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5.xml" ContentType="application/vnd.openxmlformats-officedocument.spreadsheetml.pivotTable+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tanzil/Documents/UCalgary/DISA/Library-Comparison/"/>
    </mc:Choice>
  </mc:AlternateContent>
  <xr:revisionPtr revIDLastSave="0" documentId="13_ncr:1_{A8DB6AE5-1D48-6F4D-B02F-ACC55B8FF2C3}" xr6:coauthVersionLast="47" xr6:coauthVersionMax="47" xr10:uidLastSave="{00000000-0000-0000-0000-000000000000}"/>
  <bookViews>
    <workbookView xWindow="-36780" yWindow="1060" windowWidth="34520" windowHeight="19560" xr2:uid="{8A8A6D68-0EF5-354F-BDF1-316E0FF98805}"/>
  </bookViews>
  <sheets>
    <sheet name="Interviewees" sheetId="9" r:id="rId1"/>
    <sheet name="Replication Package" sheetId="23" r:id="rId2"/>
    <sheet name="Quotes" sheetId="15" r:id="rId3"/>
    <sheet name="Quality Evaluation" sheetId="16" r:id="rId4"/>
    <sheet name="Related-Works-Consumer" sheetId="2" r:id="rId5"/>
    <sheet name="Related-Works-Aspect" sheetId="7" r:id="rId6"/>
    <sheet name="Contribution" sheetId="20" r:id="rId7"/>
    <sheet name="Paper-Pages" sheetId="21" r:id="rId8"/>
    <sheet name="Related-Works-Contribution" sheetId="11" r:id="rId9"/>
    <sheet name="Related-Works-Contribution (2)" sheetId="18" r:id="rId10"/>
    <sheet name="Related-Works-Contribution (3)" sheetId="19" r:id="rId11"/>
    <sheet name="Priority of factors" sheetId="17" r:id="rId12"/>
    <sheet name="Saturation" sheetId="22" r:id="rId13"/>
  </sheets>
  <calcPr calcId="191029"/>
  <pivotCaches>
    <pivotCache cacheId="193" r:id="rId14"/>
    <pivotCache cacheId="246"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3" i="22" l="1"/>
  <c r="Y33" i="22"/>
  <c r="AY43" i="9"/>
  <c r="AV44" i="9"/>
  <c r="AS44" i="9"/>
  <c r="AX43" i="9"/>
  <c r="AW43" i="9"/>
  <c r="AV43" i="9"/>
  <c r="AT43" i="9"/>
  <c r="AP44" i="9"/>
  <c r="AL44" i="9"/>
  <c r="AY44" i="9" s="1"/>
  <c r="AK44" i="9"/>
  <c r="AX44" i="9" s="1"/>
  <c r="AJ44" i="9"/>
  <c r="AW44" i="9" s="1"/>
  <c r="AI44" i="9"/>
  <c r="AH44" i="9"/>
  <c r="AU44" i="9" s="1"/>
  <c r="AQ43" i="9"/>
  <c r="AP43" i="9"/>
  <c r="AL43" i="9"/>
  <c r="AK43" i="9"/>
  <c r="AJ43" i="9"/>
  <c r="AI43" i="9"/>
  <c r="AH43" i="9"/>
  <c r="AU43" i="9" s="1"/>
  <c r="AG44" i="9"/>
  <c r="AT44" i="9" s="1"/>
  <c r="AG43" i="9"/>
  <c r="AG42" i="9"/>
  <c r="AG41" i="9"/>
  <c r="AF44" i="9"/>
  <c r="AF43" i="9"/>
  <c r="AS43" i="9" s="1"/>
  <c r="AE44" i="9"/>
  <c r="AR44" i="9" s="1"/>
  <c r="AE43" i="9"/>
  <c r="AR43" i="9" s="1"/>
  <c r="AD44" i="9"/>
  <c r="AQ44" i="9" s="1"/>
  <c r="AD43" i="9"/>
  <c r="AC44" i="9"/>
  <c r="AC43" i="9"/>
  <c r="D48" i="9"/>
  <c r="E48" i="9"/>
  <c r="AL45" i="9"/>
  <c r="AY45" i="9" s="1"/>
  <c r="AK45" i="9"/>
  <c r="AX45" i="9" s="1"/>
  <c r="AJ45" i="9"/>
  <c r="AW45" i="9" s="1"/>
  <c r="AI45" i="9"/>
  <c r="AV45" i="9" s="1"/>
  <c r="AH45" i="9"/>
  <c r="AU45" i="9" s="1"/>
  <c r="AG45" i="9"/>
  <c r="AT45" i="9" s="1"/>
  <c r="AF45" i="9"/>
  <c r="AS45" i="9" s="1"/>
  <c r="AE45" i="9"/>
  <c r="AR45" i="9" s="1"/>
  <c r="AD45" i="9"/>
  <c r="AQ45" i="9" s="1"/>
  <c r="AC45" i="9"/>
  <c r="AP45" i="9" s="1"/>
  <c r="C33" i="22"/>
  <c r="D33" i="22" s="1"/>
  <c r="E33" i="22" s="1"/>
  <c r="F33" i="22" s="1"/>
  <c r="G33" i="22" s="1"/>
  <c r="H33" i="22" s="1"/>
  <c r="I33" i="22" s="1"/>
  <c r="J33" i="22" s="1"/>
  <c r="K33" i="22" s="1"/>
  <c r="L33" i="22" s="1"/>
  <c r="M33" i="22" s="1"/>
  <c r="N33" i="22" s="1"/>
  <c r="O33" i="22" s="1"/>
  <c r="P33" i="22" s="1"/>
  <c r="Q33" i="22" s="1"/>
  <c r="R33" i="22" s="1"/>
  <c r="S33" i="22" s="1"/>
  <c r="T33" i="22" s="1"/>
  <c r="U33" i="22" s="1"/>
  <c r="V33" i="22" s="1"/>
  <c r="W33" i="22" s="1"/>
  <c r="X33" i="22" s="1"/>
  <c r="E16" i="21"/>
  <c r="S38" i="20"/>
  <c r="S39" i="20"/>
  <c r="S40" i="20"/>
  <c r="S41" i="20"/>
  <c r="S42" i="20"/>
  <c r="S43" i="20"/>
  <c r="S44" i="20"/>
  <c r="S45" i="20"/>
  <c r="S46" i="20"/>
  <c r="S47" i="20"/>
  <c r="S35" i="20"/>
  <c r="S36" i="20"/>
  <c r="S37" i="20"/>
  <c r="S33" i="20"/>
  <c r="S34" i="20"/>
  <c r="S48" i="20"/>
  <c r="S49" i="20"/>
  <c r="S50" i="20"/>
  <c r="S51" i="20"/>
  <c r="S52" i="20"/>
  <c r="S53" i="20"/>
  <c r="S54" i="20"/>
  <c r="S55" i="20"/>
  <c r="R15" i="20"/>
  <c r="R10" i="20"/>
  <c r="R9" i="20"/>
  <c r="R14" i="20"/>
  <c r="R29" i="20"/>
  <c r="R17" i="20"/>
  <c r="R6" i="20"/>
  <c r="R5" i="20"/>
  <c r="R30" i="20"/>
  <c r="R27" i="20"/>
  <c r="R22" i="20"/>
  <c r="R7" i="20"/>
  <c r="R8" i="20"/>
  <c r="R16" i="20"/>
  <c r="R18" i="20"/>
  <c r="R20" i="20"/>
  <c r="R32" i="20"/>
  <c r="R11" i="20"/>
  <c r="R23" i="20"/>
  <c r="R19" i="20"/>
  <c r="R25" i="20"/>
  <c r="R24" i="20"/>
  <c r="R13" i="20"/>
  <c r="R12" i="20"/>
  <c r="R26" i="20"/>
  <c r="R21" i="20"/>
  <c r="R28" i="20"/>
  <c r="R31" i="20"/>
  <c r="R38" i="20"/>
  <c r="R39" i="20"/>
  <c r="R40" i="20"/>
  <c r="R41" i="20"/>
  <c r="R42" i="20"/>
  <c r="R43" i="20"/>
  <c r="R44" i="20"/>
  <c r="R45" i="20"/>
  <c r="R46" i="20"/>
  <c r="R47" i="20"/>
  <c r="R35" i="20"/>
  <c r="R36" i="20"/>
  <c r="R37" i="20"/>
  <c r="R33" i="20"/>
  <c r="R34" i="20"/>
  <c r="R48" i="20"/>
  <c r="R49" i="20"/>
  <c r="R50" i="20"/>
  <c r="R51" i="20"/>
  <c r="R52" i="20"/>
  <c r="R53" i="20"/>
  <c r="R54" i="20"/>
  <c r="R55" i="20"/>
  <c r="E38" i="17"/>
  <c r="S5" i="20" s="1"/>
  <c r="E39" i="17"/>
  <c r="S6" i="20" s="1"/>
  <c r="E40" i="17"/>
  <c r="S7" i="20" s="1"/>
  <c r="E41" i="17"/>
  <c r="S8" i="20" s="1"/>
  <c r="E42" i="17"/>
  <c r="S9" i="20" s="1"/>
  <c r="E43" i="17"/>
  <c r="S10" i="20" s="1"/>
  <c r="E44" i="17"/>
  <c r="S11" i="20" s="1"/>
  <c r="E45" i="17"/>
  <c r="S12" i="20" s="1"/>
  <c r="E46" i="17"/>
  <c r="S13" i="20" s="1"/>
  <c r="E47" i="17"/>
  <c r="S14" i="20" s="1"/>
  <c r="E48" i="17"/>
  <c r="S15" i="20" s="1"/>
  <c r="E49" i="17"/>
  <c r="S16" i="20" s="1"/>
  <c r="E50" i="17"/>
  <c r="S17" i="20" s="1"/>
  <c r="E51" i="17"/>
  <c r="S18" i="20" s="1"/>
  <c r="E52" i="17"/>
  <c r="S19" i="20" s="1"/>
  <c r="E53" i="17"/>
  <c r="S20" i="20" s="1"/>
  <c r="E54" i="17"/>
  <c r="S21" i="20" s="1"/>
  <c r="E55" i="17"/>
  <c r="S22" i="20" s="1"/>
  <c r="E56" i="17"/>
  <c r="S23" i="20" s="1"/>
  <c r="E57" i="17"/>
  <c r="S24" i="20" s="1"/>
  <c r="E58" i="17"/>
  <c r="S25" i="20" s="1"/>
  <c r="E59" i="17"/>
  <c r="S26" i="20" s="1"/>
  <c r="E60" i="17"/>
  <c r="S27" i="20" s="1"/>
  <c r="E61" i="17"/>
  <c r="S28" i="20" s="1"/>
  <c r="E62" i="17"/>
  <c r="S29" i="20" s="1"/>
  <c r="E63" i="17"/>
  <c r="S30" i="20" s="1"/>
  <c r="E64" i="17"/>
  <c r="S31" i="20" s="1"/>
  <c r="E65" i="17"/>
  <c r="S32" i="20" s="1"/>
  <c r="G54" i="7"/>
  <c r="G53" i="7"/>
  <c r="I4" i="19"/>
  <c r="I5" i="19"/>
  <c r="I6" i="19"/>
  <c r="I7" i="19"/>
  <c r="I8" i="19"/>
  <c r="I9" i="19"/>
  <c r="I10" i="19"/>
  <c r="I11" i="19"/>
  <c r="I12" i="19"/>
  <c r="I13" i="19"/>
  <c r="I14" i="19"/>
  <c r="I15" i="19"/>
  <c r="I16" i="19"/>
  <c r="I17" i="19"/>
  <c r="I18" i="19"/>
  <c r="I19" i="19"/>
  <c r="I20" i="19"/>
  <c r="I21" i="19"/>
  <c r="J23" i="19"/>
  <c r="I25" i="19" s="1"/>
  <c r="O21" i="19"/>
  <c r="O20" i="19"/>
  <c r="O19" i="19"/>
  <c r="O18" i="19"/>
  <c r="O17" i="19"/>
  <c r="O16" i="19"/>
  <c r="O15" i="19"/>
  <c r="O14" i="19"/>
  <c r="O13" i="19"/>
  <c r="O12" i="19"/>
  <c r="O11" i="19"/>
  <c r="O10" i="19"/>
  <c r="O9" i="19"/>
  <c r="O8" i="19"/>
  <c r="O7" i="19"/>
  <c r="O6" i="19"/>
  <c r="O5" i="19"/>
  <c r="O4" i="19"/>
  <c r="N4" i="18"/>
  <c r="N5" i="18"/>
  <c r="N6" i="18"/>
  <c r="N7" i="18"/>
  <c r="N8" i="18"/>
  <c r="N9" i="18"/>
  <c r="N10" i="18"/>
  <c r="N11" i="18"/>
  <c r="N12" i="18"/>
  <c r="N13" i="18"/>
  <c r="N14" i="18"/>
  <c r="N15" i="18"/>
  <c r="N16" i="18"/>
  <c r="N17" i="18"/>
  <c r="N18" i="18"/>
  <c r="N19" i="18"/>
  <c r="N20" i="18"/>
  <c r="N21" i="18"/>
  <c r="I24" i="19" l="1"/>
  <c r="I32" i="19"/>
  <c r="I30" i="19"/>
  <c r="I31" i="19"/>
  <c r="I29" i="19"/>
  <c r="I28" i="19"/>
  <c r="I27" i="19"/>
  <c r="I26" i="19"/>
  <c r="I33" i="19" s="1"/>
  <c r="I34" i="17" l="1"/>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L80" i="9"/>
  <c r="L79" i="9"/>
  <c r="L78" i="9"/>
  <c r="L77" i="9"/>
  <c r="L76" i="9"/>
  <c r="L75" i="9"/>
  <c r="L74" i="9"/>
  <c r="J78" i="9"/>
  <c r="F40" i="9"/>
  <c r="F39" i="9"/>
  <c r="F41" i="9"/>
  <c r="F44" i="9"/>
  <c r="AB44" i="9" s="1"/>
  <c r="AO44" i="9" s="1"/>
  <c r="F43" i="9"/>
  <c r="AB43" i="9" s="1"/>
  <c r="AO43" i="9" s="1"/>
  <c r="F46" i="9"/>
  <c r="I76" i="9"/>
  <c r="I74" i="9"/>
  <c r="AL40" i="9"/>
  <c r="AY40" i="9" s="1"/>
  <c r="AK40" i="9"/>
  <c r="AX40" i="9" s="1"/>
  <c r="AJ40" i="9"/>
  <c r="AW40" i="9" s="1"/>
  <c r="AI40" i="9"/>
  <c r="AV40" i="9" s="1"/>
  <c r="AG40" i="9"/>
  <c r="AT40" i="9" s="1"/>
  <c r="AF40" i="9"/>
  <c r="AS40" i="9" s="1"/>
  <c r="AE40" i="9"/>
  <c r="AR40" i="9" s="1"/>
  <c r="AC40" i="9"/>
  <c r="AP40" i="9" s="1"/>
  <c r="AE3" i="9"/>
  <c r="AR3" i="9" s="1"/>
  <c r="AE4" i="9"/>
  <c r="AR4" i="9" s="1"/>
  <c r="AE5" i="9"/>
  <c r="AR5" i="9" s="1"/>
  <c r="AE6" i="9"/>
  <c r="AR6" i="9" s="1"/>
  <c r="AE7" i="9"/>
  <c r="AR7" i="9" s="1"/>
  <c r="AE8" i="9"/>
  <c r="AR8" i="9" s="1"/>
  <c r="AE9" i="9"/>
  <c r="AR9" i="9" s="1"/>
  <c r="AE10" i="9"/>
  <c r="AR10" i="9" s="1"/>
  <c r="AE11" i="9"/>
  <c r="AR11" i="9" s="1"/>
  <c r="AE12" i="9"/>
  <c r="AR12" i="9" s="1"/>
  <c r="AE13" i="9"/>
  <c r="AR13" i="9" s="1"/>
  <c r="AE14" i="9"/>
  <c r="AR14" i="9" s="1"/>
  <c r="AE15" i="9"/>
  <c r="AR15" i="9" s="1"/>
  <c r="AE16" i="9"/>
  <c r="AR16" i="9" s="1"/>
  <c r="AE17" i="9"/>
  <c r="AR17" i="9" s="1"/>
  <c r="AE18" i="9"/>
  <c r="AR18" i="9" s="1"/>
  <c r="AE19" i="9"/>
  <c r="AR19" i="9" s="1"/>
  <c r="AE20" i="9"/>
  <c r="AR20" i="9" s="1"/>
  <c r="AE21" i="9"/>
  <c r="AR21" i="9" s="1"/>
  <c r="AE22" i="9"/>
  <c r="AR22" i="9" s="1"/>
  <c r="AE23" i="9"/>
  <c r="AR23" i="9" s="1"/>
  <c r="AE24" i="9"/>
  <c r="AR24" i="9" s="1"/>
  <c r="AE25" i="9"/>
  <c r="AR25" i="9" s="1"/>
  <c r="AE26" i="9"/>
  <c r="AR26" i="9" s="1"/>
  <c r="AE27" i="9"/>
  <c r="AR27" i="9" s="1"/>
  <c r="AE28" i="9"/>
  <c r="AR28" i="9" s="1"/>
  <c r="AE29" i="9"/>
  <c r="AR29" i="9" s="1"/>
  <c r="AE30" i="9"/>
  <c r="AR30" i="9" s="1"/>
  <c r="AE31" i="9"/>
  <c r="AR31" i="9" s="1"/>
  <c r="AE32" i="9"/>
  <c r="AR32" i="9" s="1"/>
  <c r="AE33" i="9"/>
  <c r="AR33" i="9" s="1"/>
  <c r="AE34" i="9"/>
  <c r="AR34" i="9" s="1"/>
  <c r="AE35" i="9"/>
  <c r="AR35" i="9" s="1"/>
  <c r="AE36" i="9"/>
  <c r="AR36" i="9" s="1"/>
  <c r="AE37" i="9"/>
  <c r="AR37" i="9" s="1"/>
  <c r="AE38" i="9"/>
  <c r="AR38" i="9" s="1"/>
  <c r="AE39" i="9"/>
  <c r="AR39" i="9" s="1"/>
  <c r="AE2" i="9"/>
  <c r="AR2" i="9" s="1"/>
  <c r="AS38" i="9"/>
  <c r="AT47" i="9"/>
  <c r="AV47" i="9"/>
  <c r="AW47" i="9"/>
  <c r="AX47" i="9"/>
  <c r="AP38" i="9"/>
  <c r="AL3" i="9"/>
  <c r="AY3" i="9" s="1"/>
  <c r="AL4" i="9"/>
  <c r="AY4" i="9" s="1"/>
  <c r="AL5" i="9"/>
  <c r="AY5" i="9" s="1"/>
  <c r="AL6" i="9"/>
  <c r="AY6" i="9" s="1"/>
  <c r="AL7" i="9"/>
  <c r="AY7" i="9" s="1"/>
  <c r="AL8" i="9"/>
  <c r="AY8" i="9" s="1"/>
  <c r="AL9" i="9"/>
  <c r="AY9" i="9" s="1"/>
  <c r="AL10" i="9"/>
  <c r="AY10" i="9" s="1"/>
  <c r="AL11" i="9"/>
  <c r="AY11" i="9" s="1"/>
  <c r="AL12" i="9"/>
  <c r="AY12" i="9" s="1"/>
  <c r="AL13" i="9"/>
  <c r="AY13" i="9" s="1"/>
  <c r="AL14" i="9"/>
  <c r="AY14" i="9" s="1"/>
  <c r="AL15" i="9"/>
  <c r="AY15" i="9" s="1"/>
  <c r="AL16" i="9"/>
  <c r="AY16" i="9" s="1"/>
  <c r="AL17" i="9"/>
  <c r="AY17" i="9" s="1"/>
  <c r="AL18" i="9"/>
  <c r="AY18" i="9" s="1"/>
  <c r="AL19" i="9"/>
  <c r="AY19" i="9" s="1"/>
  <c r="AL20" i="9"/>
  <c r="AY20" i="9" s="1"/>
  <c r="AL21" i="9"/>
  <c r="AY21" i="9" s="1"/>
  <c r="AL22" i="9"/>
  <c r="AY22" i="9" s="1"/>
  <c r="AL23" i="9"/>
  <c r="AY23" i="9" s="1"/>
  <c r="AL24" i="9"/>
  <c r="AY24" i="9" s="1"/>
  <c r="AL25" i="9"/>
  <c r="AY25" i="9" s="1"/>
  <c r="AL26" i="9"/>
  <c r="AY26" i="9" s="1"/>
  <c r="AL27" i="9"/>
  <c r="AY27" i="9" s="1"/>
  <c r="AL28" i="9"/>
  <c r="AY28" i="9" s="1"/>
  <c r="AL29" i="9"/>
  <c r="AY29" i="9" s="1"/>
  <c r="AL30" i="9"/>
  <c r="AY30" i="9" s="1"/>
  <c r="AL31" i="9"/>
  <c r="AY31" i="9" s="1"/>
  <c r="AL32" i="9"/>
  <c r="AY32" i="9" s="1"/>
  <c r="AL33" i="9"/>
  <c r="AY33" i="9" s="1"/>
  <c r="AL34" i="9"/>
  <c r="AY34" i="9" s="1"/>
  <c r="AL35" i="9"/>
  <c r="AY35" i="9" s="1"/>
  <c r="AL36" i="9"/>
  <c r="AY36" i="9" s="1"/>
  <c r="AL37" i="9"/>
  <c r="AY37" i="9" s="1"/>
  <c r="AL38" i="9"/>
  <c r="AY38" i="9" s="1"/>
  <c r="AL39" i="9"/>
  <c r="AY39" i="9" s="1"/>
  <c r="AK3" i="9"/>
  <c r="AX3" i="9" s="1"/>
  <c r="AK4" i="9"/>
  <c r="AX4" i="9" s="1"/>
  <c r="AK5" i="9"/>
  <c r="AX5" i="9" s="1"/>
  <c r="AK6" i="9"/>
  <c r="AX6" i="9" s="1"/>
  <c r="AK7" i="9"/>
  <c r="AX7" i="9" s="1"/>
  <c r="AK8" i="9"/>
  <c r="AX8" i="9" s="1"/>
  <c r="AK9" i="9"/>
  <c r="AX9" i="9" s="1"/>
  <c r="AK10" i="9"/>
  <c r="AX10" i="9" s="1"/>
  <c r="AK11" i="9"/>
  <c r="AX11" i="9" s="1"/>
  <c r="AK12" i="9"/>
  <c r="AX12" i="9" s="1"/>
  <c r="AK13" i="9"/>
  <c r="AX13" i="9" s="1"/>
  <c r="AK14" i="9"/>
  <c r="AX14" i="9" s="1"/>
  <c r="AK15" i="9"/>
  <c r="AX15" i="9" s="1"/>
  <c r="AK16" i="9"/>
  <c r="AX16" i="9" s="1"/>
  <c r="AK17" i="9"/>
  <c r="AX17" i="9" s="1"/>
  <c r="AK18" i="9"/>
  <c r="AX18" i="9" s="1"/>
  <c r="AK19" i="9"/>
  <c r="AX19" i="9" s="1"/>
  <c r="AK20" i="9"/>
  <c r="AX20" i="9" s="1"/>
  <c r="AK21" i="9"/>
  <c r="AX21" i="9" s="1"/>
  <c r="AK22" i="9"/>
  <c r="AX22" i="9" s="1"/>
  <c r="AK23" i="9"/>
  <c r="AX23" i="9" s="1"/>
  <c r="AK24" i="9"/>
  <c r="AX24" i="9" s="1"/>
  <c r="AK25" i="9"/>
  <c r="AX25" i="9" s="1"/>
  <c r="AK26" i="9"/>
  <c r="AX26" i="9" s="1"/>
  <c r="AK27" i="9"/>
  <c r="AX27" i="9" s="1"/>
  <c r="AK28" i="9"/>
  <c r="AX28" i="9" s="1"/>
  <c r="AK29" i="9"/>
  <c r="AX29" i="9" s="1"/>
  <c r="AK30" i="9"/>
  <c r="AX30" i="9" s="1"/>
  <c r="AK31" i="9"/>
  <c r="AX31" i="9" s="1"/>
  <c r="AK32" i="9"/>
  <c r="AX32" i="9" s="1"/>
  <c r="AK33" i="9"/>
  <c r="AX33" i="9" s="1"/>
  <c r="AK34" i="9"/>
  <c r="AX34" i="9" s="1"/>
  <c r="AK35" i="9"/>
  <c r="AX35" i="9" s="1"/>
  <c r="AK36" i="9"/>
  <c r="AX36" i="9" s="1"/>
  <c r="AK37" i="9"/>
  <c r="AX37" i="9" s="1"/>
  <c r="AK38" i="9"/>
  <c r="AX38" i="9" s="1"/>
  <c r="AK39" i="9"/>
  <c r="AX39" i="9" s="1"/>
  <c r="AJ3" i="9"/>
  <c r="AW3" i="9" s="1"/>
  <c r="AJ4" i="9"/>
  <c r="AW4" i="9" s="1"/>
  <c r="AJ5" i="9"/>
  <c r="AW5" i="9" s="1"/>
  <c r="AJ6" i="9"/>
  <c r="AW6" i="9" s="1"/>
  <c r="AJ7" i="9"/>
  <c r="AW7" i="9" s="1"/>
  <c r="AJ8" i="9"/>
  <c r="AW8" i="9" s="1"/>
  <c r="AJ9" i="9"/>
  <c r="AW9" i="9" s="1"/>
  <c r="AJ10" i="9"/>
  <c r="AW10" i="9" s="1"/>
  <c r="AJ11" i="9"/>
  <c r="AW11" i="9" s="1"/>
  <c r="AJ12" i="9"/>
  <c r="AW12" i="9" s="1"/>
  <c r="AJ13" i="9"/>
  <c r="AW13" i="9" s="1"/>
  <c r="AJ14" i="9"/>
  <c r="AW14" i="9" s="1"/>
  <c r="AJ15" i="9"/>
  <c r="AW15" i="9" s="1"/>
  <c r="AJ16" i="9"/>
  <c r="AW16" i="9" s="1"/>
  <c r="AJ17" i="9"/>
  <c r="AW17" i="9" s="1"/>
  <c r="AJ18" i="9"/>
  <c r="AW18" i="9" s="1"/>
  <c r="AJ19" i="9"/>
  <c r="AW19" i="9" s="1"/>
  <c r="AJ20" i="9"/>
  <c r="AW20" i="9" s="1"/>
  <c r="AJ21" i="9"/>
  <c r="AW21" i="9" s="1"/>
  <c r="AJ22" i="9"/>
  <c r="AW22" i="9" s="1"/>
  <c r="AJ23" i="9"/>
  <c r="AW23" i="9" s="1"/>
  <c r="AJ24" i="9"/>
  <c r="AW24" i="9" s="1"/>
  <c r="AJ25" i="9"/>
  <c r="AW25" i="9" s="1"/>
  <c r="AJ26" i="9"/>
  <c r="AW26" i="9" s="1"/>
  <c r="AJ27" i="9"/>
  <c r="AW27" i="9" s="1"/>
  <c r="AJ28" i="9"/>
  <c r="AW28" i="9" s="1"/>
  <c r="AJ29" i="9"/>
  <c r="AW29" i="9" s="1"/>
  <c r="AJ30" i="9"/>
  <c r="AW30" i="9" s="1"/>
  <c r="AJ31" i="9"/>
  <c r="AW31" i="9" s="1"/>
  <c r="AJ32" i="9"/>
  <c r="AW32" i="9" s="1"/>
  <c r="AJ33" i="9"/>
  <c r="AW33" i="9" s="1"/>
  <c r="AJ34" i="9"/>
  <c r="AW34" i="9" s="1"/>
  <c r="AJ35" i="9"/>
  <c r="AW35" i="9" s="1"/>
  <c r="AJ36" i="9"/>
  <c r="AW36" i="9" s="1"/>
  <c r="AJ37" i="9"/>
  <c r="AW37" i="9" s="1"/>
  <c r="AJ38" i="9"/>
  <c r="AW38" i="9" s="1"/>
  <c r="AJ39" i="9"/>
  <c r="AW39" i="9" s="1"/>
  <c r="AI3" i="9"/>
  <c r="AV3" i="9" s="1"/>
  <c r="AI4" i="9"/>
  <c r="AV4" i="9" s="1"/>
  <c r="AI5" i="9"/>
  <c r="AV5" i="9" s="1"/>
  <c r="AI6" i="9"/>
  <c r="AV6" i="9" s="1"/>
  <c r="AI7" i="9"/>
  <c r="AV7" i="9" s="1"/>
  <c r="AI8" i="9"/>
  <c r="AV8" i="9" s="1"/>
  <c r="AI9" i="9"/>
  <c r="AV9" i="9" s="1"/>
  <c r="AI10" i="9"/>
  <c r="AV10" i="9" s="1"/>
  <c r="AI11" i="9"/>
  <c r="AV11" i="9" s="1"/>
  <c r="AI12" i="9"/>
  <c r="AV12" i="9" s="1"/>
  <c r="AI13" i="9"/>
  <c r="AV13" i="9" s="1"/>
  <c r="AI14" i="9"/>
  <c r="AV14" i="9" s="1"/>
  <c r="AI15" i="9"/>
  <c r="AV15" i="9" s="1"/>
  <c r="AI16" i="9"/>
  <c r="AV16" i="9" s="1"/>
  <c r="AI17" i="9"/>
  <c r="AV17" i="9" s="1"/>
  <c r="AI18" i="9"/>
  <c r="AV18" i="9" s="1"/>
  <c r="AI19" i="9"/>
  <c r="AV19" i="9" s="1"/>
  <c r="AI20" i="9"/>
  <c r="AV20" i="9" s="1"/>
  <c r="AI21" i="9"/>
  <c r="AV21" i="9" s="1"/>
  <c r="AI22" i="9"/>
  <c r="AV22" i="9" s="1"/>
  <c r="AI23" i="9"/>
  <c r="AV23" i="9" s="1"/>
  <c r="AI24" i="9"/>
  <c r="AV24" i="9" s="1"/>
  <c r="AI25" i="9"/>
  <c r="AV25" i="9" s="1"/>
  <c r="AI26" i="9"/>
  <c r="AV26" i="9" s="1"/>
  <c r="AI27" i="9"/>
  <c r="AV27" i="9" s="1"/>
  <c r="AI28" i="9"/>
  <c r="AV28" i="9" s="1"/>
  <c r="AI29" i="9"/>
  <c r="AV29" i="9" s="1"/>
  <c r="AI30" i="9"/>
  <c r="AV30" i="9" s="1"/>
  <c r="AI31" i="9"/>
  <c r="AV31" i="9" s="1"/>
  <c r="AI32" i="9"/>
  <c r="AV32" i="9" s="1"/>
  <c r="AI33" i="9"/>
  <c r="AV33" i="9" s="1"/>
  <c r="AI34" i="9"/>
  <c r="AV34" i="9" s="1"/>
  <c r="AI35" i="9"/>
  <c r="AV35" i="9" s="1"/>
  <c r="AI36" i="9"/>
  <c r="AV36" i="9" s="1"/>
  <c r="AI37" i="9"/>
  <c r="AV37" i="9" s="1"/>
  <c r="AI38" i="9"/>
  <c r="AV38" i="9" s="1"/>
  <c r="AI39" i="9"/>
  <c r="AV39" i="9" s="1"/>
  <c r="AH3" i="9"/>
  <c r="AU3" i="9" s="1"/>
  <c r="AH4" i="9"/>
  <c r="AU4" i="9" s="1"/>
  <c r="AH5" i="9"/>
  <c r="AU5" i="9" s="1"/>
  <c r="AH6" i="9"/>
  <c r="AU6" i="9" s="1"/>
  <c r="AH7" i="9"/>
  <c r="AU7" i="9" s="1"/>
  <c r="AH8" i="9"/>
  <c r="AU8" i="9" s="1"/>
  <c r="AH9" i="9"/>
  <c r="AU9" i="9" s="1"/>
  <c r="AH10" i="9"/>
  <c r="AU10" i="9" s="1"/>
  <c r="AH11" i="9"/>
  <c r="AU11" i="9" s="1"/>
  <c r="AH12" i="9"/>
  <c r="AU12" i="9" s="1"/>
  <c r="AH13" i="9"/>
  <c r="AU13" i="9" s="1"/>
  <c r="AH14" i="9"/>
  <c r="AU14" i="9" s="1"/>
  <c r="AH15" i="9"/>
  <c r="AU15" i="9" s="1"/>
  <c r="AH16" i="9"/>
  <c r="AU16" i="9" s="1"/>
  <c r="AH17" i="9"/>
  <c r="AU17" i="9" s="1"/>
  <c r="AH18" i="9"/>
  <c r="AU18" i="9" s="1"/>
  <c r="AH19" i="9"/>
  <c r="AU19" i="9" s="1"/>
  <c r="AH20" i="9"/>
  <c r="AU20" i="9" s="1"/>
  <c r="AH21" i="9"/>
  <c r="AU21" i="9" s="1"/>
  <c r="AH22" i="9"/>
  <c r="AU22" i="9" s="1"/>
  <c r="AH23" i="9"/>
  <c r="AU23" i="9" s="1"/>
  <c r="AH24" i="9"/>
  <c r="AU24" i="9" s="1"/>
  <c r="AH25" i="9"/>
  <c r="AU25" i="9" s="1"/>
  <c r="AH26" i="9"/>
  <c r="AU26" i="9" s="1"/>
  <c r="AH27" i="9"/>
  <c r="AU27" i="9" s="1"/>
  <c r="AH28" i="9"/>
  <c r="AU28" i="9" s="1"/>
  <c r="AH29" i="9"/>
  <c r="AU29" i="9" s="1"/>
  <c r="AH30" i="9"/>
  <c r="AU30" i="9" s="1"/>
  <c r="AH31" i="9"/>
  <c r="AU31" i="9" s="1"/>
  <c r="AH32" i="9"/>
  <c r="AU32" i="9" s="1"/>
  <c r="AH33" i="9"/>
  <c r="AU33" i="9" s="1"/>
  <c r="AH34" i="9"/>
  <c r="AU34" i="9" s="1"/>
  <c r="AH35" i="9"/>
  <c r="AU35" i="9" s="1"/>
  <c r="AH36" i="9"/>
  <c r="AU36" i="9" s="1"/>
  <c r="AH37" i="9"/>
  <c r="AU37" i="9" s="1"/>
  <c r="AH38" i="9"/>
  <c r="AU38" i="9" s="1"/>
  <c r="AH39" i="9"/>
  <c r="AU39" i="9" s="1"/>
  <c r="AH40" i="9"/>
  <c r="AU40" i="9" s="1"/>
  <c r="AH47" i="9"/>
  <c r="AU47" i="9" s="1"/>
  <c r="AG3" i="9"/>
  <c r="AT3" i="9" s="1"/>
  <c r="AG4" i="9"/>
  <c r="AT4" i="9" s="1"/>
  <c r="AG5" i="9"/>
  <c r="AT5" i="9" s="1"/>
  <c r="AG6" i="9"/>
  <c r="AT6" i="9" s="1"/>
  <c r="AG7" i="9"/>
  <c r="AT7" i="9" s="1"/>
  <c r="AG8" i="9"/>
  <c r="AT8" i="9" s="1"/>
  <c r="AG9" i="9"/>
  <c r="AT9" i="9" s="1"/>
  <c r="AG10" i="9"/>
  <c r="AT10" i="9" s="1"/>
  <c r="AG11" i="9"/>
  <c r="AT11" i="9" s="1"/>
  <c r="AG12" i="9"/>
  <c r="AT12" i="9" s="1"/>
  <c r="AG13" i="9"/>
  <c r="AT13" i="9" s="1"/>
  <c r="AG14" i="9"/>
  <c r="AT14" i="9" s="1"/>
  <c r="AG15" i="9"/>
  <c r="AT15" i="9" s="1"/>
  <c r="AG16" i="9"/>
  <c r="AT16" i="9" s="1"/>
  <c r="AG17" i="9"/>
  <c r="AT17" i="9" s="1"/>
  <c r="AG18" i="9"/>
  <c r="AT18" i="9" s="1"/>
  <c r="AG19" i="9"/>
  <c r="AT19" i="9" s="1"/>
  <c r="AG20" i="9"/>
  <c r="AT20" i="9" s="1"/>
  <c r="AG21" i="9"/>
  <c r="AT21" i="9" s="1"/>
  <c r="AG22" i="9"/>
  <c r="AT22" i="9" s="1"/>
  <c r="AG23" i="9"/>
  <c r="AT23" i="9" s="1"/>
  <c r="AG24" i="9"/>
  <c r="AT24" i="9" s="1"/>
  <c r="AG25" i="9"/>
  <c r="AT25" i="9" s="1"/>
  <c r="AG26" i="9"/>
  <c r="AT26" i="9" s="1"/>
  <c r="AG27" i="9"/>
  <c r="AT27" i="9" s="1"/>
  <c r="AG28" i="9"/>
  <c r="AT28" i="9" s="1"/>
  <c r="AG29" i="9"/>
  <c r="AT29" i="9" s="1"/>
  <c r="AG30" i="9"/>
  <c r="AT30" i="9" s="1"/>
  <c r="AG31" i="9"/>
  <c r="AT31" i="9" s="1"/>
  <c r="AG32" i="9"/>
  <c r="AT32" i="9" s="1"/>
  <c r="AG33" i="9"/>
  <c r="AT33" i="9" s="1"/>
  <c r="AG34" i="9"/>
  <c r="AT34" i="9" s="1"/>
  <c r="AG35" i="9"/>
  <c r="AT35" i="9" s="1"/>
  <c r="AG36" i="9"/>
  <c r="AT36" i="9" s="1"/>
  <c r="AG37" i="9"/>
  <c r="AT37" i="9" s="1"/>
  <c r="AG38" i="9"/>
  <c r="AT38" i="9" s="1"/>
  <c r="AG39" i="9"/>
  <c r="AT39" i="9" s="1"/>
  <c r="AF39" i="9"/>
  <c r="AS39" i="9" s="1"/>
  <c r="AF3" i="9"/>
  <c r="AS3" i="9" s="1"/>
  <c r="AF4" i="9"/>
  <c r="AS4" i="9" s="1"/>
  <c r="AF5" i="9"/>
  <c r="AS5" i="9" s="1"/>
  <c r="AF6" i="9"/>
  <c r="AS6" i="9" s="1"/>
  <c r="AF7" i="9"/>
  <c r="AS7" i="9" s="1"/>
  <c r="AF8" i="9"/>
  <c r="AS8" i="9" s="1"/>
  <c r="AF9" i="9"/>
  <c r="AS9" i="9" s="1"/>
  <c r="AF10" i="9"/>
  <c r="AS10" i="9" s="1"/>
  <c r="AF11" i="9"/>
  <c r="AS11" i="9" s="1"/>
  <c r="AF12" i="9"/>
  <c r="AS12" i="9" s="1"/>
  <c r="AF13" i="9"/>
  <c r="AS13" i="9" s="1"/>
  <c r="AF14" i="9"/>
  <c r="AS14" i="9" s="1"/>
  <c r="AF15" i="9"/>
  <c r="AS15" i="9" s="1"/>
  <c r="AF16" i="9"/>
  <c r="AS16" i="9" s="1"/>
  <c r="AF17" i="9"/>
  <c r="AS17" i="9" s="1"/>
  <c r="AF18" i="9"/>
  <c r="AS18" i="9" s="1"/>
  <c r="AF19" i="9"/>
  <c r="AS19" i="9" s="1"/>
  <c r="AF20" i="9"/>
  <c r="AS20" i="9" s="1"/>
  <c r="AF21" i="9"/>
  <c r="AS21" i="9" s="1"/>
  <c r="AF22" i="9"/>
  <c r="AS22" i="9" s="1"/>
  <c r="AF23" i="9"/>
  <c r="AS23" i="9" s="1"/>
  <c r="AF24" i="9"/>
  <c r="AS24" i="9" s="1"/>
  <c r="AF25" i="9"/>
  <c r="AS25" i="9" s="1"/>
  <c r="AF26" i="9"/>
  <c r="AS26" i="9" s="1"/>
  <c r="AF27" i="9"/>
  <c r="AS27" i="9" s="1"/>
  <c r="AF28" i="9"/>
  <c r="AS28" i="9" s="1"/>
  <c r="AF29" i="9"/>
  <c r="AS29" i="9" s="1"/>
  <c r="AF30" i="9"/>
  <c r="AS30" i="9" s="1"/>
  <c r="AF31" i="9"/>
  <c r="AS31" i="9" s="1"/>
  <c r="AF32" i="9"/>
  <c r="AS32" i="9" s="1"/>
  <c r="AF33" i="9"/>
  <c r="AS33" i="9" s="1"/>
  <c r="AF34" i="9"/>
  <c r="AS34" i="9" s="1"/>
  <c r="AF35" i="9"/>
  <c r="AS35" i="9" s="1"/>
  <c r="AF36" i="9"/>
  <c r="AS36" i="9" s="1"/>
  <c r="AF37" i="9"/>
  <c r="AS37" i="9" s="1"/>
  <c r="AF2" i="9"/>
  <c r="AS2" i="9" s="1"/>
  <c r="AD3" i="9"/>
  <c r="AQ3" i="9" s="1"/>
  <c r="AD4" i="9"/>
  <c r="AQ4" i="9" s="1"/>
  <c r="AD5" i="9"/>
  <c r="AQ5" i="9" s="1"/>
  <c r="AD6" i="9"/>
  <c r="AQ6" i="9" s="1"/>
  <c r="AD7" i="9"/>
  <c r="AQ7" i="9" s="1"/>
  <c r="AD8" i="9"/>
  <c r="AQ8" i="9" s="1"/>
  <c r="AD9" i="9"/>
  <c r="AQ9" i="9" s="1"/>
  <c r="AD10" i="9"/>
  <c r="AQ10" i="9" s="1"/>
  <c r="AD11" i="9"/>
  <c r="AQ11" i="9" s="1"/>
  <c r="AD12" i="9"/>
  <c r="AQ12" i="9" s="1"/>
  <c r="AD13" i="9"/>
  <c r="AQ13" i="9" s="1"/>
  <c r="AD14" i="9"/>
  <c r="AQ14" i="9" s="1"/>
  <c r="AD15" i="9"/>
  <c r="AQ15" i="9" s="1"/>
  <c r="AD16" i="9"/>
  <c r="AQ16" i="9" s="1"/>
  <c r="AD17" i="9"/>
  <c r="AQ17" i="9" s="1"/>
  <c r="AD18" i="9"/>
  <c r="AQ18" i="9" s="1"/>
  <c r="AD19" i="9"/>
  <c r="AQ19" i="9" s="1"/>
  <c r="AD20" i="9"/>
  <c r="AQ20" i="9" s="1"/>
  <c r="AD21" i="9"/>
  <c r="AQ21" i="9" s="1"/>
  <c r="AD22" i="9"/>
  <c r="AQ22" i="9" s="1"/>
  <c r="AD23" i="9"/>
  <c r="AQ23" i="9" s="1"/>
  <c r="AD24" i="9"/>
  <c r="AQ24" i="9" s="1"/>
  <c r="AD25" i="9"/>
  <c r="AQ25" i="9" s="1"/>
  <c r="AD26" i="9"/>
  <c r="AQ26" i="9" s="1"/>
  <c r="AD27" i="9"/>
  <c r="AQ27" i="9" s="1"/>
  <c r="AD28" i="9"/>
  <c r="AQ28" i="9" s="1"/>
  <c r="AD29" i="9"/>
  <c r="AQ29" i="9" s="1"/>
  <c r="AD30" i="9"/>
  <c r="AQ30" i="9" s="1"/>
  <c r="AD31" i="9"/>
  <c r="AQ31" i="9" s="1"/>
  <c r="AD32" i="9"/>
  <c r="AQ32" i="9" s="1"/>
  <c r="AD33" i="9"/>
  <c r="AQ33" i="9" s="1"/>
  <c r="AD34" i="9"/>
  <c r="AQ34" i="9" s="1"/>
  <c r="AD35" i="9"/>
  <c r="AQ35" i="9" s="1"/>
  <c r="AD36" i="9"/>
  <c r="AQ36" i="9" s="1"/>
  <c r="AD37" i="9"/>
  <c r="AQ37" i="9" s="1"/>
  <c r="AD38" i="9"/>
  <c r="AQ38" i="9" s="1"/>
  <c r="AD39" i="9"/>
  <c r="AQ39" i="9" s="1"/>
  <c r="AD40" i="9"/>
  <c r="AQ40" i="9" s="1"/>
  <c r="AD47" i="9"/>
  <c r="AC39" i="9"/>
  <c r="AP39" i="9" s="1"/>
  <c r="AC3" i="9"/>
  <c r="AP3" i="9" s="1"/>
  <c r="AC4" i="9"/>
  <c r="AP4" i="9" s="1"/>
  <c r="AC5" i="9"/>
  <c r="AP5" i="9" s="1"/>
  <c r="AC6" i="9"/>
  <c r="AP6" i="9" s="1"/>
  <c r="AC9" i="9"/>
  <c r="AP9" i="9" s="1"/>
  <c r="AC10" i="9"/>
  <c r="AP10" i="9" s="1"/>
  <c r="AC12" i="9"/>
  <c r="AP12" i="9" s="1"/>
  <c r="AC14" i="9"/>
  <c r="AP14" i="9" s="1"/>
  <c r="AC16" i="9"/>
  <c r="AP16" i="9" s="1"/>
  <c r="AC17" i="9"/>
  <c r="AP17" i="9" s="1"/>
  <c r="AC18" i="9"/>
  <c r="AP18" i="9" s="1"/>
  <c r="AC19" i="9"/>
  <c r="AP19" i="9" s="1"/>
  <c r="AC20" i="9"/>
  <c r="AP20" i="9" s="1"/>
  <c r="AC21" i="9"/>
  <c r="AP21" i="9" s="1"/>
  <c r="AC22" i="9"/>
  <c r="AP22" i="9" s="1"/>
  <c r="AC23" i="9"/>
  <c r="AP23" i="9" s="1"/>
  <c r="AC25" i="9"/>
  <c r="AP25" i="9" s="1"/>
  <c r="AC26" i="9"/>
  <c r="AP26" i="9" s="1"/>
  <c r="AC27" i="9"/>
  <c r="AP27" i="9" s="1"/>
  <c r="AC28" i="9"/>
  <c r="AP28" i="9" s="1"/>
  <c r="AC29" i="9"/>
  <c r="AP29" i="9" s="1"/>
  <c r="AC30" i="9"/>
  <c r="AP30" i="9" s="1"/>
  <c r="AC31" i="9"/>
  <c r="AP31" i="9" s="1"/>
  <c r="AC32" i="9"/>
  <c r="AP32" i="9" s="1"/>
  <c r="AC33" i="9"/>
  <c r="AP33" i="9" s="1"/>
  <c r="AC34" i="9"/>
  <c r="AP34" i="9" s="1"/>
  <c r="AC35" i="9"/>
  <c r="AP35" i="9" s="1"/>
  <c r="AC36" i="9"/>
  <c r="AP36" i="9" s="1"/>
  <c r="AC37" i="9"/>
  <c r="AP37" i="9" s="1"/>
  <c r="AL2" i="9"/>
  <c r="AY2" i="9" s="1"/>
  <c r="AK2" i="9"/>
  <c r="AX2" i="9" s="1"/>
  <c r="AJ2" i="9"/>
  <c r="AW2" i="9" s="1"/>
  <c r="AI2" i="9"/>
  <c r="AV2" i="9" s="1"/>
  <c r="AH2" i="9"/>
  <c r="AU2" i="9" s="1"/>
  <c r="AG2" i="9"/>
  <c r="AT2" i="9" s="1"/>
  <c r="AD2" i="9"/>
  <c r="AQ2" i="9" s="1"/>
  <c r="AC2" i="9"/>
  <c r="AP2" i="9" s="1"/>
  <c r="AB2" i="9"/>
  <c r="AO2" i="9" s="1"/>
  <c r="F3" i="9"/>
  <c r="AB3" i="9" s="1"/>
  <c r="AO3" i="9" s="1"/>
  <c r="F4" i="9"/>
  <c r="AB4" i="9" s="1"/>
  <c r="AO4" i="9" s="1"/>
  <c r="F5" i="9"/>
  <c r="AB5" i="9" s="1"/>
  <c r="AO5" i="9" s="1"/>
  <c r="F6" i="9"/>
  <c r="AB6" i="9" s="1"/>
  <c r="AO6" i="9" s="1"/>
  <c r="F42" i="9"/>
  <c r="F7" i="9"/>
  <c r="F8" i="9"/>
  <c r="F9" i="9"/>
  <c r="F10" i="9"/>
  <c r="F12" i="9"/>
  <c r="AB12" i="9" s="1"/>
  <c r="AO12" i="9" s="1"/>
  <c r="F11" i="9"/>
  <c r="F14" i="9"/>
  <c r="AB14" i="9" s="1"/>
  <c r="AO14" i="9" s="1"/>
  <c r="F13" i="9"/>
  <c r="F15" i="9"/>
  <c r="F16" i="9"/>
  <c r="F18" i="9"/>
  <c r="AB18" i="9" s="1"/>
  <c r="AO18" i="9" s="1"/>
  <c r="F19" i="9"/>
  <c r="AB19" i="9" s="1"/>
  <c r="AO19" i="9" s="1"/>
  <c r="F20" i="9"/>
  <c r="AB20" i="9" s="1"/>
  <c r="AO20" i="9" s="1"/>
  <c r="F17" i="9"/>
  <c r="F22" i="9"/>
  <c r="AB22" i="9" s="1"/>
  <c r="AO22" i="9" s="1"/>
  <c r="F21" i="9"/>
  <c r="F23" i="9"/>
  <c r="F25" i="9"/>
  <c r="AB25" i="9" s="1"/>
  <c r="AO25" i="9" s="1"/>
  <c r="F26" i="9"/>
  <c r="AB26" i="9" s="1"/>
  <c r="AO26" i="9" s="1"/>
  <c r="F27" i="9"/>
  <c r="AB27" i="9" s="1"/>
  <c r="AO27" i="9" s="1"/>
  <c r="F24" i="9"/>
  <c r="F37" i="9"/>
  <c r="F28" i="9"/>
  <c r="F45" i="9"/>
  <c r="F32" i="9"/>
  <c r="AB32" i="9" s="1"/>
  <c r="AO32" i="9" s="1"/>
  <c r="F33" i="9"/>
  <c r="AB33" i="9" s="1"/>
  <c r="AO33" i="9" s="1"/>
  <c r="F34" i="9"/>
  <c r="AB34" i="9" s="1"/>
  <c r="AO34" i="9" s="1"/>
  <c r="F29" i="9"/>
  <c r="F36" i="9"/>
  <c r="AB36" i="9" s="1"/>
  <c r="AO36" i="9" s="1"/>
  <c r="F35" i="9"/>
  <c r="F38" i="9"/>
  <c r="AB38" i="9" s="1"/>
  <c r="AO38" i="9" s="1"/>
  <c r="F30" i="9"/>
  <c r="F31" i="9"/>
  <c r="F47" i="9"/>
  <c r="AB47" i="9" s="1"/>
  <c r="J64" i="9"/>
  <c r="I52" i="9"/>
  <c r="BC44" i="9" l="1"/>
  <c r="AZ44" i="9"/>
  <c r="BA44" i="9" s="1"/>
  <c r="BC43" i="9"/>
  <c r="AZ43" i="9"/>
  <c r="BA43" i="9" s="1"/>
  <c r="AB45" i="9"/>
  <c r="AO45" i="9" s="1"/>
  <c r="BC45" i="9" s="1"/>
  <c r="J81" i="9"/>
  <c r="AB29" i="9"/>
  <c r="AO29" i="9" s="1"/>
  <c r="BC29" i="9" s="1"/>
  <c r="AB9" i="9"/>
  <c r="AO9" i="9" s="1"/>
  <c r="BC9" i="9" s="1"/>
  <c r="AB28" i="9"/>
  <c r="AO28" i="9" s="1"/>
  <c r="BC28" i="9" s="1"/>
  <c r="AB31" i="9"/>
  <c r="AO31" i="9" s="1"/>
  <c r="AZ31" i="9" s="1"/>
  <c r="BA31" i="9" s="1"/>
  <c r="AB15" i="9"/>
  <c r="AO15" i="9" s="1"/>
  <c r="BC15" i="9" s="1"/>
  <c r="AB7" i="9"/>
  <c r="AO7" i="9" s="1"/>
  <c r="BC7" i="9" s="1"/>
  <c r="AB35" i="9"/>
  <c r="AO35" i="9" s="1"/>
  <c r="BC35" i="9" s="1"/>
  <c r="I81" i="9"/>
  <c r="AB17" i="9"/>
  <c r="AO17" i="9" s="1"/>
  <c r="AZ17" i="9" s="1"/>
  <c r="BA17" i="9" s="1"/>
  <c r="AB21" i="9"/>
  <c r="AO21" i="9" s="1"/>
  <c r="AZ21" i="9" s="1"/>
  <c r="BA21" i="9" s="1"/>
  <c r="AB10" i="9"/>
  <c r="AO10" i="9" s="1"/>
  <c r="BC10" i="9" s="1"/>
  <c r="AB13" i="9"/>
  <c r="AO13" i="9" s="1"/>
  <c r="BC13" i="9" s="1"/>
  <c r="AB16" i="9"/>
  <c r="AO16" i="9" s="1"/>
  <c r="AZ16" i="9" s="1"/>
  <c r="BA16" i="9" s="1"/>
  <c r="AB30" i="9"/>
  <c r="AO30" i="9" s="1"/>
  <c r="BC30" i="9" s="1"/>
  <c r="AB11" i="9"/>
  <c r="AO11" i="9" s="1"/>
  <c r="BC11" i="9" s="1"/>
  <c r="AB8" i="9"/>
  <c r="AO8" i="9" s="1"/>
  <c r="BC8" i="9" s="1"/>
  <c r="AB24" i="9"/>
  <c r="AO24" i="9" s="1"/>
  <c r="AB23" i="9"/>
  <c r="AO23" i="9" s="1"/>
  <c r="BC23" i="9" s="1"/>
  <c r="BC2" i="9"/>
  <c r="AB40" i="9"/>
  <c r="AO40" i="9" s="1"/>
  <c r="BC40" i="9" s="1"/>
  <c r="AZ2" i="9"/>
  <c r="BA2" i="9" s="1"/>
  <c r="AB37" i="9"/>
  <c r="AO37" i="9" s="1"/>
  <c r="BC37" i="9" s="1"/>
  <c r="AB39" i="9"/>
  <c r="AO39" i="9" s="1"/>
  <c r="AZ39" i="9" s="1"/>
  <c r="BA39" i="9" s="1"/>
  <c r="BC36" i="9"/>
  <c r="BC20" i="9"/>
  <c r="BC34" i="9"/>
  <c r="BC3" i="9"/>
  <c r="BC26" i="9"/>
  <c r="BC27" i="9"/>
  <c r="BC18" i="9"/>
  <c r="BC33" i="9"/>
  <c r="AZ5" i="9"/>
  <c r="BA5" i="9" s="1"/>
  <c r="BC12" i="9"/>
  <c r="AZ4" i="9"/>
  <c r="BA4" i="9" s="1"/>
  <c r="BC47" i="9"/>
  <c r="AZ14" i="9"/>
  <c r="BA14" i="9" s="1"/>
  <c r="BC25" i="9"/>
  <c r="BC19" i="9"/>
  <c r="AZ19" i="9"/>
  <c r="BA19" i="9" s="1"/>
  <c r="AZ32" i="9"/>
  <c r="BA32" i="9" s="1"/>
  <c r="AZ38" i="9"/>
  <c r="BA38" i="9" s="1"/>
  <c r="AZ22" i="9"/>
  <c r="BA22" i="9" s="1"/>
  <c r="BC6" i="9"/>
  <c r="AZ6" i="9"/>
  <c r="BA6" i="9" s="1"/>
  <c r="AZ25" i="9"/>
  <c r="BA25" i="9" s="1"/>
  <c r="AZ33" i="9"/>
  <c r="BA33" i="9" s="1"/>
  <c r="AZ18" i="9"/>
  <c r="BA18" i="9" s="1"/>
  <c r="AZ26" i="9"/>
  <c r="BA26" i="9" s="1"/>
  <c r="AZ34" i="9"/>
  <c r="BA34" i="9" s="1"/>
  <c r="BC32" i="9"/>
  <c r="AZ27" i="9"/>
  <c r="BA27" i="9" s="1"/>
  <c r="AZ12" i="9"/>
  <c r="BA12" i="9" s="1"/>
  <c r="AZ20" i="9"/>
  <c r="BA20" i="9" s="1"/>
  <c r="AZ36" i="9"/>
  <c r="BA36" i="9" s="1"/>
  <c r="BC38" i="9"/>
  <c r="BC22" i="9"/>
  <c r="BC14" i="9"/>
  <c r="BC5" i="9"/>
  <c r="BC4" i="9"/>
  <c r="AZ3" i="9"/>
  <c r="BA3" i="9" s="1"/>
  <c r="J55" i="9"/>
  <c r="L55" i="9" s="1"/>
  <c r="J56" i="9"/>
  <c r="L56" i="9" s="1"/>
  <c r="J57" i="9"/>
  <c r="L57" i="9" s="1"/>
  <c r="J58" i="9"/>
  <c r="L58" i="9" s="1"/>
  <c r="K59" i="9"/>
  <c r="K60" i="9" s="1"/>
  <c r="AZ45" i="9" l="1"/>
  <c r="BA45" i="9" s="1"/>
  <c r="AZ28" i="9"/>
  <c r="BA28" i="9" s="1"/>
  <c r="AZ9" i="9"/>
  <c r="BA9" i="9" s="1"/>
  <c r="AZ29" i="9"/>
  <c r="BA29" i="9" s="1"/>
  <c r="BC21" i="9"/>
  <c r="BC31" i="9"/>
  <c r="AZ30" i="9"/>
  <c r="BA30" i="9" s="1"/>
  <c r="BC16" i="9"/>
  <c r="BC48" i="9" s="1"/>
  <c r="AZ10" i="9"/>
  <c r="BA10" i="9" s="1"/>
  <c r="AZ35" i="9"/>
  <c r="BA35" i="9" s="1"/>
  <c r="BC17" i="9"/>
  <c r="BC24" i="9"/>
  <c r="AZ23" i="9"/>
  <c r="BA23" i="9" s="1"/>
  <c r="AZ40" i="9"/>
  <c r="BA40" i="9" s="1"/>
  <c r="BC39" i="9"/>
  <c r="AZ37" i="9"/>
  <c r="BA37" i="9" s="1"/>
  <c r="L59" i="9"/>
  <c r="I62" i="9" s="1"/>
  <c r="S11" i="9"/>
  <c r="AC11" i="9" s="1"/>
  <c r="AP11" i="9" s="1"/>
  <c r="AZ11" i="9" s="1"/>
  <c r="BA11" i="9" s="1"/>
  <c r="S7" i="9"/>
  <c r="AC7" i="9" l="1"/>
  <c r="AP7" i="9" s="1"/>
  <c r="AZ7" i="9" s="1"/>
  <c r="BA7" i="9" s="1"/>
  <c r="BA48" i="9" s="1"/>
  <c r="R48" i="9"/>
  <c r="S48" i="9"/>
  <c r="AC13" i="9"/>
  <c r="AP13" i="9" s="1"/>
  <c r="AZ13" i="9" s="1"/>
  <c r="BA13" i="9" s="1"/>
  <c r="AC24" i="9"/>
  <c r="AP24" i="9" s="1"/>
  <c r="AZ24" i="9" s="1"/>
  <c r="BA24" i="9" s="1"/>
  <c r="AC8" i="9"/>
  <c r="AP8" i="9" s="1"/>
  <c r="AZ8" i="9" s="1"/>
  <c r="BA8" i="9" s="1"/>
  <c r="AC15" i="9"/>
  <c r="AP15" i="9" s="1"/>
  <c r="AZ15" i="9" s="1"/>
  <c r="BA15" i="9" s="1"/>
  <c r="J65" i="9"/>
  <c r="J66" i="9" s="1"/>
  <c r="J67" i="9" s="1"/>
</calcChain>
</file>

<file path=xl/sharedStrings.xml><?xml version="1.0" encoding="utf-8"?>
<sst xmlns="http://schemas.openxmlformats.org/spreadsheetml/2006/main" count="2398" uniqueCount="1004">
  <si>
    <t>Performance</t>
  </si>
  <si>
    <t>Security</t>
  </si>
  <si>
    <t>Popularity</t>
  </si>
  <si>
    <t>Yes</t>
  </si>
  <si>
    <t>Machine Learning</t>
  </si>
  <si>
    <t>Author</t>
  </si>
  <si>
    <t>Christoph</t>
  </si>
  <si>
    <t>#</t>
  </si>
  <si>
    <t>Title</t>
  </si>
  <si>
    <t>Row Labels</t>
  </si>
  <si>
    <t>Grand Total</t>
  </si>
  <si>
    <t>Documentation</t>
  </si>
  <si>
    <t>Community</t>
  </si>
  <si>
    <t>Compatibility</t>
  </si>
  <si>
    <t>SL</t>
  </si>
  <si>
    <t>SO Data Collection</t>
  </si>
  <si>
    <t>Data Extraction for comparative opinions</t>
  </si>
  <si>
    <t>Identify factors/aspects mentioned in comparative opinions</t>
  </si>
  <si>
    <t>Analyze how much comparison is available/useful</t>
  </si>
  <si>
    <t>Design a survey after SO Data analysis</t>
  </si>
  <si>
    <t>Analysis of comparative opinions</t>
  </si>
  <si>
    <t>Paper with SO data and survey data anlysis and findings</t>
  </si>
  <si>
    <t>Automated analysis of comparative opinion</t>
  </si>
  <si>
    <t>Aspect Extraction</t>
  </si>
  <si>
    <t>Preferred Entity Extraction</t>
  </si>
  <si>
    <t>Sentiment Analysis (polarity detection)</t>
  </si>
  <si>
    <t>Final verdict on API preference</t>
  </si>
  <si>
    <t>July</t>
  </si>
  <si>
    <t>August/September</t>
  </si>
  <si>
    <t>Jun</t>
  </si>
  <si>
    <t>Develop a review website for collecting API reviews (comparative and absolute opinions)</t>
  </si>
  <si>
    <t>Invite developers to provide reviews</t>
  </si>
  <si>
    <t>Compare the review site provided review and SO review</t>
  </si>
  <si>
    <t>Automate the analysis of the review</t>
  </si>
  <si>
    <t>Automated extraction of comparative opinions</t>
  </si>
  <si>
    <t>Future works</t>
  </si>
  <si>
    <t>Nov/Dec</t>
  </si>
  <si>
    <t>Ref</t>
  </si>
  <si>
    <t>Opiner</t>
  </si>
  <si>
    <t>Usability</t>
  </si>
  <si>
    <t>Portability</t>
  </si>
  <si>
    <t>Bug</t>
  </si>
  <si>
    <t>Legal</t>
  </si>
  <si>
    <t>OnlySentiment</t>
  </si>
  <si>
    <t>Others</t>
  </si>
  <si>
    <t>Brown- or green-field</t>
  </si>
  <si>
    <t>Size and complexity</t>
  </si>
  <si>
    <t>Fit for purpose</t>
  </si>
  <si>
    <t>Functionality</t>
  </si>
  <si>
    <t>Alignment w/ architecture</t>
  </si>
  <si>
    <t>Quality</t>
  </si>
  <si>
    <t>Well tested</t>
  </si>
  <si>
    <t>Active maintenance</t>
  </si>
  <si>
    <t>Maturity and stability</t>
  </si>
  <si>
    <t>Release cycle frequency</t>
  </si>
  <si>
    <t>Release</t>
  </si>
  <si>
    <t>Customers</t>
  </si>
  <si>
    <t>Other teams</t>
  </si>
  <si>
    <t>Project/product managers</t>
  </si>
  <si>
    <t>Development team</t>
  </si>
  <si>
    <t>Stakeholders</t>
  </si>
  <si>
    <t>Type of industry</t>
  </si>
  <si>
    <t>Culture and policies</t>
  </si>
  <si>
    <t>Management and strategy</t>
  </si>
  <si>
    <t>Organization</t>
  </si>
  <si>
    <t>Self-perception</t>
  </si>
  <si>
    <t>Individual</t>
  </si>
  <si>
    <t>Experience</t>
  </si>
  <si>
    <t>Activeness</t>
  </si>
  <si>
    <t>License</t>
  </si>
  <si>
    <t>Time and budget</t>
  </si>
  <si>
    <t>Total cost of ownership</t>
  </si>
  <si>
    <t>Risk assessment</t>
  </si>
  <si>
    <t>Risk</t>
  </si>
  <si>
    <t>Software system</t>
  </si>
  <si>
    <t>Column1</t>
  </si>
  <si>
    <t>Hypothesis</t>
  </si>
  <si>
    <t>What are the factors and weights of the factors during API comparison?</t>
  </si>
  <si>
    <t>What individual determinants affect API selection</t>
  </si>
  <si>
    <t>Should be consumer knowledge</t>
  </si>
  <si>
    <t>What environmental factors impact API selection</t>
  </si>
  <si>
    <t>Group and personal influence</t>
  </si>
  <si>
    <t>Buyer Decision Model</t>
  </si>
  <si>
    <t>Buying Process</t>
  </si>
  <si>
    <t>Buying Participants</t>
  </si>
  <si>
    <t>Users</t>
  </si>
  <si>
    <t>Influencers</t>
  </si>
  <si>
    <t>Buyers</t>
  </si>
  <si>
    <t>Deciders</t>
  </si>
  <si>
    <t>Gatekeepers</t>
  </si>
  <si>
    <t>Major Influences on Buyers</t>
  </si>
  <si>
    <t>Environmental Factor (outside organization)</t>
  </si>
  <si>
    <t>Organizational Factor (policies/procedures)</t>
  </si>
  <si>
    <t>Interpersonal Factor</t>
  </si>
  <si>
    <t>Individual Factor</t>
  </si>
  <si>
    <t>CulturalFactor</t>
  </si>
  <si>
    <t>Social Factor</t>
  </si>
  <si>
    <t>Motivation</t>
  </si>
  <si>
    <t>Perception</t>
  </si>
  <si>
    <t>Attitutde</t>
  </si>
  <si>
    <t>Psychological Factor</t>
  </si>
  <si>
    <t>Personal Factor (age, occupation, economic situation, lifestyle, personality)</t>
  </si>
  <si>
    <t>Need recognition</t>
  </si>
  <si>
    <t>Information Search</t>
  </si>
  <si>
    <t>Evaluation of Alternatives</t>
  </si>
  <si>
    <t>Purchase Decision</t>
  </si>
  <si>
    <t>Postpurchase Behavior</t>
  </si>
  <si>
    <t>Principles of Marketing - Kotler</t>
  </si>
  <si>
    <t>Consumer Behavior - Blackwell</t>
  </si>
  <si>
    <t>External Search</t>
  </si>
  <si>
    <t>Internal Search (knowledge)</t>
  </si>
  <si>
    <t>Learning/Knowledge</t>
  </si>
  <si>
    <t>Product Dimension/Attributes</t>
  </si>
  <si>
    <t xml:space="preserve">Consideration set </t>
  </si>
  <si>
    <t>Ranking of the Attributes</t>
  </si>
  <si>
    <t>Non-compensatory Strategy</t>
  </si>
  <si>
    <t>Cutoff restriction (min/max threshold)</t>
  </si>
  <si>
    <t>Compensatory Strategy (Weighted Additive)</t>
  </si>
  <si>
    <t>Fishbein Multi-attribute attitude model (p291, e 1~7, b -3~+3)</t>
  </si>
  <si>
    <t>Release Frequency</t>
  </si>
  <si>
    <t>Issue Response Time and Issue Closing
Time</t>
  </si>
  <si>
    <t>Backwards Compatibility</t>
  </si>
  <si>
    <t>Last Modification Date</t>
  </si>
  <si>
    <t>statistical soundness</t>
  </si>
  <si>
    <t>scalability</t>
  </si>
  <si>
    <t>customization.</t>
  </si>
  <si>
    <t>LibComp + ML</t>
  </si>
  <si>
    <t>Process follows consumer behavior, influence follows business behavior</t>
  </si>
  <si>
    <t>Who influences the selection process</t>
  </si>
  <si>
    <t>Consumer buying behavior process</t>
  </si>
  <si>
    <t>How much time is taken in each step</t>
  </si>
  <si>
    <t>Evaluation should take most time</t>
  </si>
  <si>
    <t>Collect the aspects/attributes and numeric weights</t>
  </si>
  <si>
    <t>Research/Survey Question</t>
  </si>
  <si>
    <t>Compensatory weighted additive (not non-compensatory, not simple)</t>
  </si>
  <si>
    <t>ML</t>
  </si>
  <si>
    <t>What can be the evaluation strategy (implied from attribute weights)</t>
  </si>
  <si>
    <t>What type of opinions are most helpful for API selection</t>
  </si>
  <si>
    <t>Comparable non-equal opinions are more helpful (A is better than B)</t>
  </si>
  <si>
    <t>What external websites is most helpful for API comparison?</t>
  </si>
  <si>
    <t>SO is most helpful</t>
  </si>
  <si>
    <t>How the search (for available libraries) is performed internally and externally (Google/Bing or Q&amp;A site specific search)</t>
  </si>
  <si>
    <t>Google and SO should be most common</t>
  </si>
  <si>
    <t>Business influencers/colleagues</t>
  </si>
  <si>
    <t>Who takes the final decision?</t>
  </si>
  <si>
    <t>This is open, can be the developer themselve or tech lead. This is used for mapping with Marketing Domain.</t>
  </si>
  <si>
    <t>Goal</t>
  </si>
  <si>
    <t>Presenting importance of comparison</t>
  </si>
  <si>
    <t>Presenting importance of SO</t>
  </si>
  <si>
    <t>Presenting importance of comparive opinion</t>
  </si>
  <si>
    <t>API aspect weight identification</t>
  </si>
  <si>
    <t>Behavior Model Development</t>
  </si>
  <si>
    <t>What are the steps of selection process (and comparison steps)</t>
  </si>
  <si>
    <t>Does API selection (and comparison) follow consumer behavior or business behavior</t>
  </si>
  <si>
    <t>Mizan</t>
  </si>
  <si>
    <t>Shajib</t>
  </si>
  <si>
    <t>Shawrup</t>
  </si>
  <si>
    <t>Al-Mamun</t>
  </si>
  <si>
    <t>Shahidul</t>
  </si>
  <si>
    <t>Farzia</t>
  </si>
  <si>
    <t>Sagar</t>
  </si>
  <si>
    <t>Masum</t>
  </si>
  <si>
    <t>Germany</t>
  </si>
  <si>
    <t>Bangladesh</t>
  </si>
  <si>
    <t>Canada</t>
  </si>
  <si>
    <t>Ashraf Bhai+2</t>
  </si>
  <si>
    <t>Naim</t>
  </si>
  <si>
    <t>USA</t>
  </si>
  <si>
    <t>Tech Size</t>
  </si>
  <si>
    <t>Ben</t>
  </si>
  <si>
    <t>Omid</t>
  </si>
  <si>
    <t>Company Size</t>
  </si>
  <si>
    <t>Nazim</t>
  </si>
  <si>
    <t>Sazzad</t>
  </si>
  <si>
    <t>Fayzul</t>
  </si>
  <si>
    <t>Automotive</t>
  </si>
  <si>
    <t>Delivery</t>
  </si>
  <si>
    <t>Financial</t>
  </si>
  <si>
    <t>Web</t>
  </si>
  <si>
    <t>Cloud Service</t>
  </si>
  <si>
    <t>Data Analytics</t>
  </si>
  <si>
    <t>Research</t>
  </si>
  <si>
    <t>Name</t>
  </si>
  <si>
    <t>Country</t>
  </si>
  <si>
    <t>Primary Tech</t>
  </si>
  <si>
    <t>Java</t>
  </si>
  <si>
    <t>Role</t>
  </si>
  <si>
    <t>System Designer</t>
  </si>
  <si>
    <t>Libraries</t>
  </si>
  <si>
    <t>Apache Camel vs Spring Batch
Historics vs resilience4j
hikkaricp vs dbcp
hibernate vs mybatis
git vs svn</t>
  </si>
  <si>
    <t>Opinions</t>
  </si>
  <si>
    <t>Rezwan Bhai</t>
  </si>
  <si>
    <t>Australia</t>
  </si>
  <si>
    <t>Date</t>
  </si>
  <si>
    <t>Time</t>
  </si>
  <si>
    <t>Status</t>
  </si>
  <si>
    <t>Done</t>
  </si>
  <si>
    <t>Nahid</t>
  </si>
  <si>
    <t>Software Engineer</t>
  </si>
  <si>
    <t>Python</t>
  </si>
  <si>
    <r>
      <rPr>
        <sz val="12"/>
        <color rgb="FF0070C0"/>
        <rFont val="Calibri (Body)"/>
      </rPr>
      <t xml:space="preserve">Library choice is limited, but tool (svn vs git, IntelliJ IDEA vs VS Code, Slack vs Meet) or framework (Spring vs Play) or technology (Oracle vs MySQL, Redis vs memcached) choice problem is bigger. 
</t>
    </r>
    <r>
      <rPr>
        <sz val="12"/>
        <color theme="1"/>
        <rFont val="Calibri"/>
        <family val="2"/>
        <scheme val="minor"/>
      </rPr>
      <t xml:space="preserve">
Library is close to framework. Framework is used as structure of the application. 
Library solves us common or utility, hides the complexity underneath. 
Undertow/ApacheHttp are http servers - can run on its own, and can also be treated as library on top of Spring. 
Libraries may have API (interfaces or contracts).
java ecosystem, libraries are open source. .NEt libraries can be paid sometimes pnuget. 
</t>
    </r>
    <r>
      <rPr>
        <sz val="12"/>
        <color rgb="FF0070C0"/>
        <rFont val="Calibri (Body)"/>
      </rPr>
      <t xml:space="preserve">Frameworks can be chosen only in the beginning or major migrations. Frameworks decision is large and complex: proposal - POC - convince team - leader convince - director convince - eco system changes. </t>
    </r>
    <r>
      <rPr>
        <sz val="12"/>
        <color theme="1"/>
        <rFont val="Calibri"/>
        <family val="2"/>
        <scheme val="minor"/>
      </rPr>
      <t xml:space="preserve">
</t>
    </r>
    <r>
      <rPr>
        <sz val="12"/>
        <color rgb="FF0070C0"/>
        <rFont val="Calibri (Body)"/>
      </rPr>
      <t>Technology stack (language, infra, db, caching) --&gt; Framework --&gt; Libraries.</t>
    </r>
    <r>
      <rPr>
        <sz val="12"/>
        <color theme="1"/>
        <rFont val="Calibri"/>
        <family val="2"/>
        <scheme val="minor"/>
      </rPr>
      <t xml:space="preserve">
Growing organization - frequent libraries, 
Choosing a clear winner - no need to </t>
    </r>
    <r>
      <rPr>
        <b/>
        <sz val="12"/>
        <color rgb="FF00B050"/>
        <rFont val="Calibri (Body)"/>
      </rPr>
      <t>convince</t>
    </r>
    <r>
      <rPr>
        <sz val="12"/>
        <color theme="1"/>
        <rFont val="Calibri"/>
        <family val="2"/>
        <scheme val="minor"/>
      </rPr>
      <t xml:space="preserve">
1. Understand nature of the problem
(developer culture/experience)
2. Finding possible solutions (dev experience can be consideed. )
3. </t>
    </r>
    <r>
      <rPr>
        <sz val="12"/>
        <color rgb="FF00B050"/>
        <rFont val="Calibri (Body)"/>
      </rPr>
      <t xml:space="preserve">Take a look into details of the candidates. </t>
    </r>
    <r>
      <rPr>
        <sz val="12"/>
        <color theme="1"/>
        <rFont val="Calibri"/>
        <family val="2"/>
        <scheme val="minor"/>
      </rPr>
      <t xml:space="preserve">
4. </t>
    </r>
    <r>
      <rPr>
        <sz val="12"/>
        <color rgb="FFC00000"/>
        <rFont val="Calibri (Body)"/>
      </rPr>
      <t>present and discuss with other stakeholders</t>
    </r>
    <r>
      <rPr>
        <sz val="12"/>
        <color theme="1"/>
        <rFont val="Calibri"/>
        <family val="2"/>
        <scheme val="minor"/>
      </rPr>
      <t xml:space="preserve"> - different factors of the library: usage, ease of use, lucrative API that saves developers day, stability of the library, how many open bugs, large community, active development or abandoned, backed by big companies, there is a chance that it can move to a paid version, performance, security, community support in stackoverflow or github
5. </t>
    </r>
    <r>
      <rPr>
        <sz val="12"/>
        <color rgb="FFC00000"/>
        <rFont val="Calibri (Body)"/>
      </rPr>
      <t xml:space="preserve">Convince develpers, teams, </t>
    </r>
    <r>
      <rPr>
        <sz val="12"/>
        <color theme="1"/>
        <rFont val="Calibri"/>
        <family val="2"/>
        <scheme val="minor"/>
      </rPr>
      <t xml:space="preserve">
6. </t>
    </r>
    <r>
      <rPr>
        <sz val="12"/>
        <color rgb="FF00B0F0"/>
        <rFont val="Calibri (Body)"/>
      </rPr>
      <t xml:space="preserve">proof of concept </t>
    </r>
    <r>
      <rPr>
        <sz val="12"/>
        <color theme="1"/>
        <rFont val="Calibri"/>
        <family val="2"/>
        <scheme val="minor"/>
      </rPr>
      <t xml:space="preserve">of the libraries, adoption is performed slowly - new librariy in only few services and then wide adoption of the library. 
convince - (multiple companies) - team has to be convinced to adopt the library naturally. taking consent from the team lead for technical opinion, 
</t>
    </r>
    <r>
      <rPr>
        <sz val="12"/>
        <color rgb="FF00B0F0"/>
        <rFont val="Calibri (Body)"/>
      </rPr>
      <t>havent seen any authoritative process for formal approval</t>
    </r>
    <r>
      <rPr>
        <sz val="12"/>
        <color theme="1"/>
        <rFont val="Calibri"/>
        <family val="2"/>
        <scheme val="minor"/>
      </rPr>
      <t xml:space="preserve"> or decision making. buy-in is important. zool-proxy (vs envoy proxy) was used for microservice based system, and there was more than technical discussion, we had to prove this works.
</t>
    </r>
    <r>
      <rPr>
        <sz val="12"/>
        <color rgb="FFC00000"/>
        <rFont val="Calibri (Body)"/>
      </rPr>
      <t>Factors can vary geographically based on economic factor</t>
    </r>
    <r>
      <rPr>
        <sz val="12"/>
        <color theme="1"/>
        <rFont val="Calibri"/>
        <family val="2"/>
        <scheme val="minor"/>
      </rPr>
      <t xml:space="preserve"> - if SE salary is high, organizations choose one time high cost (integration, adaptation), otherwise org go for enhanced improvements of the library and adoption.</t>
    </r>
  </si>
  <si>
    <r>
      <t xml:space="preserve">Library: time/string library - lowest level library - time vs ?, 
high level library - ML works - class of tasks - Pytorch/TensorFlow/scikitlearn
service level - e.g. - montioring product systems, accessed through API/SDKs, paid libraries - lot more factors - price, customer service, roadmap, e.g. (sense) data-dog proprieraty service, prometheus/graphana. 
1. </t>
    </r>
    <r>
      <rPr>
        <sz val="12"/>
        <color rgb="FFC00000"/>
        <rFont val="Calibri (Body)"/>
      </rPr>
      <t xml:space="preserve">stick to existing libraries </t>
    </r>
    <r>
      <rPr>
        <sz val="12"/>
        <color theme="1"/>
        <rFont val="Calibri"/>
        <family val="2"/>
        <scheme val="minor"/>
      </rPr>
      <t xml:space="preserve">
2. for simple libraries, look at official documentation, if the support is provided, go with that
3. for </t>
    </r>
    <r>
      <rPr>
        <sz val="12"/>
        <color rgb="FF00B050"/>
        <rFont val="Calibri (Body)"/>
      </rPr>
      <t>important features, do a POC</t>
    </r>
    <r>
      <rPr>
        <sz val="12"/>
        <color theme="1"/>
        <rFont val="Calibri"/>
        <family val="2"/>
        <scheme val="minor"/>
      </rPr>
      <t xml:space="preserve">, (ease of use, documentation, ease of integration/integration (higher level services), sdk for codebase, availability of sandbox)
4. ask teammate firs to knnow if anything already in company or they have previous experience, then search google online, 
</t>
    </r>
    <r>
      <rPr>
        <sz val="12"/>
        <color theme="1"/>
        <rFont val="Calibri (Body)"/>
      </rPr>
      <t>analysis articles online: data-dog vs graphana search</t>
    </r>
    <r>
      <rPr>
        <sz val="12"/>
        <color theme="1"/>
        <rFont val="Calibri"/>
        <family val="2"/>
        <scheme val="minor"/>
      </rPr>
      <t xml:space="preserve">
(</t>
    </r>
    <r>
      <rPr>
        <sz val="12"/>
        <color rgb="FFC00000"/>
        <rFont val="Calibri (Body)"/>
      </rPr>
      <t>medium articles are more common in last 2/3 years, earlier it would be personal blogs, then there is stackoverflow for comparison though its discouraged by community for open ended questions</t>
    </r>
    <r>
      <rPr>
        <sz val="12"/>
        <color theme="1"/>
        <rFont val="Calibri"/>
        <family val="2"/>
        <scheme val="minor"/>
      </rPr>
      <t xml:space="preserve">; nowaddays medium is more dominant, definitely more in machine learning, still such comparison more available in medium). 
</t>
    </r>
    <r>
      <rPr>
        <sz val="12"/>
        <color rgb="FF0070C0"/>
        <rFont val="Calibri (Body)"/>
      </rPr>
      <t>In Amazon, we dont search online much, since we have most tools as Amzaon version. We search our internal repositories, wikis, internal Q&amp;A sites. True for all big techs. Even in such case, there are multiple options to choose from.</t>
    </r>
    <r>
      <rPr>
        <sz val="12"/>
        <color theme="1"/>
        <rFont val="Calibri"/>
        <family val="2"/>
        <scheme val="minor"/>
      </rPr>
      <t xml:space="preserve"> 
Comparable comparisons are good to have a first look. But the libraries can have different way of implemenations and would try to find out the individual pros/cons of each libraries - these articles are more in-depth. </t>
    </r>
    <r>
      <rPr>
        <sz val="12"/>
        <color rgb="FF0070C0"/>
        <rFont val="Calibri (Body)"/>
      </rPr>
      <t>Then we come up with our own table of comparison - which is very less formal, unstructured.</t>
    </r>
    <r>
      <rPr>
        <sz val="12"/>
        <color theme="1"/>
        <rFont val="Calibri"/>
        <family val="2"/>
        <scheme val="minor"/>
      </rPr>
      <t xml:space="preserve"> during this comparison, some factors will have more weight in my mind. Few times, the factors may have different weights (e.g., security applications). Does not use cut-off factors. </t>
    </r>
    <r>
      <rPr>
        <sz val="12"/>
        <color rgb="FFFF0000"/>
        <rFont val="Calibri (Body)"/>
      </rPr>
      <t xml:space="preserve">If a library is not maintained any more, that could be a red flag not to use it; these kind of libraries are more common which are found from PhD outputs. </t>
    </r>
    <r>
      <rPr>
        <sz val="12"/>
        <color theme="1"/>
        <rFont val="Calibri"/>
        <family val="2"/>
        <scheme val="minor"/>
      </rPr>
      <t xml:space="preserve">
influence - </t>
    </r>
    <r>
      <rPr>
        <sz val="12"/>
        <color rgb="FF0070C0"/>
        <rFont val="Calibri (Body)"/>
      </rPr>
      <t xml:space="preserve">expertise or familiarity </t>
    </r>
    <r>
      <rPr>
        <sz val="12"/>
        <color theme="1"/>
        <rFont val="Calibri"/>
        <family val="2"/>
        <scheme val="minor"/>
      </rPr>
      <t xml:space="preserve">of one choice with the team. non-technical - budget (engineer constraint)/paid services, project deadline - ease of integration. 
</t>
    </r>
    <r>
      <rPr>
        <sz val="12"/>
        <color rgb="FFFF0000"/>
        <rFont val="Calibri (Body)"/>
      </rPr>
      <t>Persuasive/vocal engineers get their choices approved. Designation/position does not matter in such case.</t>
    </r>
    <r>
      <rPr>
        <sz val="12"/>
        <color theme="1"/>
        <rFont val="Calibri"/>
        <family val="2"/>
        <scheme val="minor"/>
      </rPr>
      <t xml:space="preserve"> The person who is willing to spend more time and research usually wins this kind of debates.
</t>
    </r>
    <r>
      <rPr>
        <sz val="12"/>
        <color rgb="FF0070C0"/>
        <rFont val="Calibri (Body)"/>
      </rPr>
      <t xml:space="preserve">PMs dont usually have influence of this kind of decisions unless this paid/partnership involvement. </t>
    </r>
  </si>
  <si>
    <t>Tool Development</t>
  </si>
  <si>
    <t>From September</t>
  </si>
  <si>
    <t>User Study</t>
  </si>
  <si>
    <t>Writing</t>
  </si>
  <si>
    <r>
      <t>A</t>
    </r>
    <r>
      <rPr>
        <sz val="12"/>
        <color theme="1"/>
        <rFont val="Ugust"/>
      </rPr>
      <t>ugust</t>
    </r>
  </si>
  <si>
    <t>Executive Leader &amp; 
Software Engineer</t>
  </si>
  <si>
    <t>Sowkot</t>
  </si>
  <si>
    <r>
      <t xml:space="preserve">Datetime, naïve, can be </t>
    </r>
    <r>
      <rPr>
        <sz val="12"/>
        <color rgb="FF0070C0"/>
        <rFont val="Calibri (Body)"/>
      </rPr>
      <t>development by own, but vulnerable to bugs.</t>
    </r>
    <r>
      <rPr>
        <sz val="12"/>
        <color theme="1"/>
        <rFont val="Calibri"/>
        <family val="2"/>
        <scheme val="minor"/>
      </rPr>
      <t xml:space="preserve"> Nodejs was tech stack. In server in UTC. Our own implementation faced a lot of corner cases. Maintained frequently, trusted by most people. Search date in npmjs repository and found 700+ libraries. Checking the maintainers whether they are </t>
    </r>
    <r>
      <rPr>
        <sz val="12"/>
        <color rgb="FF0070C0"/>
        <rFont val="Calibri (Body)"/>
      </rPr>
      <t>active or not. Weekly download count.</t>
    </r>
    <r>
      <rPr>
        <sz val="12"/>
        <color theme="1"/>
        <rFont val="Calibri"/>
        <family val="2"/>
        <scheme val="minor"/>
      </rPr>
      <t xml:space="preserve"> 'Date' published a month ago, downloaed 1000+ in a week. Momentjs, last pubilshed 2 months back, downloaded 16M per week. GitHub commit or issue list is very active. We have been using for last 4 years. There is release almost a month, sometimes we do not upgrade. We always upgrade particularly this library as they are stable. 
AWS libraries - vast, a lot of documentation. Wrappers of APIs, they are libraries. JSON to CSV. The libraries had 10 download a day. Both libraries were published 3 years back. both of them were same, we chose randomly. 
ffmpeg 87K weekly, last published 13 hours ago.</t>
    </r>
    <r>
      <rPr>
        <sz val="12"/>
        <color rgb="FF0070C0"/>
        <rFont val="Calibri (Body)"/>
      </rPr>
      <t xml:space="preserve"> We created branch, pull request</t>
    </r>
    <r>
      <rPr>
        <sz val="12"/>
        <color theme="1"/>
        <rFont val="Calibri"/>
        <family val="2"/>
        <scheme val="minor"/>
      </rPr>
      <t xml:space="preserve">, and it was merged 3 months later. 
</t>
    </r>
    <r>
      <rPr>
        <sz val="12"/>
        <color rgb="FF0070C0"/>
        <rFont val="Calibri (Body)"/>
      </rPr>
      <t>Functionality has higher priority than the popularity.</t>
    </r>
    <r>
      <rPr>
        <sz val="12"/>
        <color theme="1"/>
        <rFont val="Calibri"/>
        <family val="2"/>
        <scheme val="minor"/>
      </rPr>
      <t xml:space="preserve"> 
Framework defining libraries. ReactJS maintained by Facebook. Preferred ViewJS because most of my developers were backend developers. </t>
    </r>
    <r>
      <rPr>
        <sz val="12"/>
        <color rgb="FF0070C0"/>
        <rFont val="Calibri (Body)"/>
      </rPr>
      <t>Ease of Use by my developers</t>
    </r>
    <r>
      <rPr>
        <sz val="12"/>
        <color theme="1"/>
        <rFont val="Calibri"/>
        <family val="2"/>
        <scheme val="minor"/>
      </rPr>
      <t xml:space="preserve">. We do not choose any libraries from Microsoft, because we found MS cloud products and docs are more buggy than other providers. RecApp, Speechmatics is more reliable than MS. Industry/Organization may not have much impact. However, some applications collect malicious data from user's machine. Even with all functionalities, we will need to collect review of those libraries as well. Privacy is important in all the industries - media or financials. 
Sources of review/opinions - discussion channel of those libraries. Packet capture tool would be used to track network data. 
Stack Overflow, Medium are good sources of opinions (for &lt;1K weekly download data). 
Proprietary libraries - .Net, Java. Price, Cost vs Value analysis, Speed/Performance, We do load testing during the trial peiord, Customer Support. Developer may not decide. 
Opinion givers ranking in SO is also important. Blogger is writing also for a long time. Multiple bloggers supporting the same claim. Security, Privacy, and Legal issues raised are taken seriously. 
Library integrations will be questioned during code review process as well. Team culture needs to be defined, it should be above any personal traits. People are human, they may also have ego. 
Open source community is passionate people. these libraries are free, however gives indirect benefit. As momentjs developer, I would get advantage in a FANG interview. That is a non-momentary benefit. The community collaboration is beutiful. Passion, name, fame are benefits other than money. 
Delivery time is important for library integration. Libraries can be marketing tool for API economy to get developers hooked. 
</t>
    </r>
  </si>
  <si>
    <t xml:space="preserve">html parser in .Net - cq html parsing, many other libraries were available.
microsoft entity framework (for ORM)
Functionality
1. Functionality (html parsing)
2. Compatibility (jquery expression as an input)
3. Partial requirements - which one serves most
4. Free or Open Source (raise a PR, check the code)
5. Popularity How many stars, downloads, forks are there in the repository
6. Regular maintenance (weekly commit)
7. Whether it supports the .net framework
8. Javascript - a lot of libraries (file uploader component for React). Requirement was to upload multiple files together, show progress bar, show thumbnail after uploading. Chose - React File Pond
9. Good documentation - Getting started document. 
10. release frequency is a double sided sword. NewtonSoft JSON is very old, stable, still there are frequent commits. There is no limit on improvement.
11. Version controlling - backward compatibility is important. 
A. Functionality Requirement
B. Open Source 
C. Popularity
D. backed by vendors (Google, Microsoft, Facebook will be preferred)
For serialization library - most performing library is preferred. Online checking of benchmark. 
For file uploader, security is more important than performance. 
steps:
1. (JSON serialization .net) search on Google (or nuget package manager in Visual Studio) - download/star counts, compatibility
2. Go to their GitHub and docs (website). Whether the initial example covers the required functionality
3. Download those library and check the functionality (sometimes also they host the file uploading functionality in their own system)
4. Reviews on these libraries (performance etc.) online articles
library upgradation: can break the code in runtime. enough unit test coverage. 
review sites - Google -&gt; Stack Overflow -&gt; Links of other article/blog -&gt; Medium.com (codeproject was popular earlier). Posts also summarizes their findings. The dialog is important among multiple responses. 
CTO/tech leads - tend to bias towards particular libraries or companies, but still they leave it up to developer's choice. 
JSON.NET preferred over newton soft json by Microsoft. Native libraries can be preferred. Some corporations may have top down approach (very less, most companies I worked was open culture), people do research and come to an AGREEMENT. Most libraries are open licensed. Some tools can check security of the libraries specially in the javascript world. Companies can host their own nuget server and incorporate it their after security team's approval. 
Familiarity of libraries from past experience. Depending on team culture, people will come forward with their opinions, there will be decisions collectively. Someone emotionally engaged, they will take responsibilty. Vocal/non-vocal, intro-extrovert people can have different kind of opinions, if the team culture is inclusive, then this will not be an issue. 
Some people will be more interested in tech-savvy, some people will not go for the extra mile. 
* Some suggestions on inclusive team culture. 
Why open source? 
Miscrosoft used to be a closed company direction. They are making a lot of things open source. Big Techs are giving free staff to involve more programmers. They start as their own internal library. After certain level, they make it open source. The developers who use this are more inclined to the tech stack of these companies. Community also contributes a lot to the original library. 
Some people are also open source advocates who prefers making open source from the benginning. 
Other business model is to earn revenue by providing support services. 
Some university grads can also earn reputation. 
You will find great products without sufficient documentation or marketing efforts. </t>
  </si>
  <si>
    <t>Dr. Barcomb</t>
  </si>
  <si>
    <t>Engineering Manager Founder</t>
  </si>
  <si>
    <t>Tanvir</t>
  </si>
  <si>
    <t>Sohan</t>
  </si>
  <si>
    <r>
      <t>GitHub individual developers.</t>
    </r>
    <r>
      <rPr>
        <sz val="12"/>
        <color rgb="FF0070C0"/>
        <rFont val="Calibri (Body)"/>
      </rPr>
      <t xml:space="preserve"> Then Google/Square libraries and migrating to that</t>
    </r>
    <r>
      <rPr>
        <sz val="12"/>
        <color theme="1"/>
        <rFont val="Calibri"/>
        <family val="2"/>
        <scheme val="minor"/>
      </rPr>
      <t xml:space="preserve">. QR scanner. Zing library, CodeScanner. GitHub projects also - QR Parser. Encryption libraries - bouncy castle, spongy castles. UI DI - butter knife, dagger/dagger2 (Google), http request retrofit, image viewing Universal Image Loader vs Picaso. 
</t>
    </r>
    <r>
      <rPr>
        <sz val="12"/>
        <color rgb="FF0070C0"/>
        <rFont val="Calibri (Body)"/>
      </rPr>
      <t xml:space="preserve">In GM, we do not need to do this. It's done by Foundation Team. They provides SDK or necessary services that needs to be used by other Apps. They will also choose the technology stack. We use 10/12 libraries from GM team. </t>
    </r>
    <r>
      <rPr>
        <sz val="12"/>
        <color theme="1"/>
        <rFont val="Calibri"/>
        <family val="2"/>
        <scheme val="minor"/>
      </rPr>
      <t xml:space="preserve">
Cycle starts with the 'need'. Discuss among team first about such features (in standup or other informal meetings). 2/3 names come up from those discussion. The tech lead or even any other developer would search Google. For GitHub projects, we used to check Votes, Issues are responded. IF a library is not maintained by the original developer, with the version change of OS, old libraries would get deprecated. So it is very crucial. 
We also looked for demo project, documentation, evidence that it has been maintained regularly. 
We would prefer institutional libraries instead of personal libraries. Google had ML kit in their QR code library. Our product were used by millions of people, so reputation of the developer organization was also very crucial for us. 
All factors are not equally important. maintainability &gt; documentation &gt; demo project
Used by many companies? Easy to use? Does it have good performance? Performance in low light conditions, fitness of the purpose?  Restriction/Flexibility, Compatibility, experience/familiarity of teammates? Gut feeling of the tech lead?
Libraries which has many functionalities. Such libraries has very unbalanced performance in different aspects. Bandwidth consumption, Caching of the network data. 
Collect such information from stackoverflow. Otherwise develop a POC to test those performance matrices by us. 
3rd party websites, mainly Stack Overflow, then medium articles, then very good bloggers such as ray's blog. Many times they are posting reviews on individual libraries. A vs B - which is better. Comments are also interesting in Stack Overflow. 
There was a website, they listed curated library references for modern application development. 
trustworthy teammates play a great role in such decision. PO/PMs rarely have anything to say unless there is any financial or legal issues. 
Big companies (in the industry for long time) always have guidelines. Validation tools that checks for Apache/GPL licensing. It's also important for start ups as well. Process team should educate their engineers about this license things. It is not very common other than big companies. In such cases, it depends on the single tech lead. 
Sometimes, developers use large libraries unnecessarily. Any such library would not be required at all for small functionalities. Sometimes fi the developer is lazy or their is time constraints, the mega libraries are integrated for a small feature. Skill of the developer who is choosing plays important part. 
Social, racial influence is none. However, Geography can play a role. E.g., Google map can be restricted in some countries. 
Those libraries can come as bi-product. Netflix releases a lot of libraries as part of their own development. It increases their reputation in developer community. Library as a service. Google releasing a lot of services under Firebase - these are now not released as libraries,  rather as services. Text extraction from images - there was a library you could include. That did not hit their cloud API. For non-english, you will have to go for API. We run 10/15 days POC development. 
</t>
    </r>
  </si>
  <si>
    <t>Netherlands</t>
  </si>
  <si>
    <t xml:space="preserve">Mapping libraries:
Leaflet (OSM) vs Google Map vs Map Box, EEGO (expensive)
</t>
  </si>
  <si>
    <t>Senior Software Engineer</t>
  </si>
  <si>
    <t>Flowable (flow management)
Apache Flink (streaming)</t>
  </si>
  <si>
    <r>
      <t xml:space="preserve">More concerns on </t>
    </r>
    <r>
      <rPr>
        <sz val="12"/>
        <color rgb="FFFF0000"/>
        <rFont val="Calibri (Body)"/>
      </rPr>
      <t>licensing</t>
    </r>
    <r>
      <rPr>
        <sz val="12"/>
        <color theme="1"/>
        <rFont val="Calibri"/>
        <family val="2"/>
        <scheme val="minor"/>
      </rPr>
      <t xml:space="preserve">, 
</t>
    </r>
    <r>
      <rPr>
        <sz val="12"/>
        <color rgb="FFFF0000"/>
        <rFont val="Calibri (Body)"/>
      </rPr>
      <t>Code or security review</t>
    </r>
    <r>
      <rPr>
        <sz val="12"/>
        <color theme="1"/>
        <rFont val="Calibri"/>
        <family val="2"/>
        <scheme val="minor"/>
      </rPr>
      <t xml:space="preserve">
10 years back no body did it, now most small and medium company does not do it. 
Excel parsing - previous experience. 
See what was available, documentation, recommendation from website or friends (</t>
    </r>
    <r>
      <rPr>
        <sz val="12"/>
        <color rgb="FFFF0000"/>
        <rFont val="Calibri (Body)"/>
      </rPr>
      <t>not colleagues if I did not have enough respect</t>
    </r>
    <r>
      <rPr>
        <sz val="12"/>
        <color theme="1"/>
        <rFont val="Calibri"/>
        <family val="2"/>
        <scheme val="minor"/>
      </rPr>
      <t xml:space="preserve">). 
ocassionaly </t>
    </r>
    <r>
      <rPr>
        <sz val="12"/>
        <color rgb="FF0070C0"/>
        <rFont val="Calibri (Body)"/>
      </rPr>
      <t>heard a library at a conference</t>
    </r>
    <r>
      <rPr>
        <sz val="12"/>
        <color theme="1"/>
        <rFont val="Calibri"/>
        <family val="2"/>
        <scheme val="minor"/>
      </rPr>
      <t xml:space="preserve"> (look for a chance to use it)
</t>
    </r>
    <r>
      <rPr>
        <sz val="12"/>
        <color rgb="FF0070C0"/>
        <rFont val="Calibri (Body)"/>
      </rPr>
      <t xml:space="preserve">familiarity first, </t>
    </r>
    <r>
      <rPr>
        <sz val="12"/>
        <color rgb="FF00B050"/>
        <rFont val="Calibri (Body)"/>
      </rPr>
      <t>excitement to try something new</t>
    </r>
    <r>
      <rPr>
        <sz val="12"/>
        <color theme="1"/>
        <rFont val="Calibri"/>
        <family val="2"/>
        <scheme val="minor"/>
      </rPr>
      <t>, best fit, easy interface, simplest possible library that actually solve it. 
multiple libraries - look into documentation -</t>
    </r>
    <r>
      <rPr>
        <sz val="12"/>
        <color rgb="FF00B050"/>
        <rFont val="Calibri (Body)"/>
      </rPr>
      <t xml:space="preserve"> least complicated interfaces</t>
    </r>
    <r>
      <rPr>
        <sz val="12"/>
        <color theme="1"/>
        <rFont val="Calibri"/>
        <family val="2"/>
        <scheme val="minor"/>
      </rPr>
      <t>, try that one. clarity of documnetation --&gt; adaptation example in the documentation. 
Stack Overflow would be right place at this moment.</t>
    </r>
    <r>
      <rPr>
        <sz val="12"/>
        <color rgb="FF00B050"/>
        <rFont val="Calibri (Body)"/>
      </rPr>
      <t xml:space="preserve"> Tech meetups</t>
    </r>
    <r>
      <rPr>
        <sz val="12"/>
        <color theme="1"/>
        <rFont val="Calibri"/>
        <family val="2"/>
        <scheme val="minor"/>
      </rPr>
      <t xml:space="preserve"> would be another source. Write a POC. Not willing to study the library documentation thoroughly. Security review, </t>
    </r>
    <r>
      <rPr>
        <sz val="12"/>
        <color rgb="FFFF0000"/>
        <rFont val="Calibri (Body)"/>
      </rPr>
      <t>bill of materials</t>
    </r>
    <r>
      <rPr>
        <sz val="12"/>
        <color theme="1"/>
        <rFont val="Calibri"/>
        <family val="2"/>
        <scheme val="minor"/>
      </rPr>
      <t>. 
introduce bugs if not using libraries. open source usage plan - (developer just want to solve a problem right now) in structured companies. csv maintenance is not a big deal. 
not everyone is going to have same approach. long term maintenance could be a factor by senior developers. time constraint is a major issue to solve the questions quickly. Openchain, SBOM (</t>
    </r>
    <r>
      <rPr>
        <sz val="12"/>
        <color rgb="FFFF0000"/>
        <rFont val="Calibri (Body)"/>
      </rPr>
      <t>software bill of material</t>
    </r>
    <r>
      <rPr>
        <sz val="12"/>
        <color theme="1"/>
        <rFont val="Calibri"/>
        <family val="2"/>
        <scheme val="minor"/>
      </rPr>
      <t xml:space="preserve">). Liability/licensing, and vulnerability affected. 
</t>
    </r>
    <r>
      <rPr>
        <sz val="12"/>
        <color rgb="FFFF0000"/>
        <rFont val="Calibri (Body)"/>
      </rPr>
      <t>open core business model</t>
    </r>
    <r>
      <rPr>
        <sz val="12"/>
        <color theme="1"/>
        <rFont val="Calibri"/>
        <family val="2"/>
        <scheme val="minor"/>
      </rPr>
      <t xml:space="preserve">. potential customers in the sales funnel, developer community hiring, 
</t>
    </r>
    <r>
      <rPr>
        <sz val="12"/>
        <color rgb="FFC00000"/>
        <rFont val="Calibri (Body)"/>
      </rPr>
      <t>code dumping or source dumping,</t>
    </r>
    <r>
      <rPr>
        <sz val="12"/>
        <color theme="1"/>
        <rFont val="Calibri"/>
        <family val="2"/>
        <scheme val="minor"/>
      </rPr>
      <t xml:space="preserve"> 
ideological differences, 
cost of learning, switching/migration, total cost of ownership, 
</t>
    </r>
    <r>
      <rPr>
        <sz val="12"/>
        <color rgb="FFFF0000"/>
        <rFont val="Calibri (Body)"/>
      </rPr>
      <t xml:space="preserve">if I change job every year, it's not my problem to maintain long term. 
</t>
    </r>
    <r>
      <rPr>
        <sz val="12"/>
        <color theme="1"/>
        <rFont val="Calibri"/>
        <family val="2"/>
        <scheme val="minor"/>
      </rPr>
      <t xml:space="preserve">
motivation of community sourced project - scratch your own itch - solve your open problem, carrots and rainbows. altruisticly available, promoting in the job market, enjoy doing it for fun. 
more people using it more bug reports you are getting it. </t>
    </r>
  </si>
  <si>
    <r>
      <t xml:space="preserve">Choices a third party library is made by a team of software engineers instead of a single engineer. 
</t>
    </r>
    <r>
      <rPr>
        <sz val="12"/>
        <color rgb="FFFF0000"/>
        <rFont val="Calibri (Body)"/>
      </rPr>
      <t>Existing product</t>
    </r>
    <r>
      <rPr>
        <sz val="12"/>
        <color theme="1"/>
        <rFont val="Calibri"/>
        <family val="2"/>
        <scheme val="minor"/>
      </rPr>
      <t xml:space="preserve"> running, replace with a new third party library or improve the existing source code/application. 
Workflow management service/library needed to be chosen competing existing product. 
One option was using Flowable, another option was using library developed by another team of the same organization, and the running product itself. 
Steps: 
identify the need (new feature or problem statement), the limitation discovery through debugging or analytical steps. 
Explore the options. - team choices, </t>
    </r>
    <r>
      <rPr>
        <sz val="12"/>
        <color rgb="FFFF0000"/>
        <rFont val="Calibri (Body)"/>
      </rPr>
      <t>team meetings</t>
    </r>
    <r>
      <rPr>
        <sz val="12"/>
        <color theme="1"/>
        <rFont val="Calibri"/>
        <family val="2"/>
        <scheme val="minor"/>
      </rPr>
      <t xml:space="preserve">, 
- </t>
    </r>
    <r>
      <rPr>
        <sz val="12"/>
        <color rgb="FFFF0000"/>
        <rFont val="Calibri (Body)"/>
      </rPr>
      <t>previous experience</t>
    </r>
    <r>
      <rPr>
        <sz val="12"/>
        <color theme="1"/>
        <rFont val="Calibri"/>
        <family val="2"/>
        <scheme val="minor"/>
      </rPr>
      <t xml:space="preserve"> on a particular library, more input can be found
- someone may not have explored, so they have less input on the discussion
- another substep is to explore other libraries, but the </t>
    </r>
    <r>
      <rPr>
        <sz val="12"/>
        <color rgb="FFFF0000"/>
        <rFont val="Calibri (Body)"/>
      </rPr>
      <t>initial library is already got some bias</t>
    </r>
    <r>
      <rPr>
        <sz val="12"/>
        <color theme="1"/>
        <rFont val="Calibri"/>
        <family val="2"/>
        <scheme val="minor"/>
      </rPr>
      <t xml:space="preserve">
- what is the basis of choosing another library
- sources of the comparison: search engines to find similar libraries, check official documentation of the competing libraries (feature list), 
- what is the actual performance - found from forum/blogs, pros/cons, even comparisons, other engineers (same or different organization), opinions on these libraries. 
- do not rely on particular blog, rather </t>
    </r>
    <r>
      <rPr>
        <sz val="12"/>
        <color rgb="FF00B050"/>
        <rFont val="Calibri (Body)"/>
      </rPr>
      <t>what kind of work they have performed to test the library</t>
    </r>
    <r>
      <rPr>
        <sz val="12"/>
        <color theme="1"/>
        <rFont val="Calibri"/>
        <family val="2"/>
        <scheme val="minor"/>
      </rPr>
      <t xml:space="preserve">. This work is more important. If they list the pros/cons. The content itself is important. 
- bcause sheer number of people visiting those </t>
    </r>
    <r>
      <rPr>
        <sz val="12"/>
        <color rgb="FF00B050"/>
        <rFont val="Calibri (Body)"/>
      </rPr>
      <t>Q&amp;A sites, balances out quality content</t>
    </r>
    <r>
      <rPr>
        <sz val="12"/>
        <color theme="1"/>
        <rFont val="Calibri"/>
        <family val="2"/>
        <scheme val="minor"/>
      </rPr>
      <t xml:space="preserve">. 
- </t>
    </r>
    <r>
      <rPr>
        <sz val="12"/>
        <color rgb="FF0070C0"/>
        <rFont val="Calibri (Body)"/>
      </rPr>
      <t>popularity is not always important</t>
    </r>
    <r>
      <rPr>
        <sz val="12"/>
        <color theme="1"/>
        <rFont val="Calibri"/>
        <family val="2"/>
        <scheme val="minor"/>
      </rPr>
      <t xml:space="preserve">
- </t>
    </r>
    <r>
      <rPr>
        <sz val="12"/>
        <color rgb="FF00B050"/>
        <rFont val="Calibri (Body)"/>
      </rPr>
      <t>scalability (throughput, latency) - primary (more important that popularity)</t>
    </r>
    <r>
      <rPr>
        <sz val="12"/>
        <color theme="1"/>
        <rFont val="Calibri"/>
        <family val="2"/>
        <scheme val="minor"/>
      </rPr>
      <t xml:space="preserve">, as we are a cloud service company. 
- are we doing more read or more write, if a libary is more optimized for right-heavy and we are read-heavy, then it's an important factor (batch processing vs steam processing)
- how many active users can it support
- in case of a desktop product, performance may not be that much important, rather ease of use, support, maintenability could be more important. 
Feasibility study on the 3rd party library
If don't have enough scope to improve our own product, we had to choose 3rd party library
We would develop a prototype using the 3rd party library
Finally, we integrate the library into our product and demo to the customer. (longest time taken)
We also compare the monitoring data from the new library. 
Customer validation gets done through System Integration team (who knows customer better) and the QA team. 
-- Organizational influence in such decision
- we make </t>
    </r>
    <r>
      <rPr>
        <sz val="12"/>
        <color rgb="FF00B050"/>
        <rFont val="Calibri (Body)"/>
      </rPr>
      <t>individual decision (when the stake was not high, just ensure a backward compatibility</t>
    </r>
    <r>
      <rPr>
        <sz val="12"/>
        <color theme="1"/>
        <rFont val="Calibri"/>
        <family val="2"/>
        <scheme val="minor"/>
      </rPr>
      <t>),</t>
    </r>
    <r>
      <rPr>
        <sz val="12"/>
        <color rgb="FFFF0000"/>
        <rFont val="Calibri (Body)"/>
      </rPr>
      <t xml:space="preserve"> team decision</t>
    </r>
    <r>
      <rPr>
        <sz val="12"/>
        <color theme="1"/>
        <rFont val="Calibri"/>
        <family val="2"/>
        <scheme val="minor"/>
      </rPr>
      <t xml:space="preserve"> kicks in for large high stake decisions (where customer may pay millions $ or will take months to implement). 
- even in a team decision, inclusivity plays a big role. sometimes, </t>
    </r>
    <r>
      <rPr>
        <sz val="12"/>
        <color rgb="FFFF0000"/>
        <rFont val="Calibri (Body)"/>
      </rPr>
      <t>one or two particular member can influence the decision</t>
    </r>
    <r>
      <rPr>
        <sz val="12"/>
        <color theme="1"/>
        <rFont val="Calibri"/>
        <family val="2"/>
        <scheme val="minor"/>
      </rPr>
      <t xml:space="preserve">. the discussion is geared toward only few members in the meeting or the process. 
- you cannot do POC on all candidate libraries (each taking 2/3 weeks) for time or resource constraints. 
- we have to take decision on the current knowledge without the extensive research
- There is a risk that the decision making process may not be best decision if there is not option to get the feedback of all members involved. We do not know if the project will fail when we make decision based only on the prior experience. 
- inclusivity - not only </t>
    </r>
    <r>
      <rPr>
        <sz val="12"/>
        <color rgb="FFFF0000"/>
        <rFont val="Calibri (Body)"/>
      </rPr>
      <t>cultural diversity, rather different way of knowledge gathering, presentation, and discussion etc</t>
    </r>
    <r>
      <rPr>
        <sz val="12"/>
        <color theme="1"/>
        <rFont val="Calibri"/>
        <family val="2"/>
        <scheme val="minor"/>
      </rPr>
      <t xml:space="preserve">. 
- cultural background - low culture and high culture (only understands spoken language, or sometimes understands what is not spoken as well). 
- it requires a lot of effort and training. in real life we go through many constraints (deadlines, fighting incidents). 
- tool, technology, or language (productivity tools) choices go through approval processes
- when we compare against our own sister teams product, we have to convince superior stakeholder
- customer facing teammembers can help in the decision process by providing priorities among timeline, or other similar factors
- for an single person assignment, they can go through the process in their own; however if the team decision is not well structured in terms of member contribution, the decision can vary based on the personal traits. 
- </t>
    </r>
    <r>
      <rPr>
        <sz val="12"/>
        <color rgb="FFFF0000"/>
        <rFont val="Calibri (Body)"/>
      </rPr>
      <t>an invidual un/knowlingly can choose a known route. motivation can be stay on familiar ground, because they can contribute more to the team and have good influence.</t>
    </r>
    <r>
      <rPr>
        <sz val="12"/>
        <color theme="1"/>
        <rFont val="Calibri"/>
        <family val="2"/>
        <scheme val="minor"/>
      </rPr>
      <t xml:space="preserve"> 
- in low stake choices, engineers can choose new/</t>
    </r>
    <r>
      <rPr>
        <sz val="12"/>
        <color rgb="FFFF0000"/>
        <rFont val="Calibri (Body)"/>
      </rPr>
      <t>emerging libraries to enrich their resume</t>
    </r>
    <r>
      <rPr>
        <sz val="12"/>
        <color theme="1"/>
        <rFont val="Calibri"/>
        <family val="2"/>
        <scheme val="minor"/>
      </rPr>
      <t xml:space="preserve">. 
- Following certain path can give better result and if you can use it in such tios. </t>
    </r>
  </si>
  <si>
    <r>
      <t xml:space="preserve">EEGO was free up to some point
Payment libraries (charged libraries)
build from scratch or library
cloud service providers - big ones or the smaller ones
Problem statement identification
What to search for. Choose the first one you got one. 
May not be flexible.
Open source - how much support - GitHub community or Stack Overflow
Non-open source - Size of the company
Which looks best, aesthatics
Real estate data - pull in listings, laravel structure ready
Chose the one which (ph rets) which had quickest response in GitHub
</t>
    </r>
    <r>
      <rPr>
        <b/>
        <sz val="12"/>
        <color theme="1"/>
        <rFont val="Calibri"/>
        <family val="2"/>
        <scheme val="minor"/>
      </rPr>
      <t xml:space="preserve">Customization capability </t>
    </r>
    <r>
      <rPr>
        <sz val="12"/>
        <color theme="1"/>
        <rFont val="Calibri"/>
        <family val="2"/>
        <scheme val="minor"/>
      </rPr>
      <t xml:space="preserve">of 3rd party libraries (satelite data or street data)
D3 - webbased tree visualization library to allow us to come up with our own tree. 
canvas - build from scratch, as other libraries could not capture all the data we needed to display
needed to support vanilla js, viewjs
Google search for libraries, then Stack Overflow - what different people recommend, also Quora/Reddit - what is best for doing work x. NPM registry for nodejs package manager, different package managers also plays a critical role
trusted libraries, use case, 
weighted factors, for startups - how much resource its taking, faster, ease of installation, flexible or not. 
secuirty can be blocker issue. 
open source libraries won't have any switching cost. might not be maintained. 
startup - speed to market is important
bigger companies - installation is handled by other than developer, more concerned with security, dependency
industry - finance/health care: security, consumer - aesthatics, scale of the team is also a big different factor, openness culture for embracing new libraries, DevOps can also have a say in the decision process, marketing team can also be involved - social media integration into website, marketing team had to manage the contents and they had to have a say. Product manager, operation managers are not usually involved in the library selection process. 
design team also has influence on visual libraries. 
For individual developers - visualization libraries can be chosen based on the developers' own taste. 
Readme pages, documentation pages. 
How detailed oriented a developer is also influences the choice of the library. 
</t>
    </r>
    <r>
      <rPr>
        <b/>
        <sz val="12"/>
        <color theme="1"/>
        <rFont val="Calibri"/>
        <family val="2"/>
        <scheme val="minor"/>
      </rPr>
      <t>Cultural difference can play a huge role</t>
    </r>
    <r>
      <rPr>
        <sz val="12"/>
        <color theme="1"/>
        <rFont val="Calibri"/>
        <family val="2"/>
        <scheme val="minor"/>
      </rPr>
      <t xml:space="preserve"> - a japanese bank - pink/cherry blossom was aristocratic. 
Norway - lot more yellows, and blues, size of elements needed to be bigger. 
amount of detail is also related with culture - japanese are very detailed oriented (in terms of visualization or the amount of the data is being played out). we cannot make generalizations. but it's most usable in design considerations. 
EEGO map - Alex loved it, pokemon like, but Google map was pretty boring. students were happy, lawyers were finding that unprofessional. 
</t>
    </r>
    <r>
      <rPr>
        <b/>
        <sz val="12"/>
        <color theme="1"/>
        <rFont val="Calibri"/>
        <family val="2"/>
        <scheme val="minor"/>
      </rPr>
      <t>Age</t>
    </r>
    <r>
      <rPr>
        <sz val="12"/>
        <color theme="1"/>
        <rFont val="Calibri"/>
        <family val="2"/>
        <scheme val="minor"/>
      </rPr>
      <t xml:space="preserve"> can also play a part - students vs lawyers (aged persons) can like different colors/themes. 
</t>
    </r>
  </si>
  <si>
    <t>Neo Financial</t>
  </si>
  <si>
    <t>GM Canada</t>
  </si>
  <si>
    <t>Avanti</t>
  </si>
  <si>
    <t>6PM</t>
  </si>
  <si>
    <t xml:space="preserve">12-13 years, principal SE, design whole system. Guide team as a tech lead to deliver features. Choosing language, libraries. Full stack developer, then backend development, architectural problems, UI stack changes very fast. Favorite language is Java, but not all works with Java. Currently using other languages such as Php, Python, Go Lang etc. 
Dev team in Toronto, India, Cyprus, Columbia. Off shore developers maintain the legacy systems, as we are moving away from monolith to micro services. Toronto office works on micro services. Business domain is in HR to encourage employees to recognize their employees, SaaS product including Gift systems. Point based system. Marketplace integration. Helping the SLT of that company with analysis. Total dev size 170, total company size is 600 including branches in Europe, APAC, USA. 
Library selection example - migration process. REST call to external servers, by using Php, a curl command, not performant. A library call gazle. 
Popular in GitHub compared to others, active contributor, well maintained. Needed to inform my manager, legal permission, company licensing. Manager reached out to InfoSec, and legal. Start implementing in Staging. Continuous check by InfoSec in production. How many contributor involved and how frequently maintained, few weeks ago released last version. Open issues in GitHub. Master list, package manager. GH search first, company portal, go to. </t>
  </si>
  <si>
    <t>Non-responsive</t>
  </si>
  <si>
    <t>Robin</t>
  </si>
  <si>
    <t>Sweeden</t>
  </si>
  <si>
    <t>Ben's reference</t>
  </si>
  <si>
    <t>Garth</t>
  </si>
  <si>
    <t>SecurityOps</t>
  </si>
  <si>
    <t>Interview complete</t>
  </si>
  <si>
    <t>Memo writing</t>
  </si>
  <si>
    <t>Category (properties and dimensions)</t>
  </si>
  <si>
    <t>Methodology</t>
  </si>
  <si>
    <t>Summary sending to interviewees</t>
  </si>
  <si>
    <t>Result</t>
  </si>
  <si>
    <t xml:space="preserve">East Europe vs scandinavian culture different. You can challenge your supervisor without any consequences.
6 weeks vacation. 4 weeks er beshi, can be cancelled, but no body does that.
Sr. Developer, Sweden, trading application, data visualization, front end side. 
started in 2007, mostly web technologies, what can and cannot be done. Web can do a lot in browser. Both front and backend, including DevOps. I have seen all the web development life cycle, also worked on HW devices. Energy trading, selling electricity to national grid, our traders should know what should be the price right now. 11000 employees, after loosing 10K people sold to German partially. SW developers are around 200~300, only in Nordic. 
Team is already using a library, I have to use it. See the trend in GitHub. Streaming library. Should I build, or use any library to save developer time. Scalability, hundred users vs million users. If cost increases exponentially. 
Dedicated team to maintain internal artifcatory? 
Visualization? high-chart, hands-on-table (excel like table) (free and paid for support service). </t>
  </si>
  <si>
    <t>Robin's DevOps</t>
  </si>
  <si>
    <t xml:space="preserve">MSc in Electrical Engineering, experience in Embedded systems, then data science, machine learning techniques. After graduation, ML engineers. Roughly six months. Prior to that worked in Embedded systems for roughly for 7~8 work. 
Calgary based company, monitoring oil-gas pipeline using machine learning and AI. In ML around 10 people. 10~15 in DevOps. More or less around 100 people company. 
Easy to use, user friendly. Numpy - preprocessing of data, very fast. 
Visualization - Matplotlib, seaborn, bokeh. Fastest one is matplotlib. Complex visualization bokeh. Realtime - matplotlib. 
Learning libraries. Life long journey. Web blogs, newsletters. Google it. Websites - stackoverflow, then TowardsDataScience. Solutions, small pieces of code. Performance idea came from experience. 
Faster, easier to use, as fast as possible. Multi-processing in ML. Classification/prediction, batch processing can be done. Not all models supports parallel processing. </t>
  </si>
  <si>
    <t>Masud Bhai</t>
  </si>
  <si>
    <t>Gabor</t>
  </si>
  <si>
    <t>Israel</t>
  </si>
  <si>
    <r>
      <t>Self-employed 22 years. Training companing, teach. Consulting/developing to various clients. Internal tools. Profile - trying to help companies improve their</t>
    </r>
    <r>
      <rPr>
        <b/>
        <sz val="12"/>
        <color theme="1"/>
        <rFont val="Calibri"/>
        <family val="2"/>
        <scheme val="minor"/>
      </rPr>
      <t xml:space="preserve"> development process</t>
    </r>
    <r>
      <rPr>
        <sz val="12"/>
        <color theme="1"/>
        <rFont val="Calibri"/>
        <family val="2"/>
        <scheme val="minor"/>
      </rPr>
      <t xml:space="preserve">, version control, writing test, setting up CI/CD. Current company (agriculture), has some research regarding ML. Project members left, writing code in Python. Help them with different projects. Contribute by writing about programing and OSS. Contribute to OSS led by others. Finding OSS projects is my own project. Clients with 30K+ (CISCO, Walcom), 5/10 employees. High tech companies. 
Why use?
</t>
    </r>
    <r>
      <rPr>
        <sz val="12"/>
        <color rgb="FFFF0000"/>
        <rFont val="Calibri (Body)"/>
      </rPr>
      <t xml:space="preserve">Why don't use? - </t>
    </r>
    <r>
      <rPr>
        <sz val="12"/>
        <color theme="1"/>
        <rFont val="Calibri (Body)"/>
      </rPr>
      <t xml:space="preserve">Legal compliance and forms. Lack of knowledge, disconnected from Internet, installation from Internet is barred, they can do it themelves, learning seems bigger investment that developing a </t>
    </r>
    <r>
      <rPr>
        <i/>
        <sz val="12"/>
        <color theme="1"/>
        <rFont val="Calibri (Body)"/>
      </rPr>
      <t xml:space="preserve">small project* </t>
    </r>
    <r>
      <rPr>
        <sz val="12"/>
        <color theme="1"/>
        <rFont val="Calibri (Body)"/>
      </rPr>
      <t xml:space="preserve">in the beginning. Choice parlysis. Too many choices there, No objective way to compare. Lack of testing hinders migrating to 3rd party libraries; unfamiliarity with OSS - how to understand there is hidden (intentional) vulnerability - test coverage of OSS as proof, download count as confidence factor;
</t>
    </r>
    <r>
      <rPr>
        <sz val="12"/>
        <color rgb="FFFF0000"/>
        <rFont val="Calibri (Body)"/>
      </rPr>
      <t xml:space="preserve">Library comparison sites, </t>
    </r>
    <r>
      <rPr>
        <sz val="12"/>
        <color theme="1"/>
        <rFont val="Calibri (Body)"/>
      </rPr>
      <t xml:space="preserve">compares frameworks (biased), libraries (sort of balanced). 
</t>
    </r>
    <r>
      <rPr>
        <sz val="12"/>
        <color rgb="FFFF0000"/>
        <rFont val="Calibri (Body)"/>
      </rPr>
      <t xml:space="preserve">
</t>
    </r>
    <r>
      <rPr>
        <sz val="12"/>
        <color theme="1"/>
        <rFont val="Calibri (Body)"/>
      </rPr>
      <t>Perl and then Python, and then Javascript have a lot of 3rd party open source libraries. 
Never used C/C++ in any code.
Perl package repo metacpan.org.</t>
    </r>
  </si>
  <si>
    <t>Transcription</t>
  </si>
  <si>
    <t>Coding</t>
  </si>
  <si>
    <t>Memoing</t>
  </si>
  <si>
    <t>Hour Per Interview</t>
  </si>
  <si>
    <t>Hours Required</t>
  </si>
  <si>
    <t>Interview Target</t>
  </si>
  <si>
    <t>Interview Session</t>
  </si>
  <si>
    <t>Completion of interview/coding/memo</t>
  </si>
  <si>
    <t>Factor List and Survey</t>
  </si>
  <si>
    <t>Days</t>
  </si>
  <si>
    <t>End Date</t>
  </si>
  <si>
    <t>Today</t>
  </si>
  <si>
    <t>Methodology (coding, memo, GT, Sampling)</t>
  </si>
  <si>
    <t>Results (Theory, condition, context, decision, consequence)</t>
  </si>
  <si>
    <t>Survey Analysis and results (factors and weights by context)</t>
  </si>
  <si>
    <t>FSE Deadline</t>
  </si>
  <si>
    <t>Topu bhai</t>
  </si>
  <si>
    <t>Shelly</t>
  </si>
  <si>
    <t>Principal engineering in Amazon (13 years), overall 15/16 years, quality of prices published in Amazon. Prior to that customer and transport.
Finding emerging and technical challenges in the organization, and guide Director. Review architecture. Director has 80 engineers, direct impact is 40~80. Overall span is 150~200. As an independent contributor, however not code as much, Goal is to find architectural touch points, adapting right frameworks. Corporate/Tech 200K, total size 1M. 
Inclination to technology - low level technologies. Java for all the microservices. Other teams can go to any other languages. Framework is AWS. 
Amazon prefers library since beginning, for getting the job done. 
Builder tools (a separate org). Some of OSS vendors are trusted implicitly. 
Brand new libraries need to be vetted by Legal team for licensing. Then it goes to infosec for security, then it goes to shared repositories. You cannot deploy unless approved. 
Start problem troubleshooting in SO. Then go to shared repo.  
Time to market is an important factor. 
Instead of team/dev experience, we can ask about the software size (in LOC of how old the software is). That would give better mapping.</t>
  </si>
  <si>
    <r>
      <t xml:space="preserve">Mobile app developer about 6+ years. Company size 150
Both Android and iOS and leading a team of 6 developers. Now tech 120. 
financial and payment related applications. Necessity in mobile app. 
An app is system itself. 
Image loading in Android app. Universal image loader, live issues because the capability was not enough. There was Picasso. Easy to use, 
</t>
    </r>
    <r>
      <rPr>
        <b/>
        <sz val="12"/>
        <color theme="1"/>
        <rFont val="Calibri"/>
        <family val="2"/>
        <scheme val="minor"/>
      </rPr>
      <t xml:space="preserve">easy to maintain. </t>
    </r>
    <r>
      <rPr>
        <sz val="12"/>
        <color theme="1"/>
        <rFont val="Calibri"/>
        <family val="2"/>
        <scheme val="minor"/>
      </rPr>
      <t xml:space="preserve">ease of installation, can I use a wrapper. </t>
    </r>
    <r>
      <rPr>
        <b/>
        <sz val="12"/>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No need to change the structure of the code much. 
</t>
    </r>
    <r>
      <rPr>
        <sz val="12"/>
        <color theme="1"/>
        <rFont val="Calibri"/>
        <family val="2"/>
        <scheme val="minor"/>
      </rPr>
      <t xml:space="preserve">Performance, top libraries are always good performing. 
Device compatibility. Pricing. 
For image processing libraries. Important factor was to read some Bangla test (functionality)
Deprecated libraries in newer OS. Active Android? Room is the new library. 
Alamo Fire. Network Library. 
</t>
    </r>
  </si>
  <si>
    <t>Azad Bhai</t>
  </si>
  <si>
    <t>Javascript</t>
  </si>
  <si>
    <t>Android+iOS</t>
  </si>
  <si>
    <t>Perl</t>
  </si>
  <si>
    <t>Count of Name</t>
  </si>
  <si>
    <t>Average of Experience</t>
  </si>
  <si>
    <t>ML Engineer</t>
  </si>
  <si>
    <t>CTO</t>
  </si>
  <si>
    <t>Architect</t>
  </si>
  <si>
    <t>CEO</t>
  </si>
  <si>
    <t>Consultant</t>
  </si>
  <si>
    <t>Energy</t>
  </si>
  <si>
    <t>Tech</t>
  </si>
  <si>
    <t>Retail</t>
  </si>
  <si>
    <t>Left</t>
  </si>
  <si>
    <r>
      <t xml:space="preserve">22 years. Enterprise application mostly (most business logic, limited users); consumer app targetted towards mass people, application complexity is not much, but scale. 
Always as a developer, even today. There is change in quantity of coding. Then started working more with people, building up teams and organizations. Better architect now.
Main expertise in .Net. Led other platforms as well. 2011 Selise, founder from 10 person to 500 person company. In enterprise mostly. Current organization in Dhaka, almost 180+. 
3rd party library, even had to use last week. Core area of libraries used, is data export (.Net). Image viewer in JavaScript. You dont build. Use MIT libraries.  Decide also frameworks (Angular or React). Library can </t>
    </r>
    <r>
      <rPr>
        <b/>
        <sz val="12"/>
        <color theme="1"/>
        <rFont val="Calibri"/>
        <family val="2"/>
        <scheme val="minor"/>
      </rPr>
      <t xml:space="preserve">affect architecture. </t>
    </r>
    <r>
      <rPr>
        <sz val="12"/>
        <color theme="1"/>
        <rFont val="Calibri"/>
        <family val="2"/>
        <scheme val="minor"/>
      </rPr>
      <t xml:space="preserve">Example, in 2009, we were building a JS application, what library to use - ExtJS or JQuery. Completely two different paths. ExtJS - more structured. 
Library baggage - we chose a library which does not fully support requireent. Gets abandoned, community moves away. Security flaws. Long run, a library using is risky. Library upgrade automation also poses risk. 
Experience from teammates, can be biased, or outdated. Most of the people know what to use. Google -&gt; Stack OVerflow &gt; Articles -&gt; refer librries &gt; GitHub &gt; </t>
    </r>
    <r>
      <rPr>
        <b/>
        <sz val="12"/>
        <color theme="1"/>
        <rFont val="Calibri"/>
        <family val="2"/>
        <scheme val="minor"/>
      </rPr>
      <t xml:space="preserve">Looks professional </t>
    </r>
    <r>
      <rPr>
        <sz val="12"/>
        <color theme="1"/>
        <rFont val="Calibri"/>
        <family val="2"/>
        <scheme val="minor"/>
      </rPr>
      <t xml:space="preserve">&gt; More activity. Unstructured. Tries to integrate it. Peer review. </t>
    </r>
    <r>
      <rPr>
        <b/>
        <sz val="12"/>
        <color theme="1"/>
        <rFont val="Calibri"/>
        <family val="2"/>
        <scheme val="minor"/>
      </rPr>
      <t>Review Committee</t>
    </r>
    <r>
      <rPr>
        <sz val="12"/>
        <color theme="1"/>
        <rFont val="Calibri"/>
        <family val="2"/>
        <scheme val="minor"/>
      </rPr>
      <t xml:space="preserve">. Professional GitHub repo --&gt; structure of code, documentation, working demo available on the web, a front end library would have a UI, backend would have swagger/demo/sandbox; backed by larger organizations. 
Depends on the person who is making the decision. A junior engineer may have been assigned for data collection and the senior makes the decision. 
How complex or business critical is this? Image viewer vs a work-flow library which is a more business critical features. Seniors get involved, sernior engineers, backend/fontend experts, domain experts. Front side libraries can also involve UX dept, biz dept. UI can be defined by the library even. Fuse over Angular provides a structured interation, but Ant provides different interaction.  
Factors - memory, time, CPU, compatibility, developing in Windows and deploying in Linux. Throughput, threading.
People are not fully aware of these factors. 
Can be an structured matrix that can be considered. 
Differnt in </t>
    </r>
    <r>
      <rPr>
        <b/>
        <sz val="12"/>
        <color theme="1"/>
        <rFont val="Calibri"/>
        <family val="2"/>
        <scheme val="minor"/>
      </rPr>
      <t xml:space="preserve">.NET stack </t>
    </r>
    <r>
      <rPr>
        <sz val="12"/>
        <color theme="1"/>
        <rFont val="Calibri"/>
        <family val="2"/>
        <scheme val="minor"/>
      </rPr>
      <t xml:space="preserve">- openness of source code? 
 Newtonsoft JSON serializer. .NET source code is now open source, and now platform independent. NuGet. 
Number of targetted users. 2000 users are pretty low. 
Who is your top leadership - culture of the organization. </t>
    </r>
  </si>
  <si>
    <t>.Net</t>
  </si>
  <si>
    <t>Ellis</t>
  </si>
  <si>
    <t>C++</t>
  </si>
  <si>
    <t>Planned-Uncertain</t>
  </si>
  <si>
    <t>Nasim's Colleague (SecDevOps tool)</t>
  </si>
  <si>
    <t>Max of Tech Size</t>
  </si>
  <si>
    <t>Summary for review by interviewees + diagrams</t>
  </si>
  <si>
    <t>Enterprise</t>
  </si>
  <si>
    <t>Mahdi</t>
  </si>
  <si>
    <r>
      <t xml:space="preserve">Consulatant. Public Key Infra tech for Bangadesh Govt. Digital Signature easy for citizens of Bangladesh. SW as Infrastructure. 
8.5 years, 4.5 years as consultant to the government. Cyber Security toolings to secure govt. infrastructure. 
BCC, 200~300 project employeess, my team size is 8. Technical expert of the PKI. Intermediary for the govt., leadership. Primary tech stack is Java. Front End Javascript, Android/iOS app, machine learning apps in Python.  
In cryptographic area, it is always advised not to build from scratch. Use time tested libraries. 
XML digital signing. C# based library for the client. NuGet. Couple of weeks to find. GitHub repo for those libraries. Easy to use by the </t>
    </r>
    <r>
      <rPr>
        <b/>
        <sz val="12"/>
        <color theme="1"/>
        <rFont val="Calibri"/>
        <family val="2"/>
        <scheme val="minor"/>
      </rPr>
      <t>clients.</t>
    </r>
    <r>
      <rPr>
        <sz val="12"/>
        <color theme="1"/>
        <rFont val="Calibri"/>
        <family val="2"/>
        <scheme val="minor"/>
      </rPr>
      <t xml:space="preserve"> Well managed repo.
Identity authentication of citizens. Managed solution for digital signing. EKYC and Facial matching. Issue of liveness detection in Android. Free Libraries were not production ready. Stable libraries were very expensive. Industry peer. Already took one month. Industry suggested to use Google's ML Kit. Convenience of the developers. 
Every year, PKI system gets audited (VAPT audit), internal and external audit. Blackbox testing (only to access to end point) and WhiteBox testing (more internal access). They can find out if any library is vulnerable. CIRT teeam by your team. Upgrade few libraries. Third party crypto tool was 6~7 years behind. OpenSSL, Heart-Bleed. Scanner found the obsolete version of OpenSSL. Not everything is Maven built, some are legacy systems.
After Log4J issues last year, sometimes OEMs also provide solutions which was vulnerable to Log4J, we asked them fix those. They released patch for 4 subsystems. 
You can build really quick, walk on top of that mountain. However, you are at the knife point you didnt create. </t>
    </r>
  </si>
  <si>
    <t>Team Lead</t>
  </si>
  <si>
    <t>Cyber Security</t>
  </si>
  <si>
    <t>Spinellis, Diomidis</t>
  </si>
  <si>
    <t>How to Select Open Source Components</t>
  </si>
  <si>
    <t>Computer</t>
  </si>
  <si>
    <t>Uddin, Gias; Gueheneuc, Yann-Gael; Khomh, Foutse; Roy, Chanchal K.</t>
  </si>
  <si>
    <t>An Empirical Study of the Effectiveness of an Ensemble of Stand-alone Sentiment Detection Tools for Software Engineering Datasets</t>
  </si>
  <si>
    <t>Uddin, Gias; Khomh, Foutse</t>
  </si>
  <si>
    <t>Automatic Mining of Opinions Expressed About APIs in Stack Overflow</t>
  </si>
  <si>
    <t>Automatic summarization of API reviews</t>
  </si>
  <si>
    <t>2017 32nd IEEE/ACM International Conference on Automated Software Engineering (ASE)</t>
  </si>
  <si>
    <t>El-Hajj, Rehab; Nadi, Sarah</t>
  </si>
  <si>
    <t>LibComp: an IntelliJ plugin for comparing Java libraries</t>
  </si>
  <si>
    <t>de la Mora, Fernando López; Nadi, Sarah</t>
  </si>
  <si>
    <t>An Empirical Study of Metric-based Comparisons of Software Libraries</t>
  </si>
  <si>
    <t>Larios-Vargas, Enrique; Aniche, Maurício; Treude, Christoph; Bruntink, Magiel; Gousios, Georgios</t>
  </si>
  <si>
    <t>Selecting third-party libraries: The practitioners' perspective</t>
  </si>
  <si>
    <t>Wang, Han; Chen, Chunyang; Xing, Zhenchang; Grundy, John</t>
  </si>
  <si>
    <t>DiffTech: Differencing Similar Technologies From Crowd-Scale Comparison Discussions</t>
  </si>
  <si>
    <t>DiffTech: a tool for differencing similar technologies from question-and-answer discussions</t>
  </si>
  <si>
    <t>Huang, Yi; Chen, Chunyang; Xing, Zhenchang; Lin, Tian; Liu, Yang</t>
  </si>
  <si>
    <t>Tell them apart: distilling technology differences from crowd-scale comparison discussions</t>
  </si>
  <si>
    <t>Li, Xiaozhou; Moreschini, Sergio; Zhang, Zheying; Taibi, Davide</t>
  </si>
  <si>
    <t>Exploring factors and metrics to select open source software components for integration: An empirical study</t>
  </si>
  <si>
    <t>Yan, Litao; Kim, Miryung; Hartmann, Bjoern; Zhang, Tianyi; Glassman, Elena L.</t>
  </si>
  <si>
    <t>Concept-Annotated Examples for Library Comparison</t>
  </si>
  <si>
    <t>The 35th Annual ACM Symposium on User Interface Software and Technology</t>
  </si>
  <si>
    <t>Which library should I use?: a metric-based comparison of software libraries</t>
  </si>
  <si>
    <t>Wasserman, Anthony I.; Guo, Xianzheng; McMillian, Blake; Qian, Kai; Wei, Ming-Yu; Xu, Qian</t>
  </si>
  <si>
    <t>OSSpal: Finding and Evaluating Open Source Software</t>
  </si>
  <si>
    <t>Open Source Systems: Towards Robust Practices</t>
  </si>
  <si>
    <t>Lin, Bin; Zampetti, Fiorella; Bavota, Gabriele; Di Penta, Massimiliano; Lanza, Michele</t>
  </si>
  <si>
    <t>Pattern-Based Mining of Opinions in Q&amp;A Websites</t>
  </si>
  <si>
    <t>Liu, Mingwei; Peng, Xin; Marcus, Andrian; Xing, Shuangshuang; Treude, Christoph; Zhao, Chengyuan</t>
  </si>
  <si>
    <t>API-Related Developer Information Needs in Stack Overflow</t>
  </si>
  <si>
    <t>Uddin, Gias; Baysal, Olga; Guerrouj, Latifa; Khomh, Foutse</t>
  </si>
  <si>
    <t>Understanding How and Why Developers Seek and Analyze API-Related Opinions</t>
  </si>
  <si>
    <t>Contribution</t>
  </si>
  <si>
    <t>Our Additional Contribution</t>
  </si>
  <si>
    <t>TSE</t>
  </si>
  <si>
    <t>ICSE</t>
  </si>
  <si>
    <t>JSS</t>
  </si>
  <si>
    <t>ICAS</t>
  </si>
  <si>
    <t>FSE</t>
  </si>
  <si>
    <t>International Conference on Predictive Models and Data Analytics in Software Engineering</t>
  </si>
  <si>
    <t>ASE</t>
  </si>
  <si>
    <t>TOSEM</t>
  </si>
  <si>
    <t>Venue</t>
  </si>
  <si>
    <t>Contribution Type</t>
  </si>
  <si>
    <t>Library Selection Factors</t>
  </si>
  <si>
    <t>Opinion Sentiment Analysis</t>
  </si>
  <si>
    <t>Opinion Mining Technique</t>
  </si>
  <si>
    <t>Opinion Summarization Technique</t>
  </si>
  <si>
    <t>Year</t>
  </si>
  <si>
    <t>Opiner: An opinion search and summarization engine for APIs</t>
  </si>
  <si>
    <t>Investigated the statistical and aspect based summarization techniques. By conducting a user study on a summarization tool Opiner, found that the aspect based summaries helps developers better than other summarization.</t>
  </si>
  <si>
    <t>Prepared and analyzed a benchmark dataset for API related online opinions and analyzed mining techniques using different classification methods for aspect detection.</t>
  </si>
  <si>
    <t>Developed an API opinion summarization tool by crawling online forums contents regarding posts related with different APIs and their aspects.</t>
  </si>
  <si>
    <t>Opinion Summarization Tool</t>
  </si>
  <si>
    <t>Developer Survey on API opinions</t>
  </si>
  <si>
    <t>Existing Literature</t>
  </si>
  <si>
    <t>Developed a comparison tool that collects numerical data from softwre repositories and question answer sites and conducted a user survey for the usefulness of the tool.</t>
  </si>
  <si>
    <t>Developed an IDE plugin based on a previous online tool to present metrics based library selection factors.</t>
  </si>
  <si>
    <t>Technology Comparison Factors Tool</t>
  </si>
  <si>
    <t>Developed a comparison tool that mines comparative opinions in Stack Overflow about multiple technologies without any predefined selection factors.</t>
  </si>
  <si>
    <t>Developed a comparison tool that mines comparative opinions in Stack Overflow about 2,410 pairs of technologies without any predefined selection factors.</t>
  </si>
  <si>
    <t>Preesnted detailed methodology and technique for previously developed technology comparison tool DiffTech.</t>
  </si>
  <si>
    <t>Software Evaluation Tool</t>
  </si>
  <si>
    <t>Developed an online tool for evaluating open source software (not libraries) based on numeric data collected from source repository and qualitative review submitted to their online portal.</t>
  </si>
  <si>
    <t>Developed a rule based pattern matching technique to mine aspects of online opinions regarding APIs or libraries.</t>
  </si>
  <si>
    <t>API Related Needs</t>
  </si>
  <si>
    <t>Analyzed API needs expressed in Stack Overflow and categoried the needs in eight categories (non/functional improvement, alternative API, API comparison, error handling etc.)</t>
  </si>
  <si>
    <t>Interviewed 23 practitioners for finding evaluation factors for open source software (not library) and performed fesibility of collecting those numeric information from repositories. Found that out of 74 sub-factors (under 8 factors), only 40 information are available in the repositories.</t>
  </si>
  <si>
    <t>Library Comparison UI</t>
  </si>
  <si>
    <t>Designed an interactive user interface to present concept (aspect) annotated code examples side by side for comparing multiple libraries.</t>
  </si>
  <si>
    <t>Quantitative Analysis</t>
  </si>
  <si>
    <t>Survey</t>
  </si>
  <si>
    <t>UI Design</t>
  </si>
  <si>
    <t>Experience Paper</t>
  </si>
  <si>
    <t>Solution Propsal</t>
  </si>
  <si>
    <t>Interview+Survey</t>
  </si>
  <si>
    <t>Tool+User Study</t>
  </si>
  <si>
    <t>Natural Language Processing</t>
  </si>
  <si>
    <t>Interview</t>
  </si>
  <si>
    <t>Proposed 9 quantitative metrics of libraries that can be used for comparing multiple libraries.</t>
  </si>
  <si>
    <t>Presented 13 product and process related factors for selecting open source libraries or components</t>
  </si>
  <si>
    <t>Library Selection Factors Data-Collection Tool</t>
  </si>
  <si>
    <t>Library Selection Factors IDE Plugin</t>
  </si>
  <si>
    <t>Complements our paper that 60% of developers' API needs are related with library selection and comparison.</t>
  </si>
  <si>
    <t>Complements our paper that 83% times developer seek API related information from Q&amp;A site or from known people; 83% cases developer seek API related comparisons in online reviews; 85% developers thought that API summarization tool can help them comparing APIs.</t>
  </si>
  <si>
    <t>Conducted two surveys (176 participant) to understand developers' need for API related reviews and found that review summarization tools can help them frequently. The study also reported 10 most important library selection factors.</t>
  </si>
  <si>
    <t>Conducted interviews (16 participant) and survey (115 participant) and identified 26 library selection technical, human, and economic factors.</t>
  </si>
  <si>
    <t>We proposed all important factor based comparison tool, not only specific code samples.</t>
  </si>
  <si>
    <t>Our identified factors are both qualitative and quantitative</t>
  </si>
  <si>
    <t>Our conceptualized comparitive tool can provide final decision of the preferred library based on developers' preferred selection factors. The previous tool could only present information, but could not provide any decision.</t>
  </si>
  <si>
    <t>Can complement our research during the tool implementation according to our framework.</t>
  </si>
  <si>
    <t>Analyzed sentiment analysis performance of different machine learning and deep learing techniques and proposed an ensembled method using pretrained models for improved performance.</t>
  </si>
  <si>
    <t>This paper focuses only on the stand-alone software, not reusable library as a component. However, we have  identified more categories and specific factors related with library quality they presented.</t>
  </si>
  <si>
    <t>Does not provide any predefined factor for library selection. Our framework identified that developers are driven by their unique needs based on specific conditions and they make decisions based on the factors.</t>
  </si>
  <si>
    <t>Our Novel Contribution</t>
  </si>
  <si>
    <t xml:space="preserve">We identified 30 detail factors under 4 separate categories. </t>
  </si>
  <si>
    <t xml:space="preserve">Each of the categories are novel. </t>
  </si>
  <si>
    <t xml:space="preserve">4 of the factors are novel compared to all existing literature. </t>
  </si>
  <si>
    <t>For the most important 10 factors, we also provided detailed properties and dimensions which is also novel.</t>
  </si>
  <si>
    <t>We identified the reasons why non-technical factors are important for developers.</t>
  </si>
  <si>
    <t>We identified the conditions when the priority of the factors changes.</t>
  </si>
  <si>
    <t>We modeled the detailed process of library selection from problem identification to post integration maintenance.</t>
  </si>
  <si>
    <t>We identfied who influences the decision making process in each step.</t>
  </si>
  <si>
    <t>We developed a theoretical framework that can be comparable with marketing theoring regarding consumer buying behavior.</t>
  </si>
  <si>
    <t>Theory</t>
  </si>
  <si>
    <t>What</t>
  </si>
  <si>
    <t>Why</t>
  </si>
  <si>
    <t>When</t>
  </si>
  <si>
    <t>How</t>
  </si>
  <si>
    <t>Who</t>
  </si>
  <si>
    <t>Where</t>
  </si>
  <si>
    <t>We identified the organizational and environmental influences that changes the decision making factors</t>
  </si>
  <si>
    <t>Instead of developent process of libraries as a factors, we discovered why such factors were important for developers and categorized those factors under risk mitigation and software support related needs.</t>
  </si>
  <si>
    <t>2a</t>
  </si>
  <si>
    <t>2b</t>
  </si>
  <si>
    <t>2c</t>
  </si>
  <si>
    <t>1</t>
  </si>
  <si>
    <t>RQ</t>
  </si>
  <si>
    <t>We conducted 16 in-depth semi-structured interview and followed grounded theory to generate theoretical framework. We did not conduct survey for validation of the qualitative research, rather our survey supplemented the applicability of the theoretical framework. They proposed 26 technical factors whereas our research identified 24 technical factors. Moreover, few of their technical and non-technical factors were not related with library and hence, we did not consider as factors, rather influences on the decision.</t>
  </si>
  <si>
    <t>Tobias</t>
  </si>
  <si>
    <t>Email</t>
  </si>
  <si>
    <t>sowkot@gmail.com</t>
  </si>
  <si>
    <t>mizan.cse.buet@gmail.com</t>
  </si>
  <si>
    <t>Order</t>
  </si>
  <si>
    <t>Didn't Contact</t>
  </si>
  <si>
    <t>Duration</t>
  </si>
  <si>
    <t>Why this Participant</t>
  </si>
  <si>
    <t>Architect of a large system</t>
  </si>
  <si>
    <t>Stablishing the processes in a startup team</t>
  </si>
  <si>
    <t>Open Source factors</t>
  </si>
  <si>
    <t>Has experience regarding OSS contribution and research</t>
  </si>
  <si>
    <t>Factors for a startup</t>
  </si>
  <si>
    <t>Library definition, factors, influences</t>
  </si>
  <si>
    <t>License, company technology</t>
  </si>
  <si>
    <t xml:space="preserve">Cost, company tech, comparison </t>
  </si>
  <si>
    <t>Company application domain, active development of library</t>
  </si>
  <si>
    <t>Information search, company culture</t>
  </si>
  <si>
    <t>Open source, Personal motivation</t>
  </si>
  <si>
    <t>Flexibility, Ease of Installation, Community Support</t>
  </si>
  <si>
    <t>Familiarity, Team Discussion, Library Migration</t>
  </si>
  <si>
    <t>Concept we wanted to enhance</t>
  </si>
  <si>
    <t>Performance factors</t>
  </si>
  <si>
    <t>Migration scenarios</t>
  </si>
  <si>
    <t>Legal risks, Lack of Stability, Less prefered than native support</t>
  </si>
  <si>
    <t>Customer support, flexibility, existing repository</t>
  </si>
  <si>
    <t>Machine learning libraries</t>
  </si>
  <si>
    <t>Talk to people, Performance, Outstanding library selection</t>
  </si>
  <si>
    <t>Concepts Enriched Significantly</t>
  </si>
  <si>
    <t>DevOps Process for Library Security Issues</t>
  </si>
  <si>
    <t>Barriers of library usage, Baggage of libraries</t>
  </si>
  <si>
    <t>Consent Process, Benefits of libraries, Tech Expert Opinion</t>
  </si>
  <si>
    <t>Selection process in large organizations for legal and security risks</t>
  </si>
  <si>
    <t>Make life easy, Life long maintenance, Migration to other library</t>
  </si>
  <si>
    <t>Delivery Deadline, Don't Reinvent the wheel, Feature criticality</t>
  </si>
  <si>
    <t>Organizational process and motivation for libraries</t>
  </si>
  <si>
    <t>Process of security concerns</t>
  </si>
  <si>
    <t>Cerified security professional actively developing security products</t>
  </si>
  <si>
    <t xml:space="preserve">License issues, Data Transfer Security, Geographic Impact </t>
  </si>
  <si>
    <t>Initial process and factors</t>
  </si>
  <si>
    <t>Interviewee</t>
  </si>
  <si>
    <t>Role1</t>
  </si>
  <si>
    <t>Continent</t>
  </si>
  <si>
    <t>Europe</t>
  </si>
  <si>
    <t>North America</t>
  </si>
  <si>
    <t>Asia</t>
  </si>
  <si>
    <t xml:space="preserve"> &amp; </t>
  </si>
  <si>
    <t xml:space="preserve"> \\ </t>
  </si>
  <si>
    <t>Broadcast Media</t>
  </si>
  <si>
    <t>Any Tech</t>
  </si>
  <si>
    <t>Org. Domain (Size)</t>
  </si>
  <si>
    <t>XS &lt; 50,S&lt; 500,M&lt; 5;000,L&lt; 50;000,XL&gt; 50;000 Employees</t>
  </si>
  <si>
    <t>.</t>
  </si>
  <si>
    <t xml:space="preserve">35 employees. MS in 2016, Univ of Applied Science. Mobile and Distr. Applicaion. CTO.
Build processes. Sometimes program. 
Primary domain - construction machinery, logics, 10 developers, some of them have DevOps skills. Linux docker, 6 consultants for ERP/Infra. Germany clients. 20~500 users. 15 years. 
Requirements engineering, maintain for customer for decades. Vending machine software, constructions machinery. 
Ruby on Rails. Server side tech. Angular JS. JavaScripts, Web Component. 
Xionic framework, Javascript framework. Hybrid app. Web apps can run in mobile and web. Xionic-1, Angular JS. Well documented. CD pipeline for Android and other packages. 
Library has clear use case. React JS is more like framework, but they define as library. Signature underlying Pen, takes sign. Use case, keyword, search vocubulary. Google, SO, 3/4 libraries in hand. License, Active support. Response to Issue. Pull request. Written examples. Compare, and Evaluate, Apache, MIT, BSD. Sometimes LPGL/GPL is customer is okay. 
Any customer is okay with GPL?
How long your company established? Pretty structured. 
npm-audit: check the security of the package. 
Company from 2004. 
Why had a problem. We are in country-side. Home office model. Fully remote. Automate the process as much as possibe. 
GPL happened only once. Research project. Customers ask for closed source.
Customers sometimes havve the IPR
Fully right of use, copyright is with us. 
Only once customer wanted all legal rights. Trusted account. 
Checkk by thrd party. Penetration test. Avast top ten. Offer customers to take it once a year. 
Flat rate for maintainbility with fixing issues. Fix it or not. 
Report of security breach. GDPR agency. 
Also provide version as input.
Download count -- sometimes is not very good. 
</t>
  </si>
  <si>
    <t>Security Process</t>
  </si>
  <si>
    <t>Custom Software</t>
  </si>
  <si>
    <t>Post Integration Maintenance for Security</t>
  </si>
  <si>
    <t>Working in a large structured company</t>
  </si>
  <si>
    <t>12+ years experienced in mobile application</t>
  </si>
  <si>
    <t>Being a CEO, takes decisions considering long term impact</t>
  </si>
  <si>
    <t>Being a startup CTO may share different priorities</t>
  </si>
  <si>
    <t>Working in a cloud company that may requiew high performing libraries</t>
  </si>
  <si>
    <t>Experienced to migrate company tech stack as architect</t>
  </si>
  <si>
    <t>Working as web developer for over a decade</t>
  </si>
  <si>
    <t>Experienced in machine learning in gradudate research studies and in industry</t>
  </si>
  <si>
    <t>Consulted dozens of companies in DevOps process establishment</t>
  </si>
  <si>
    <t>Has been an architect in a large team for 10+ years</t>
  </si>
  <si>
    <t>Delivers custom software to customers and maintains SecOps in CI/CD</t>
  </si>
  <si>
    <t>Licensing and Security Issues</t>
  </si>
  <si>
    <t>Mobile development Factors</t>
  </si>
  <si>
    <t>Visualization and front end libraries</t>
  </si>
  <si>
    <t>Long term maintenance concerns</t>
  </si>
  <si>
    <t>Decision making processes</t>
  </si>
  <si>
    <t>Library migration scenarios</t>
  </si>
  <si>
    <t>Experienced in managing mobile apps with large user base in all platforms</t>
  </si>
  <si>
    <t>Experienced in organization process since increased dev team from 3 to 300</t>
  </si>
  <si>
    <t>Hours</t>
  </si>
  <si>
    <t>4. Theoretical Framework with Diagram</t>
  </si>
  <si>
    <t>5. Library concepts - Sword, Factors, Source, Influence, Process</t>
  </si>
  <si>
    <t>7. Validation - creditibility, quality, applicability</t>
  </si>
  <si>
    <t>8. Contribution</t>
  </si>
  <si>
    <t>2. Literature Review</t>
  </si>
  <si>
    <t>0. Conclusion+Introduction</t>
  </si>
  <si>
    <t>Leads development of a 30 year old product written in C++ with 2M lines of code</t>
  </si>
  <si>
    <t>C++ libraries in large scale long term products</t>
  </si>
  <si>
    <t>SDE Intern 1995, C++ biz application, financial analysis, Windows o browser based, moving to AWS, on prem as well. 
28 years in this SW. 15 developers in Dhaka, 2M lines of code, Josh Nisly, sr architect in Web.
Anomaly in most sw projects. Another 30~40 years. Code of 50~100 years life span. 150 total people, C++ developers  40, another 30 tech people. DOS 1983. 
Web components - html + JavaScript, templating components, dynamic pages are written in c++.
Python for internal tools.
All libraries are open source - 20 libraries, openssl, jpeg library, zip library, SH2, Chiro graphics, crypt blow fish, Chart JS, 
Commecial proprietary software Zip Archive, RTF to PDF by Sub System, purchased access to source code for risk management. Besides contingency, bought pdf library for license removal. 
Unlikely to change much. implementation of a tech spec. 
SMPT was replaced by own code. running only on Windows server. 
Integrating and maintaining libraries. Error handling, calling/naming conventions.
We code a wrapper around the library. C++ integration is notorious. Compilations in Windows. 
Mapping feature, Mapnik library. Towards week of a senior developer jst to compiler. 
Cost of integration of a library, integrating every two years is not worth it. 
Upgrade new versions for security. 
JavaScript libraries. ChartJS, Code Mirror (code editor) - JS based source code editor. Version 5. 
alternativeto.net
softwareadvise.com
capterra.com</t>
  </si>
  <si>
    <t>Lifelong Maintenance Burden, Compatibility, Uniform Coding Style</t>
  </si>
  <si>
    <t>Participant</t>
  </si>
  <si>
    <t>P10</t>
  </si>
  <si>
    <t>Paragraph</t>
  </si>
  <si>
    <t>Quote</t>
  </si>
  <si>
    <t>Concept</t>
  </si>
  <si>
    <t>Benefits</t>
  </si>
  <si>
    <t>P11</t>
  </si>
  <si>
    <t>if two libraries are giving the same processing time to plot something, for example the one that is easier to use is my choice. Yeah, because I wanna spend fewer time to figure out how to use the library. I want to get the job done as fast as possible.</t>
  </si>
  <si>
    <t>Ease of Use</t>
  </si>
  <si>
    <t>P12</t>
  </si>
  <si>
    <t>In industry, time is precious. What matters is time. You don't wanna waste time.</t>
  </si>
  <si>
    <r>
      <rPr>
        <b/>
        <sz val="12"/>
        <color theme="1"/>
        <rFont val="Calibri"/>
        <family val="2"/>
        <scheme val="minor"/>
      </rPr>
      <t>I think almost every programming language has a lot of libraries</t>
    </r>
    <r>
      <rPr>
        <sz val="12"/>
        <color theme="1"/>
        <rFont val="Calibri"/>
        <family val="2"/>
        <scheme val="minor"/>
      </rPr>
      <t xml:space="preserve">, but because I use Perl a lot, which was the language that had the biggest third party libraries for many years, and these days I use a lot of Python, which now has probably one of the biggest of these third party library. JavaScript also has a lot, and Ruby which has somewhat smaller number of libraries. But all of these what we call open source languages. They also have a huge third party and open source set of libraries, and I personally hardly use like C and never really see in companies. I might have executed C programs, but I never written C and I don't know about them much. And Java actually has also a lot of third party libraries, but it's slightly more commercial focused. That's my understanding. But even there, people do use a lot of the third party libraries, maybe in other languages where it's less common. I don't know. OK, so that's why my experience is that </t>
    </r>
    <r>
      <rPr>
        <b/>
        <sz val="12"/>
        <color theme="1"/>
        <rFont val="Calibri"/>
        <family val="2"/>
        <scheme val="minor"/>
      </rPr>
      <t>if you don't use it, you are basically losing, I don't know, 90% of the value you get from the language.</t>
    </r>
  </si>
  <si>
    <t>Category</t>
  </si>
  <si>
    <r>
      <t xml:space="preserve">I know that a lot of people have built very cool stuff. </t>
    </r>
    <r>
      <rPr>
        <b/>
        <sz val="12"/>
        <color theme="1"/>
        <rFont val="Calibri"/>
        <family val="2"/>
        <scheme val="minor"/>
      </rPr>
      <t>And it's really time saving</t>
    </r>
    <r>
      <rPr>
        <sz val="12"/>
        <color theme="1"/>
        <rFont val="Calibri"/>
        <family val="2"/>
        <scheme val="minor"/>
      </rPr>
      <t xml:space="preserve">. If I just use one of those already famous or used things and it's very easy to find out that if it's used by a lot people who actually give a lot of stars. And we can see like which companies are using it. So some big companies are using it. I'm very happy to use that and </t>
    </r>
    <r>
      <rPr>
        <b/>
        <sz val="12"/>
        <color theme="1"/>
        <rFont val="Calibri"/>
        <family val="2"/>
        <scheme val="minor"/>
      </rPr>
      <t>safe to use it</t>
    </r>
    <r>
      <rPr>
        <sz val="12"/>
        <color theme="1"/>
        <rFont val="Calibri"/>
        <family val="2"/>
        <scheme val="minor"/>
      </rPr>
      <t xml:space="preserve"> also.</t>
    </r>
  </si>
  <si>
    <r>
      <t>I have used many third party libraries because they are ready to use tools, right?</t>
    </r>
    <r>
      <rPr>
        <b/>
        <sz val="12"/>
        <color theme="1"/>
        <rFont val="Calibri"/>
        <family val="2"/>
        <scheme val="minor"/>
      </rPr>
      <t xml:space="preserve"> If I don't use them, I need to spend lots of time to develop my own libraries to do like sometimes very simple stuff. </t>
    </r>
    <r>
      <rPr>
        <sz val="12"/>
        <color theme="1"/>
        <rFont val="Calibri"/>
        <family val="2"/>
        <scheme val="minor"/>
      </rPr>
      <t xml:space="preserve">I think like it seems simple but when you get to the bottom of it, it will take time to do some let's say preprocessing or processing on the data that you have. </t>
    </r>
    <r>
      <rPr>
        <b/>
        <sz val="12"/>
        <color theme="1"/>
        <rFont val="Calibri"/>
        <family val="2"/>
        <scheme val="minor"/>
      </rPr>
      <t>But by using the third party libraries you can just import it and use the functions and it's very easy to use and very fast and user friendly.</t>
    </r>
  </si>
  <si>
    <t>Technical Factors</t>
  </si>
  <si>
    <r>
      <rPr>
        <b/>
        <sz val="12"/>
        <color theme="1"/>
        <rFont val="Calibri"/>
        <family val="2"/>
        <scheme val="minor"/>
      </rPr>
      <t>We also have the overall mentality of that unit to get the job done</t>
    </r>
    <r>
      <rPr>
        <sz val="12"/>
        <color theme="1"/>
        <rFont val="Calibri"/>
        <family val="2"/>
        <scheme val="minor"/>
      </rPr>
      <t xml:space="preserve"> and how you get the job done. It's better to not waste time on trivialities and </t>
    </r>
    <r>
      <rPr>
        <b/>
        <sz val="12"/>
        <color theme="1"/>
        <rFont val="Calibri"/>
        <family val="2"/>
        <scheme val="minor"/>
      </rPr>
      <t>focus on what's the actual problem we are trying to solve.</t>
    </r>
  </si>
  <si>
    <t>P13</t>
  </si>
  <si>
    <t>Meet Deadline</t>
  </si>
  <si>
    <r>
      <rPr>
        <b/>
        <sz val="12"/>
        <color theme="1"/>
        <rFont val="Calibri"/>
        <family val="2"/>
        <scheme val="minor"/>
      </rPr>
      <t xml:space="preserve">at least meet my deadline </t>
    </r>
    <r>
      <rPr>
        <sz val="12"/>
        <color theme="1"/>
        <rFont val="Calibri"/>
        <family val="2"/>
        <scheme val="minor"/>
      </rPr>
      <t xml:space="preserve">and then I can see if I really need to go for the extensive approval process to import the new one or not. I mean </t>
    </r>
    <r>
      <rPr>
        <b/>
        <sz val="12"/>
        <color theme="1"/>
        <rFont val="Calibri"/>
        <family val="2"/>
        <scheme val="minor"/>
      </rPr>
      <t>it's a question of trade off based on do you care speed or do you care to do it the best way possible. Then, I think, based on the reviews I have been in, you probably just start small and build with what you have first before trying to extend it any further.</t>
    </r>
  </si>
  <si>
    <t>P14</t>
  </si>
  <si>
    <t>Necesasry Tool</t>
  </si>
  <si>
    <r>
      <t xml:space="preserve">we actually use third party libraries all the time and it's a necessity when you're developing a mobile application. </t>
    </r>
    <r>
      <rPr>
        <b/>
        <sz val="12"/>
        <color theme="1"/>
        <rFont val="Calibri"/>
        <family val="2"/>
        <scheme val="minor"/>
      </rPr>
      <t xml:space="preserve">It's almost always a necessity to use third party libraries. </t>
    </r>
    <r>
      <rPr>
        <sz val="12"/>
        <color theme="1"/>
        <rFont val="Calibri"/>
        <family val="2"/>
        <scheme val="minor"/>
      </rPr>
      <t>So far, all the applications that I worked on, I used such libraries.</t>
    </r>
  </si>
  <si>
    <t>More Stable</t>
  </si>
  <si>
    <r>
      <t xml:space="preserve">if you're planning to work on a large scale application, there are a lot of aspects and app is a small system itself. And there are a lot of aspects. </t>
    </r>
    <r>
      <rPr>
        <b/>
        <sz val="12"/>
        <color theme="1"/>
        <rFont val="Calibri"/>
        <family val="2"/>
        <scheme val="minor"/>
      </rPr>
      <t>They are already taken care of in the libraries and you don't want to rework those things.</t>
    </r>
  </si>
  <si>
    <t>Make Life Easy - Just Solve It</t>
  </si>
  <si>
    <r>
      <t xml:space="preserve">If I didn't use a network library, then I would have to use Apple’s provided URL Session. That is very raw thing. Even then they make changes frequently and </t>
    </r>
    <r>
      <rPr>
        <b/>
        <sz val="12"/>
        <color theme="1"/>
        <rFont val="Calibri"/>
        <family val="2"/>
        <scheme val="minor"/>
      </rPr>
      <t>I'd have to maintain that as well. So that part of maintenance is being done by someone else [library contributors] here.</t>
    </r>
  </si>
  <si>
    <t>P15</t>
  </si>
  <si>
    <r>
      <rPr>
        <b/>
        <sz val="12"/>
        <color theme="1"/>
        <rFont val="Calibri"/>
        <family val="2"/>
        <scheme val="minor"/>
      </rPr>
      <t>It [the library] made our life simpler.</t>
    </r>
    <r>
      <rPr>
        <sz val="12"/>
        <color theme="1"/>
        <rFont val="Calibri"/>
        <family val="2"/>
        <scheme val="minor"/>
      </rPr>
      <t xml:space="preserve"> We got a lot of value out of it and out-of-the-box functionality from it. Otherwise we had to build ourselves. So later we felt that, it was a good decision. So I mean </t>
    </r>
    <r>
      <rPr>
        <b/>
        <sz val="12"/>
        <color theme="1"/>
        <rFont val="Calibri"/>
        <family val="2"/>
        <scheme val="minor"/>
      </rPr>
      <t>the application development, I think definitely got faster, more robust by using that.</t>
    </r>
  </si>
  <si>
    <t>P9</t>
  </si>
  <si>
    <t>Preferred than Framework</t>
  </si>
  <si>
    <r>
      <t xml:space="preserve">My experience is, </t>
    </r>
    <r>
      <rPr>
        <b/>
        <sz val="12"/>
        <color theme="1"/>
        <rFont val="Calibri"/>
        <family val="2"/>
        <scheme val="minor"/>
      </rPr>
      <t>don't go with any framework like that solves the bigger problem. Just go with the smaller libraries that solve a very particular problem so that we have full control.</t>
    </r>
    <r>
      <rPr>
        <sz val="12"/>
        <color theme="1"/>
        <rFont val="Calibri"/>
        <family val="2"/>
        <scheme val="minor"/>
      </rPr>
      <t xml:space="preserve"> If it doesn't work then we can go with the alternatives. But if we integrate with the framework then we always need to solve with that framework because we cannot go outside of that framework until we completely remove that framework.</t>
    </r>
  </si>
  <si>
    <t>Since this is a web technology so, I don't feel that I should build everything from scratch.</t>
  </si>
  <si>
    <t>Don't Reinvent the Wheel</t>
  </si>
  <si>
    <r>
      <t xml:space="preserve">So [extra large corporation] as a whole is actually built on the open source libraries that are suitable for our use cases. But that </t>
    </r>
    <r>
      <rPr>
        <b/>
        <sz val="12"/>
        <color theme="1"/>
        <rFont val="Calibri"/>
        <family val="2"/>
        <scheme val="minor"/>
      </rPr>
      <t>actually has been one of our primary focus as well. If you find a library, use it; only build if you can't find anything.</t>
    </r>
    <r>
      <rPr>
        <sz val="12"/>
        <color theme="1"/>
        <rFont val="Calibri"/>
        <family val="2"/>
        <scheme val="minor"/>
      </rPr>
      <t xml:space="preserve"> I think at least I as long as I have been there last 13 years, I have seen that culture that </t>
    </r>
    <r>
      <rPr>
        <b/>
        <sz val="12"/>
        <color theme="1"/>
        <rFont val="Calibri"/>
        <family val="2"/>
        <scheme val="minor"/>
      </rPr>
      <t>we don't want to reinvent the wheel unless absolutely needed.</t>
    </r>
  </si>
  <si>
    <t>So not just as a consultant, as a code reviewer or design reviewer,  I try to pay attention to that and it kind of goes to the don't repeat yourself principle that you don't want to write something that's already in a library.</t>
  </si>
  <si>
    <t>P16</t>
  </si>
  <si>
    <t xml:space="preserve">Oh man, like Einstein said about physics, you have to stand on top of giants. If physics is standing on the shoulder of giants, code is even one more layer of it. You don't build anything from scratch nowadays and especially when it comes to implementations of crypto, it's highly advised not to build things from scratch on your own because you can really mess it up when it comes to cryptographic implementation because those things can have some really like deeper flaws, can introduce deeper flaws in your software. </t>
  </si>
  <si>
    <t xml:space="preserve">especially when it comes to implementations of crypto, it's highly advised not to build things from scratch on your own because you can really mess it up when it comes to cryptographic implementation because those things can have some really like deeper flaws, can introduce deeper flaws in your software. </t>
  </si>
  <si>
    <t>Influence</t>
  </si>
  <si>
    <t>Library Application Domain</t>
  </si>
  <si>
    <t xml:space="preserve">replacing a proprietary library with another one. We don't love it, but on the other hand, we think we would be investing three to five developer years probably to replace it. That's just too expensive. We can't, and then it's ongoing maintenance that we don't want to handle. There's a time when we're choosing to go back to libraries again. </t>
  </si>
  <si>
    <t>P18</t>
  </si>
  <si>
    <t>Barriers</t>
  </si>
  <si>
    <t>Build vs Buy</t>
  </si>
  <si>
    <t>In most of the cases, libraries are written well and the people who developed this library already took care of these things. So if you choose the right library, in most cases this doesn't happen</t>
  </si>
  <si>
    <t>Alt-concept</t>
  </si>
  <si>
    <t>You don't reinvent the will. That's the basic thing. Like if it's out there, if it fits your need, why build something, I mean developing software, I definitely don't want to develop software. I want to develop as less software as possible and use as much as already developed, tested and robust software into my solution and focus more onto the area where I can really add value like core value to the application itself, rather than building something that already exist. The main thing is that reusability and having stability in the application inherently out-of-the-box by using a stable, robust library.</t>
  </si>
  <si>
    <t>Culture</t>
  </si>
  <si>
    <t>Factor/Selection</t>
  </si>
  <si>
    <t>P04</t>
  </si>
  <si>
    <t>Baggage</t>
  </si>
  <si>
    <t>Maintenance Burden</t>
  </si>
  <si>
    <t>The more third party library we will use, the more we will be relying on others’ code on my own product.
This contradicts is my first statement. I mean the initial statement that the less code I'll write, the less bug I'll produce. But we'll have to do some kind of check and balance between these two things. We cannot be 100% relying on other people's bug. We have to realize we have to rely on our bugs as well.</t>
  </si>
  <si>
    <t>Abandoned by Contributors</t>
  </si>
  <si>
    <t>Although we have a lot of checks on third party libraries, sometimes if the contributors are gone or there is some issue happened in those third party libraries repositories, suddenly the whole production application is broken, so that is not a happy feeling in that way.</t>
  </si>
  <si>
    <t>Previous image loader [Universal Image Loader] library was not functioning for new Android version. It was deprecated for that version. There are many examples like this. For example, the local storage library ActiveAndroid that was deprecated and we had to introduce Room instead of it. Although in this particular case the migration was really tough and we couldn't actually migrate the full thing because migrating means we're going to lose the data since it's a database library.</t>
  </si>
  <si>
    <t>Yes, one such case happened when we were using Alamo Fire, and this is a library, a framework. This is a swift library that we use to communicate with this server, a network library. So while migrating from one version to another one, we had to change this library and when we integrated the updated version our whole interface broke. And we had to change a lot of code, all the interceptors, interfaces, everything.</t>
  </si>
  <si>
    <t>Lack of Stability</t>
  </si>
  <si>
    <t>No, I can't remember any such instant that we decided to stop using one library for another one because of this particular reason [update]. The problem in that Apple always wants you to upgrade to the maximum level like you have to keep everything updated. The Swift compiler, the Xcode, your Apple devices all need to be upgraded and also the library versions. So sometimes, say the Swift version, the language version, is updated and the library makes some vast changes due to the language change. That can really affect the migration process. This maintenance is quite hard. It's actually a full time work to always keep updated, to always stay updated.</t>
  </si>
  <si>
    <t>Lifelong Maintenance Burden</t>
  </si>
  <si>
    <t>Legal Risks</t>
  </si>
  <si>
    <t>Well, if I it is changing a lot in this time. I mean earlier it was really a lot of people were afraid of open source and whatnot. But today, even today, many organizations are unclear about that. Organization is unclear or the developers what can they use and what they can't use. I was in organizations where they were really so afraid of the legal ramifications of using open source that I had to sit through hours of filling out forms to get approval for each library and so that can be a limiting factor if you're a developer. You usually you would spend 100 hours developing something instead of one hour trying to fill out some legal form. I'm really happy that these companies don't just use anything that's free, available and download it, because they have to use in the very appropriate way to the license. But the licensing verification, at least at that company, was so slow and cumbersome that it was a very limiting factor and I think this is a limiting factor still in many, especially large, organizations.</t>
  </si>
  <si>
    <t>Company Culture</t>
  </si>
  <si>
    <t>Security Vulnerability</t>
  </si>
  <si>
    <t xml:space="preserve">most of the time we just take a library without thorough checking.  It looks nice, it works nice, but there can be flaw within the library, within the internal architecture framework or core component of the library that could introduce security flaw that could introduce different kind of attacks to your system. </t>
  </si>
  <si>
    <t>Yeah, every now and then we hear about a lot of vulnerabilities. Of course, those are risk, I mean, and I see that. Sometimes my fellow developers are running talking about some Java vulnerability that is happening right now. Or that happened maybe 2-3 months ago and there are like a lot of patches coming up and how to actually fix it very fast.</t>
  </si>
  <si>
    <t>P09</t>
  </si>
  <si>
    <t>Yes, because we had a very bad experience with this. With the legacy system, we were using so many different libraries and there is a licensing issue and we had to replace half of the library. So try to find the alternative that comply with our legal process. It was very difficult. Otherwise we had to pay lots of money. So that's why we are now very, very concerned about adding any external library, because if we don't comply with the library, it doesn't matter how frequent or or like how bigger or smaller users of that library is it, it will be a legal problem.</t>
  </si>
  <si>
    <t>Risk Mitigation</t>
  </si>
  <si>
    <t>So we have the DevOps team who actually maintains this and also they have a way to cheque the security also any vulnerability issue altogether and also if we are actually using it in the proper licence. So we have our own tool to do that. So what we are actually delivering to the end user, not internal, only the public and the web can use it. We have a tool to check that is OK with our PR team and the legal team. OK yes we have checked it. Nothing is against our company policy. We are using the proper licence and everything and well we are not breaking any existing product. There is no issue from the third party libraries since we are maintaining our own artifactory, so normally we don't get any update from with regular update from the original developer, so normally it's OK.</t>
  </si>
  <si>
    <t>P05</t>
  </si>
  <si>
    <t>Less preferred than native</t>
  </si>
  <si>
    <t xml:space="preserve"> Newton Soft was a popular library for Jason serialization in .net work for a long, long time now, in the latest .net version, Microsoft has released the json.net Library in built with the dot NET Framework, sort of. And they recommend you use jason.net and discard Newton soft. So because that is even more performant than jason.net and also natively comes with .net, .net core. So that's from Microsoft recommendation and based on that many team leads and maybe engineering leads there will ask you not to use Newtonsoft. Umm, so we try to usually stick to the original vendor like Microsoft or Java. Their native libraries which is supported and compatible instead of using third party libraries.</t>
  </si>
  <si>
    <t xml:space="preserve"> If there is any available in framework, we always prefer. Let's say if we are using Python. If Python itself providing anything or not. If Python has a built-in any library that's the highest priority, don't go with other third party. If it is, GO Lang, and if go Lang is supporting that, providing that library, go with that. If we need to build a wrapper of what the base or whatever it is for solving or easing our development process, we can do that. But instead of using a third party, that's the better approach for us.</t>
  </si>
  <si>
    <t>Impact on Application Structure</t>
  </si>
  <si>
    <t xml:space="preserve"> we decided to use EXT JS. And then once you are through in that then there is no coming back your application is kind of dictated by the structure and you know the object model and the rendering engine and everything that comes with Ext JS. So. So yeah, like that is one example.</t>
  </si>
  <si>
    <t xml:space="preserve"> libraries comes in different forms and shapes. Sometimes they are just one single library or sometime if you bring in a library that completely affects your entire architectural process as well, like how we want to build things based on that library. </t>
  </si>
  <si>
    <t>9. Implications/Future/Suggestion</t>
  </si>
  <si>
    <r>
      <t xml:space="preserve">I mean earlier it was really a lot of people were afraid of open source and whatnot. But today, even today, many organizations are unclear about that. Organization is unclear or the developers what can they use and what they can't use. </t>
    </r>
    <r>
      <rPr>
        <b/>
        <sz val="12"/>
        <color theme="1"/>
        <rFont val="Calibri"/>
        <family val="2"/>
        <scheme val="minor"/>
      </rPr>
      <t xml:space="preserve">I was in organizations where they were really so afraid of the legal ramifications of using open source that I had to sit through hours of filling out forms to get approval for each library and so that can be a limiting factor if you're a developer. You usually you would spend 100 hours developing something instead of one hour trying to fill out some legal form. </t>
    </r>
    <r>
      <rPr>
        <sz val="12"/>
        <color theme="1"/>
        <rFont val="Calibri"/>
        <family val="2"/>
        <scheme val="minor"/>
      </rPr>
      <t>I'm really happy that these companies don't just use anything that's free, available and download it, because they have to use in the very appropriate way to the license. But the licensing verification, at least at that company, was so slow and cumbersome that it was a very limiting factor and I think this is a limiting factor still in many, especially large, organizations.</t>
    </r>
  </si>
  <si>
    <t>Developer Mindset</t>
  </si>
  <si>
    <t>Then there is the ‘not invented here’ syndrome. So many people think that they can do it better. It's what I see all over that when you're trying to solve some problem, especially at the beginning, it might seem small. So you say - oh, I can write just some code doing this and investing the time to learn the third party library seems like too much investment. Because, well, it's bigger investment than doing this small project. And later on, it will turn out that your small project will grow. OK. And then you will basically reimplement whatever it's outside. But at the beginning, it seems that it's easier to do this than learning.</t>
  </si>
  <si>
    <t>Organizational Infratructure and Technology</t>
  </si>
  <si>
    <t xml:space="preserve"> especially these organizations, which again they also try to limit the access to the Internet. So but if you don't have direct access to, I don't know which languages are you familiar with let's say NPM for node. Then it's not that easy to install all this stuff. All the technology around this geared towards people accessing the Internet all the time. </t>
  </si>
  <si>
    <t xml:space="preserve">Yes. There's a surprising cost to integrating libraries and maintaining libraries. For several reasons, like the zip library, every library has its own way of doing error handling, calling conventions, the way it structure, even if you get code for the library, how they structure their objects. </t>
  </si>
  <si>
    <t>Process</t>
  </si>
  <si>
    <t>Post Integration Maintenance</t>
  </si>
  <si>
    <t>Lack of structure comparison</t>
  </si>
  <si>
    <t>There's also the problem of OK which library should I go with? So that's basically your question. OK? How do people decide? And yes, so I go there and OK, there are like 50 things implementing the same thing. Which one should I use? I usually try whatever I can and if it works fine. Then there is analysis paralysis. When you have an abundance of choices and then you can't make a choice. That's also a valid known issue and in open source that can be the  problem. And it's also because you don't have objectivity. In many cases, I saw this, a page is trying to compare libraries but there is no objective way to compare them. Maybe there is, but there's not implemented. OK, so that's what I'm saying. But probably there is no objective way because there might be two libraries solving exactly the same problem, but many cases one library solve a slightly different problem. They are not really comparable without the context of your needs. So that's part of the reason people don't use because they say, OK, I don't know which one to use and I know how to solve it alone and investing my time in learning. This is a general problem. How much time I invest in something big to learn that maybe the probably I can reuse later. But it's a sort of a probably how much I invest, probably less in implementing it locally in this company that I know I won't be able to reuse because it's proprietary of the company. And many, many times people pick this one because now learning something, it's a lot of work. It's more work than this. OK, so think about really simple things like configuration file. OK. Oh, it's much easier to just read something, but there are libraries to configuration to read configuration files and hierarchies configuration files and so there are these projects or libraries, but it's much easier to just read this YAML file.</t>
  </si>
  <si>
    <t xml:space="preserve">let's say I would like to install a module and I would like to immediate third party library and I would like to have an easy way to see I approve. I don't see any tools really for that. Maybe there are. I guess there should be or I don't know. </t>
  </si>
  <si>
    <t>P03</t>
  </si>
  <si>
    <t>Organizational Culture</t>
  </si>
  <si>
    <t>Umm. Other than big companies? It is not very common to be honest, like you know, using tools and anything. It is not very common. What happens is that, in those cases, the technology we need, the tech lead of the team, they take the sole responsibility and if he's good, then your company might not face any trouble. So we are relying on one person in those cases.</t>
  </si>
  <si>
    <t xml:space="preserve"> if you are in a company where you have a practice of writing a software that gets shipped in two days you might be in trouble because that is a very risky thing to do. Even if you're adding one line of code, so integrating a whole library and getting it shipped in maybe seven days or three days. It only happens in a small or midsize startups companies, not in very big companies. For example in [Corporation], we are working for a software which will be released in 2024. </t>
  </si>
  <si>
    <t>Depends on the company culture. Some corporate type of company where the culture is like top down approach. They might just enforce it and where they're more inclusive and that sort of culture open culture there maybe team decision is the thing. Most companies I worked with are open company so that they make as a team decision. So somebody Gives the suggestion of few libraries. Then people do research and come to an agreement. Top management can talk about their experience, which libraries they have found, but usually they don't try to enforce it, they just give you suggestion like as an input.</t>
  </si>
  <si>
    <t>Company Technology</t>
  </si>
  <si>
    <t>if depending on your team culture so if you. If you nourish the open concept, make making a decision based on discussion, not emotion. So you hire people who are open minded senior, but they're still likely to change their opinion based on the need of the company and the and the team. So if that culture is already in place, it is easy to make a decision</t>
  </si>
  <si>
    <t>P06</t>
  </si>
  <si>
    <t>Now I think larger companies generally have open source program offices that handle this kind of thing. For example, checking that the license is compatible with the intended use, possibly doing a security review, keeping a bill of materials so that you know what is in your product, and if its security concern is raised, you know whether you're affected by it or not on some, you know, on some open source software.</t>
  </si>
  <si>
    <t>perhaps the level of formalism that companies might have could be dependent on culture and the legal system, the extent to which they think they're going to get into trouble if they haven't kept a bill of materials or followed the licensing.</t>
  </si>
  <si>
    <t>Organizational Influence</t>
  </si>
  <si>
    <t>External Influence</t>
  </si>
  <si>
    <t>P07</t>
  </si>
  <si>
    <t>But in the startup, [libary] installation is the developer’s biggest headache, and so if it's really easy to install library, it makes it a lot easier to go with.</t>
  </si>
  <si>
    <t>P08</t>
  </si>
  <si>
    <t>Individual Background</t>
  </si>
  <si>
    <t>So what I have observed is that even though this is a team discussion often times it depends on how inclusive the environment is</t>
  </si>
  <si>
    <t>So then when different people from different cultural background or different person traits come to that meeting and then it becomes such that the few people who are more vocal or who have prior experience, they take the upper hand in the meeting. So these team meetings get more impacted or influenced by the cultural background or the prior experience or the individual traits.</t>
  </si>
  <si>
    <t xml:space="preserve">Yes, actually it depends on the company size. I would say in some small companies one man is doing everything. But for my company, since it's a huge. A team I was saying it is maintaining. So we have the DevOps team who actually maintains this and also they have a way to cheque the security also any vulnerability issue altogether and also if we are actually using it in the proper licence. So we have our own tool to do that. </t>
  </si>
  <si>
    <t>So [corporation] as a whole is actually built on the open source libraries that are suitable for our use cases. But that actually has been one of our primary focus as well. If you find a library, use it; only build if you can't find anything.</t>
  </si>
  <si>
    <t>in an organization that is large enough and things cannot be left for chances, I think this kind of processes could be put in place because in a larger organization, choosing a wrong thing and changing it later time is way more expensive than putting such a process in the beginning.</t>
  </si>
  <si>
    <t>Maybe like since working with the government, government doesn't actually understand the nooks and crannies of all these sort of things. And the strength of the processes is not so much detailed, especially in terms of technology. If you actually tell them that you spend two days to do scans of the dependency vulnerability, they won't actually understand a lot of stuff. So a lot of the, you know, a lot of software engineering best practices cannot be actually be practiced in a government DNA.</t>
  </si>
  <si>
    <t>we're really an anomaly compared to most software projects. But then he said, well, but that may be a valuable data point. Because the fact that the project has been running for 27 years now, and we fully expect the software project to be continuing for another 30, 40, 50 years, so you're really looking at code with a 50-100 year lifespan. Obviously, a lot of refactoring along the way, and a lot of changes and growth throughout the process. But that's very different than building a software application where you're planning for a five-year or 10-year lifespan.</t>
  </si>
  <si>
    <t>We really aren't anti-library. But for our project, we're quite cautious.</t>
  </si>
  <si>
    <r>
      <t xml:space="preserve">I would say that every big companies are like, you know, the </t>
    </r>
    <r>
      <rPr>
        <b/>
        <sz val="12"/>
        <color theme="1"/>
        <rFont val="Calibri"/>
        <family val="2"/>
        <scheme val="minor"/>
      </rPr>
      <t>companies that are in the industry for long time they almost always have this kind of guideline, trainings and tools that involve that gets involved whenever you are choosing third party. You cannot just, you know, start to use one library in your project and just because you think it works brilliantly</t>
    </r>
    <r>
      <rPr>
        <sz val="12"/>
        <color theme="1"/>
        <rFont val="Calibri"/>
        <family val="2"/>
        <scheme val="minor"/>
      </rPr>
      <t>. You cannot really do that. You have to go through validation by those tools. So what those do is they will check if those are like Apache License, GPL or whatever kind of licensing that those [libraries] have and, you know, if you are using an open source library that will force you to make your code open source. You don't want that. You are doing $1,000,000 project and you have to just open your source code just because you used a library which like you know, shows a very good image or anything, so the big companies almost always have tools and processes that the engineers must follow when they are trying to integrate one library.</t>
    </r>
  </si>
  <si>
    <r>
      <t xml:space="preserve">Yeah. </t>
    </r>
    <r>
      <rPr>
        <b/>
        <sz val="12"/>
        <color theme="1"/>
        <rFont val="Calibri"/>
        <family val="2"/>
        <scheme val="minor"/>
      </rPr>
      <t>So there are tools or software that are provided by the company. You just go for search and they maintain a curated list like database or something.</t>
    </r>
    <r>
      <rPr>
        <sz val="12"/>
        <color theme="1"/>
        <rFont val="Calibri"/>
        <family val="2"/>
        <scheme val="minor"/>
      </rPr>
      <t xml:space="preserve"> You look up and you see which one you can go for it and which one you can't.</t>
    </r>
  </si>
  <si>
    <t>Delvery nature</t>
  </si>
  <si>
    <r>
      <t xml:space="preserve">It depends on the organizational chemistry. When you're working with the team, of course there would be senior engineer, junior engineer. Less confident people, more confident people, arrogant people, smart people. People are different. So I mean, at first we have to fix the teams, team culture. What's the goal of the team that is we want the particular product or software development that we do. That should be above of all kinds of personal traits. So that needs to be established at first. </t>
    </r>
    <r>
      <rPr>
        <b/>
        <sz val="12"/>
        <color theme="1"/>
        <rFont val="Calibri"/>
        <family val="2"/>
        <scheme val="minor"/>
      </rPr>
      <t>It might happen that an architect’s proposal is being challenged by a very junior developer because he's the reviewer there.</t>
    </r>
  </si>
  <si>
    <t>Openness</t>
  </si>
  <si>
    <r>
      <t xml:space="preserve">And also another interesting thing. </t>
    </r>
    <r>
      <rPr>
        <b/>
        <sz val="12"/>
        <color theme="1"/>
        <rFont val="Calibri"/>
        <family val="2"/>
        <scheme val="minor"/>
      </rPr>
      <t>Companies sometimes host their own NuGet server or libraries server and you can't just include any library from public NuGet.com</t>
    </r>
    <r>
      <rPr>
        <sz val="12"/>
        <color theme="1"/>
        <rFont val="Calibri"/>
        <family val="2"/>
        <scheme val="minor"/>
      </rPr>
      <t>, OK. That has to go through approval or some sort of tooling and come to ours. The companies have reference. Then you can only download include the libraries from the approved library site. All for security.</t>
    </r>
  </si>
  <si>
    <r>
      <rPr>
        <b/>
        <sz val="12"/>
        <color theme="1"/>
        <rFont val="Calibri"/>
        <family val="2"/>
        <scheme val="minor"/>
      </rPr>
      <t xml:space="preserve">The software development culture I was in was generally they just wanted things to be developed quickly and the code was maybe only going to run for a short period of time. It was going to solve a particular promotion or something, and it was going to be retired. So usually the long term maintainability was not a factor. </t>
    </r>
    <r>
      <rPr>
        <sz val="12"/>
        <color theme="1"/>
        <rFont val="Calibri"/>
        <family val="2"/>
        <scheme val="minor"/>
      </rPr>
      <t>The code was written for specific promotions and so on.</t>
    </r>
  </si>
  <si>
    <r>
      <rPr>
        <b/>
        <sz val="12"/>
        <color theme="1"/>
        <rFont val="Calibri"/>
        <family val="2"/>
        <scheme val="minor"/>
      </rPr>
      <t xml:space="preserve"> it also depends on kind of what stage of a company you're at as well. For startups, a lot of it is just speed to market and how much resources is gonna eat up using any specific library. So things like ease of installation is a big one.</t>
    </r>
    <r>
      <rPr>
        <sz val="12"/>
        <color theme="1"/>
        <rFont val="Calibri"/>
        <family val="2"/>
        <scheme val="minor"/>
      </rPr>
      <t xml:space="preserve"> Also, if it's going to be able to do what you need to do, that's probably a second one that I look at. Is it flexible enough to do what I need it to do?</t>
    </r>
  </si>
  <si>
    <t>Company Maturity</t>
  </si>
  <si>
    <r>
      <rPr>
        <b/>
        <sz val="12"/>
        <color theme="1"/>
        <rFont val="Calibri"/>
        <family val="2"/>
        <scheme val="minor"/>
      </rPr>
      <t xml:space="preserve"> in those team meetings, oftentimes what happens is that the decision or the choice gets influenced by individual’s bias or individual familiarity</t>
    </r>
    <r>
      <rPr>
        <sz val="12"/>
        <color theme="1"/>
        <rFont val="Calibri"/>
        <family val="2"/>
        <scheme val="minor"/>
      </rPr>
      <t xml:space="preserve"> with our previous experience with one particular product or service, especially even if it is open meeting. Let's say someone has experience working with some product or service, so they are more knowledgeable about that product or service and they can provide more input on that product </t>
    </r>
  </si>
  <si>
    <t>Inclusivity</t>
  </si>
  <si>
    <r>
      <t xml:space="preserve">I will give you an ideal kind of situation. So </t>
    </r>
    <r>
      <rPr>
        <b/>
        <sz val="12"/>
        <color theme="1"/>
        <rFont val="Calibri"/>
        <family val="2"/>
        <scheme val="minor"/>
      </rPr>
      <t xml:space="preserve">in a team when we say inclusive, this inclusivity doesn't always mean people from different culture, but even if everyone is from the same culture, there can be people who are comfortable in different ways. Let's say some people are more vocal, some people are more good in writing, some people are more good in when they have something written and they can read on it. Different people have different strength on speaking, reading, writing, or listening. So this is only if we focus on one culture. Now, if we have multiple cultures in one team or in a meeting when there are people from different culture, then there's something called low culture or high culture. So in in, in some culture in people understand more from the context and in some other culture people understand only from the word that has been spoken. So there is this cultural differences now in the ideal scenario that team meeting should have to be thought that everyone with their vocal or non-vocal or comfortable in writing or reading or in whatever manner they can contribute. </t>
    </r>
    <r>
      <rPr>
        <sz val="12"/>
        <color theme="1"/>
        <rFont val="Calibri"/>
        <family val="2"/>
        <scheme val="minor"/>
      </rPr>
      <t>So if that can happen then we get the feedback from everybody and then we sometimes even get the most innovative idea that if we don't offer that opportunity, we may not get that. Now this is an ideal scenario, and maybe it can be achieved, but every team member has to be trained for it and someone has to really make sure that this is happening because in real life we are always going through some constraint, right? Like for example, let's say we are covering some incident and we are talking to some customers or we have to fight with this deadline that we have to deliver this product and then we are coming to this meeting because it's not like we have stopped all our work and is only deciding on this library. We're still doing other works and then this meeting is happening. So in the real life, we are a bit diverse from that ideal world where we can make it really inclusive.</t>
    </r>
  </si>
  <si>
    <t>Company Policy</t>
  </si>
  <si>
    <r>
      <t xml:space="preserve"> it varies so much not only company to company, but from team to team, technology to technology. </t>
    </r>
    <r>
      <rPr>
        <b/>
        <sz val="12"/>
        <color theme="1"/>
        <rFont val="Calibri"/>
        <family val="2"/>
        <scheme val="minor"/>
      </rPr>
      <t xml:space="preserve">It varies a lot like when I choose a library for Android versus when I choose a library for iOS is also a bit different. For Android, I'm not much worried about the maintenance. Google is a bit more lenient than Apple. </t>
    </r>
  </si>
  <si>
    <t>Company leadership</t>
  </si>
  <si>
    <r>
      <t xml:space="preserve">if you're trying to choose a library and if you make a wrong decisions, what is the impact of that on you from the organization and things like that. What kind of CTO that you have, is he really critical or he is forgiving and things like those are very subjective things. You know, people think in a lot of different ways, like some companies run by fear and they're very scared of making decisions. Some companies are open and more accepting to mistakes. These are also very subjective terms, but I think company culture has a has a has an impact of how you do things. Sometime </t>
    </r>
    <r>
      <rPr>
        <b/>
        <sz val="12"/>
        <color theme="1"/>
        <rFont val="Calibri"/>
        <family val="2"/>
        <scheme val="minor"/>
      </rPr>
      <t>in some organizations I have seen people are very scared of making decisions, they would not make a decision, just do the research and put the responsibility of somebody else to make a decision so that they're not blamed later.</t>
    </r>
  </si>
  <si>
    <t>Company Nature</t>
  </si>
  <si>
    <t>Sub-concept</t>
  </si>
  <si>
    <t>Company Application Domain</t>
  </si>
  <si>
    <t xml:space="preserve">Because I'm in the cloud service so most of my decisions that my team makes are based on the scalability or the load factors. So those are the primary consideration for us and the load parameter. It actually  depends on the particular product or service. </t>
  </si>
  <si>
    <t>P01</t>
  </si>
  <si>
    <r>
      <t xml:space="preserve">For example, my current company is not using Hikary CP, they are using Tomcat JDBC. Uh, they know that Hickory CP is a better library, but they are not using it at this moment, so </t>
    </r>
    <r>
      <rPr>
        <b/>
        <sz val="12"/>
        <color theme="1"/>
        <rFont val="Calibri"/>
        <family val="2"/>
        <scheme val="minor"/>
      </rPr>
      <t xml:space="preserve">it's not that always you have to choose a library or framework which is which is technically the best. </t>
    </r>
    <r>
      <rPr>
        <sz val="12"/>
        <color theme="1"/>
        <rFont val="Calibri"/>
        <family val="2"/>
        <scheme val="minor"/>
      </rPr>
      <t xml:space="preserve">Rather capabilities of the library and the organization, the domain, the people, the timing, everything influences that decision. </t>
    </r>
  </si>
  <si>
    <t>P02</t>
  </si>
  <si>
    <t>Yeah, and the other libraries that we were looking at for that, one of the big consideration factors that we really wanted was support with either Vanilla JavaScript or with ViewJS, which is a JavaScript framework. And so we want to support with either one of those two and it ended up that a lot of them were actually react libraries which wasn't compatible with what we wanted to build, and so we had to work those things out completely.</t>
  </si>
  <si>
    <t xml:space="preserve">Now when that engineer comes back that engineer cannot just make his argument like because 10,000 people are using some library, so we should also use this library. It will not win the argument because I mean 10,000 people could have totally different need than what we have or 10,000 people may not be were active in the scale that we're working on, so it's the content itself. </t>
  </si>
  <si>
    <t>Because I'm in the cloud service so most of my decisions that my team makes are based on the scalability or the load factors.</t>
  </si>
  <si>
    <t>it varies so much not only company to company, but from team to team, technology to technology. It varies a lot like when I choose a library for Android versus when I choose a library for iOS is also a bit different. For Android, I'm not much worried about the maintenance. Google is a bit more lenient than Apple.</t>
  </si>
  <si>
    <t xml:space="preserve"> But for example, when choosing some proxy module, we chose Zuul proxy. At that time there was another choice Nginx. But if you use only Nginx then we cannot verify our existing custom authentication headers. So Nginx was out of choice. </t>
  </si>
  <si>
    <t>existing feature</t>
  </si>
  <si>
    <t>existing library</t>
  </si>
  <si>
    <t>technology area</t>
  </si>
  <si>
    <t>technology platform</t>
  </si>
  <si>
    <t>So I think the first thing to try out is to just stick to the existing. For example, for time processing, other places in the code where they're using a specific library just go with that if you don't have any major concern.</t>
  </si>
  <si>
    <t>Because most of the cases we use live streaming. So for the live streaming, you cannot expect to have a single second delay. So single second delay means as a disaster. So these kinds of things that we need to consider in that case.</t>
  </si>
  <si>
    <t>Mostofar-EGYPT</t>
  </si>
  <si>
    <t>Company Culture, Open Source, Concept Saturation</t>
  </si>
  <si>
    <t>Experienced working in start-up and large organizations who open source libraries</t>
  </si>
  <si>
    <t>Subashish</t>
  </si>
  <si>
    <t>Works full-time in a prominent open core company</t>
  </si>
  <si>
    <t>Kiran</t>
  </si>
  <si>
    <t>Ruby on Rails</t>
  </si>
  <si>
    <t>Challenges in mobile application libraries, Concept Saturation</t>
  </si>
  <si>
    <t>Remaining</t>
  </si>
  <si>
    <t>Target Date</t>
  </si>
  <si>
    <r>
      <t xml:space="preserve">EM at Google. Since 2006, across 3 countries. Google Cloud serverless. 
Tech stack - Web technologies, mobile application, deeply backend API products, large web applications, C# --&gt; JavaScript --&gt; Ruby, Java, GO. More sympahetic to Ruby, then JavaScript. Nowadays watching Web Assembly. 
Google, Microsoft, CISCO, Thought Works, 
Start-up Acquistion. 
Google 145K employees, 100K in tech
Microsoft more or less same.
CISCO, 70K employees, 15K tech
TW: 2500 total, 1500 in Tech.
Choosing a library to connect to database, piecemeal. 
Then collection of libraries, can be termed in frameworks. 
Within frameworks
LIbraries for logging, ddatabase connections, file types.
We had criteria: compliance, strict requirement
Licensing and </t>
    </r>
    <r>
      <rPr>
        <b/>
        <sz val="12"/>
        <color theme="1"/>
        <rFont val="Calibri"/>
        <family val="2"/>
        <scheme val="minor"/>
      </rPr>
      <t>complience</t>
    </r>
    <r>
      <rPr>
        <sz val="12"/>
        <color theme="1"/>
        <rFont val="Calibri"/>
        <family val="2"/>
        <scheme val="minor"/>
      </rPr>
      <t xml:space="preserve">? LIveness of issues?
API surface: is library is too big? Looking for sweet spot: not adding dependency? Avoiding bloat.
Code health: test coverage over hobby project without </t>
    </r>
    <r>
      <rPr>
        <b/>
        <sz val="12"/>
        <color theme="1"/>
        <rFont val="Calibri"/>
        <family val="2"/>
        <scheme val="minor"/>
      </rPr>
      <t xml:space="preserve">any diligence
</t>
    </r>
    <r>
      <rPr>
        <sz val="12"/>
        <color theme="1"/>
        <rFont val="Calibri"/>
        <family val="2"/>
        <scheme val="minor"/>
      </rPr>
      <t xml:space="preserve">Community: favorite unit test. Transfarable tech
Documentation. 
GDPR, Fed RAMP compliant.
Diligence: more than one contributors, publish link to CI build status, release notes, backwards compatibility and versioning. 
Shipping library myself, not dependency on any othe library. Conflict of versions.
zero dependency, hiding interface. 
backwards compatibility: things broke: UI library, we had dependency on React. React decided to go from class to functionaility based API. They did not break backwards. It increased our surface area, doubled our effort.
Documentation in shipping. 
Authentication library we consumed. Released changes, gap in our own test scenarios. 
Single version of a library. Forced on using same version of library.
Build from repo. 
Jetty upgrade: took about two years to upgrade the latest version of Jetty. 
Features from library becomes ported to language. 
Broad changes: logging or data storing. 
We want to use no version, library was not supported any more, blog: OctoPress to Hugo. 
Small companies - not a lot of regulations, many industries, compliance is not a front end.
Reverse your decision with cost to pay. Many libraries are used.
So much scrutiny, a lot resevations against library. Already being used in another project.
In Microsoft, Product group standardized process: selection process can vary. in Google centralized.
In Microsoft all was open source, IN google 90% of open source. 
Contribution guidelines. On call people to open source github issues. 
Miicrosoft = audio/video libraries. Library was the product. 3 years of no breaking change.
Developing an </t>
    </r>
    <r>
      <rPr>
        <b/>
        <sz val="12"/>
        <color theme="1"/>
        <rFont val="Calibri"/>
        <family val="2"/>
        <scheme val="minor"/>
      </rPr>
      <t>Eco System</t>
    </r>
    <r>
      <rPr>
        <sz val="12"/>
        <color theme="1"/>
        <rFont val="Calibri"/>
        <family val="2"/>
        <scheme val="minor"/>
      </rPr>
      <t xml:space="preserve">.
Google: Buildpacks. 
One less known reason: they have been managing, they don't want to manage it any more. 
Even if we don't use, community can continuity. A cynical one.
Company want to create a community to get a feedback.
Miccrosoft VS Code got huge contribution. 
Hiring pipelines. 
Better quality, documentaton, modulairty. 
Reported CVE. Log4J. Under watch, a CVE was patched. Security is an important dimension. 
</t>
    </r>
  </si>
  <si>
    <t>6. Condition-Consequence (Guiding principles)</t>
  </si>
  <si>
    <t>10 years. Mobile, iOS more, Android. Full stack development as well, React. 
Flash Food, buy grocery at discounted price. More focused on iOS. Ramp up the app in App Store. 
Small to medium, 10 developers, 70 total employee size. 
Already developed, UI, networking components. 
Some code was not compatible with latest iOS. We could not use a library in 2010. 
in 2012 there was library. Network calls over http, previously http method. More difficult to use, establish the connection. Previous code broke in latest iOS. Objective C, AF Netwokrking. 
Switched to Swift, Amolo Fire, same functionality. JSON serialization. 
Android: getting networks of the data objects. GSON, Moshi. Ease of parsing, required less work. GSON was easy to use. Integrated better with the networking library and the data library.COCOA PODS
functionality. No GPL license. Maintained regularly.
"Material Components for iOS",  not maintained any more.
Go beyond dev team, go to designers, because design will change. they should adjust the design. 
Andoird version is still being maintained. 
Node vs BUN JS. 
Dependency manager --&gt; Swift package maanger for iOS, in Android Maven, Gradle. 
How old the library is also important. Old libraries can require more continuous developer
Business perspective dev team has can also change their priority for factors. They may prefer fleixibility, less prefer ease of use, performs better</t>
  </si>
  <si>
    <t>Full career in mobile app development, mostly in iOS which requires more maintenance</t>
  </si>
  <si>
    <t>Lifelong Maintenance Burden, Abandoned Libraries, Migration</t>
  </si>
  <si>
    <t>Standard practices in large organizations, Considerations in open source</t>
  </si>
  <si>
    <t>What is the core category, and how do the major categories categories related to it? Is thee a diagram depicting these relations?</t>
  </si>
  <si>
    <t>Is the core category sufficiently broad so that it can be used to study other populations and similar situations beyond this setting?</t>
  </si>
  <si>
    <t xml:space="preserve">The impact of guiding principle on all othe concepts and situations is described in section five. </t>
  </si>
  <si>
    <t>Are each of the categories developed in terms of their properties and dimensions so that they show depth, breadth, and variation?</t>
  </si>
  <si>
    <t>The figure of taxonomy shows the properties and dimensions of the concepts which are in detailed. Our research finding has more thorough analysis which could not be presented here due to space limitation.</t>
  </si>
  <si>
    <t>Is there descriptive data given under each category that brings the theory to life so that it provides understanding and can be used in variety of situations?</t>
  </si>
  <si>
    <t>The description of all the major and secondary categories are provided in section four.</t>
  </si>
  <si>
    <t>Criteria defined by Corbin and Strauss (2014, page 351) for quality evaluation of a GT theory</t>
  </si>
  <si>
    <t>Has context been identified and integrated into the theory?</t>
  </si>
  <si>
    <t>Context has been provided as the motivating conditions of all guiding principles under section five.</t>
  </si>
  <si>
    <t>Has process been incorporated into the theory in the form of changes in action-interaction in relationship to changes in conditions?</t>
  </si>
  <si>
    <t>The library adoption process is explained in detailed in section four. Moreover, the changes in action-interactions are reflected following the guiding principles in section five.</t>
  </si>
  <si>
    <t>How is saturation explained, and when and how was it determined that categories were saturated?</t>
  </si>
  <si>
    <t>We provided a gradual saturation of secondary category level concepts throughout the progress of the interview in the appendix.</t>
  </si>
  <si>
    <t>Do the findings reasonate or fit with the experience of both the professionals for whom the research ended and the participants who took part in the study?</t>
  </si>
  <si>
    <t>We conducted a survey for industry practioners and participants providing them the research summary and they acknowledged the fitness of the study with the industrial practice.</t>
  </si>
  <si>
    <t>Are there gaps, or missing links, in the theory, leaving the reader confused and with a sense that something is missing.</t>
  </si>
  <si>
    <t>Nothing that we could find.</t>
  </si>
  <si>
    <t>Is there an account of extremes or negative cases.</t>
  </si>
  <si>
    <t>We reported an extreme case of participant P18 whose 27 year old application has only 20 libraries. We also explained the case with  guiding priniciples (GP#03 and GP#12).</t>
  </si>
  <si>
    <t>Is variation built into the theory?</t>
  </si>
  <si>
    <t>The theory is based around thirteen guiding principles which provides explanation for all the variations of conditions and consequences.</t>
  </si>
  <si>
    <t>Are the findings presented in a creative and innovative manner? Does the research say something new or put old ideas together in new ways?</t>
  </si>
  <si>
    <t>The novel contributions of this study are presentation of software library adoption life cycle and the associated guidining principles. We elaborated these novelties in the research contribution and literature review section.</t>
  </si>
  <si>
    <t>Do findings give insight into situations and provide knowledge that can be applied to develop policy, change practice, and add to the knowledge base of a profession?</t>
  </si>
  <si>
    <t>We conducted a practitioners' survey and they appreciated the study summary to be application for their industrial policy and practices.</t>
  </si>
  <si>
    <t>Do the theoretical findings seem significant, and to what extent?</t>
  </si>
  <si>
    <t>We believe the findings are novel and will open the door to many future research.</t>
  </si>
  <si>
    <t>Do the findings have the potential to become part of the discussions and ideas exchanged among relevant social and professional groups.</t>
  </si>
  <si>
    <t>Practioners appreciated that the study findings should be a good learning tool for the industry.</t>
  </si>
  <si>
    <t>Are the limitations of the study clearly spelled out?</t>
  </si>
  <si>
    <t>Not yet</t>
  </si>
  <si>
    <t>Are there suggestions for practice, policy, teaching, and applications of the research?</t>
  </si>
  <si>
    <t>We provided specific guidelines for organizations to improve their library adoption processes, and also provided ideas for future research in the discussion section.</t>
  </si>
  <si>
    <t>Evaluation response</t>
  </si>
  <si>
    <t>Figure of conceptual network shows the core category guiding principles and its relation with all other major categories.</t>
  </si>
  <si>
    <t>Presented in Paper?</t>
  </si>
  <si>
    <t>Default Report</t>
  </si>
  <si>
    <t>Last Modified: 2023-01-18 11:14:30 MST</t>
  </si>
  <si>
    <t>Q1 - Relative Weights of Library Selection Factors
We identified total 28 technical factors for library selection. However, all factors may not have equal importance. So, we would like to know your opinion about the relative importance of the factors. For example, if you had 100 point, then how much point would you distribute to each of these factors? Higher points mean that you think that the factor is more important to you for library selection.
* Total points can exceed 100, we will take the percentage to propose an initial weight for the factors in the library comparison UI.
* If you want to understand about any factor, kindly hover your mouse to see the tooltip.</t>
  </si>
  <si>
    <t>Factor</t>
  </si>
  <si>
    <t>Minimum</t>
  </si>
  <si>
    <t>Maximum</t>
  </si>
  <si>
    <t>Mean</t>
  </si>
  <si>
    <t>Std Deviation</t>
  </si>
  <si>
    <t>Variance</t>
  </si>
  <si>
    <t>Count</t>
  </si>
  <si>
    <t>Priority</t>
  </si>
  <si>
    <t>Average of Priority</t>
  </si>
  <si>
    <t>Software</t>
  </si>
  <si>
    <t>Stability</t>
  </si>
  <si>
    <t>Commercial</t>
  </si>
  <si>
    <t>Licence</t>
  </si>
  <si>
    <t>Maintenance</t>
  </si>
  <si>
    <t>External</t>
  </si>
  <si>
    <t>Active Development</t>
  </si>
  <si>
    <t>Supported by Own Organization</t>
  </si>
  <si>
    <t>Capability of Library</t>
  </si>
  <si>
    <t>Dependency</t>
  </si>
  <si>
    <t>Flexibility</t>
  </si>
  <si>
    <t>Open Source Software</t>
  </si>
  <si>
    <t>Community Support</t>
  </si>
  <si>
    <t>Cost</t>
  </si>
  <si>
    <t>Used by Reputed Companies</t>
  </si>
  <si>
    <t>Availability of Demo</t>
  </si>
  <si>
    <t>Large Community</t>
  </si>
  <si>
    <t>Supported by Reputed Organization</t>
  </si>
  <si>
    <t>Customer Support</t>
  </si>
  <si>
    <t>Familiarity</t>
  </si>
  <si>
    <t>Size of Library</t>
  </si>
  <si>
    <t>Search Engine Ranking</t>
  </si>
  <si>
    <t>Ease of Installation</t>
  </si>
  <si>
    <t>Interesting Interface</t>
  </si>
  <si>
    <t>Detailed Benchmark</t>
  </si>
  <si>
    <t>Roadmap</t>
  </si>
  <si>
    <t>Study</t>
  </si>
  <si>
    <t>Output Type</t>
  </si>
  <si>
    <t>Li et al. (2022):
Interviewed 23 practitioners for finding evaluation factors for open source software (not library)</t>
  </si>
  <si>
    <t>Wasserman et al. (2017):
Developed an online tool for evaluating open source software (not library)</t>
  </si>
  <si>
    <t>The tool evaluates software based on quantitative data collected from source repository and qualitative review submitted to the tool's online portal.</t>
  </si>
  <si>
    <t xml:space="preserve">Identified 8 factors for software applications evaluation. Found that, 40 out of 74 sub-factors (under 8 factors) have related information available in the repositories. Performed fesibility of collecting quantiative information about those sub-factors from repositories. </t>
  </si>
  <si>
    <t>de la Mora and Nadi (2018):
Proposed library selection factors</t>
  </si>
  <si>
    <t>The tool collects quantitative data from softwre repositories and question answer sites and conducted a user survey for the usefulness of the tool.</t>
  </si>
  <si>
    <t>The IDE plugin is based on a previous online tool to present metric based library selection factors.</t>
  </si>
  <si>
    <t>Uddin and Khomh (2017):
Developed a tool 'Opiner' for summarizing opinions about APIs.</t>
  </si>
  <si>
    <t>Uddin and Khomh (2017):
Crawled online forums for collecting API related opinions for the summarization tool 'Opiner'</t>
  </si>
  <si>
    <t>de la Mora and Nadi (2018):
Developed an API comparison tool 'LibComp'</t>
  </si>
  <si>
    <t>El-Hajj and Nadi (2020):
Developed an IDE plugin for library comparison based on 'LibComp'</t>
  </si>
  <si>
    <t>Lin et al. (2019):
Developed a opinion mining technique 'POME'</t>
  </si>
  <si>
    <t>Developed a rule based pattern matching technique to mine aspects of online opinions regarding APIs or libraries and compared against 'Opiner'.</t>
  </si>
  <si>
    <t>Uddin and Khomh (2019):
Compared mining techniques against a benchmark dataset.</t>
  </si>
  <si>
    <t>Proposed an ensembled method using pretrained models for improved performance.</t>
  </si>
  <si>
    <t>The tool mines comparative opinions in Stack Overflow about 2,410 pairs of technologies without any predefined selection factors.</t>
  </si>
  <si>
    <t>The tool mines comparative opinions in Stack Overflow about pairs of technologies without any predefined selection factors.</t>
  </si>
  <si>
    <t>Huang et al. (2018), Wang et al (2020), Wang et al (2021):
Developed a technology comparison tool DiffTech to mine comparative sentences</t>
  </si>
  <si>
    <t>Liu et al. (2021):
Performed qualitative analysis of Stack Overflow posts for developers' API needs</t>
  </si>
  <si>
    <t>Identified eight categories (non/functional improvement, alternative API, API comparison, error handling etc.) of developers' needs expressed in Stack Overflow.</t>
  </si>
  <si>
    <t>and found that review summarization tools can help them frequently. The study also reported 10 most important library selection factors.</t>
  </si>
  <si>
    <t>Yan et al. (2022): 
Designed a user interface for library comparison</t>
  </si>
  <si>
    <t>The interactive user interface presents concept (aspect) annotated code examples side by side for comparing multiple libraries.</t>
  </si>
  <si>
    <t>Spinellis (2019):
Provided guideline for library selection factors</t>
  </si>
  <si>
    <t>Larios-Vargas et al. (2020):
Conducted interviews (16 participants) and survey (115 participants) to identifiy library selection factors</t>
  </si>
  <si>
    <t>The tool mines comparative opinions in Stack Overflow about pairs of technologies without any predefined selection factors. Preesnted detailed methodology and technique of DiffTech..</t>
  </si>
  <si>
    <t>Wasserman et al. (2017): Developed an online tool for evaluating open source software (not library)</t>
  </si>
  <si>
    <t>Li et al. (2022): Interviewed 23 practitioners for finding evaluation factors for open source software (not library)</t>
  </si>
  <si>
    <t>Uddin and Khomh (2017): Developed a tool 'Opiner' for summarizing opinions about APIs.</t>
  </si>
  <si>
    <t>Uddin and Khomh (2017): Crawled online forums for collecting API related opinions for the summarization tool 'Opiner'</t>
  </si>
  <si>
    <t>de la Mora and Nadi (2018): Proposed library selection factors</t>
  </si>
  <si>
    <t>de la Mora and Nadi (2018): Developed an API comparison tool 'LibComp'</t>
  </si>
  <si>
    <t>El-Hajj and Nadi (2020): Developed an IDE plugin for library comparison based on 'LibComp'</t>
  </si>
  <si>
    <t>Lin et al. (2019): Developed a opinion mining technique 'POME'</t>
  </si>
  <si>
    <t>Uddin and Khomh (2021): Compared mining techniques against a benchmark dataset.</t>
  </si>
  <si>
    <t>Uddin and Khomh (2021): Compared sentiment analysis performance of different machine learning techniques.</t>
  </si>
  <si>
    <t>Liu et al. (2021): Performed qualitative analysis of Stack Overflow posts for developers' API needs</t>
  </si>
  <si>
    <t>Uddin et al. (2021): Conducted two surveys (176 participant) to understand developers' API related needs</t>
  </si>
  <si>
    <t>Yan et al. (2022):  Designed a user interface for library comparison</t>
  </si>
  <si>
    <t>Spinellis (2019): Provided guideline for library selection factors</t>
  </si>
  <si>
    <t>Larios-Vargas et al. (2020): Conducted interviews (16 participants) and survey (115 participants) to identifiy library selection factors</t>
  </si>
  <si>
    <t>Library Selection Factors Data Collection Tool</t>
  </si>
  <si>
    <t>Huang et al. (2018), Wang et al (2020), Wang et al (2021): Developed a technology comparison tool DiffTech</t>
  </si>
  <si>
    <t>11,12,13</t>
  </si>
  <si>
    <t xml:space="preserve">2014: developer in CISCO. Last two years in GitLab. Single App for CI/CD pipeline. Even after deployment - security/monitoring, threats in your app. Linking between security analyzers. 
Ruby is the language. 
1700 employees, 65 countries, always remote from 2013. Should be at least half of them as tech. 
</t>
  </si>
  <si>
    <t>larios2020selecting</t>
  </si>
  <si>
    <t>spinellis2019select</t>
  </si>
  <si>
    <t>yan2022concept</t>
  </si>
  <si>
    <t>uddin2019understanding</t>
  </si>
  <si>
    <t>Uddin et al. (2019):
Conducted two surveys (176 participant) to understand developers' API related needs</t>
  </si>
  <si>
    <t>liu2021api</t>
  </si>
  <si>
    <t>wang2021difftech</t>
  </si>
  <si>
    <t>wang2020difftech</t>
  </si>
  <si>
    <t>huang2018tell</t>
  </si>
  <si>
    <t>uddin2022empirical</t>
  </si>
  <si>
    <t>Uddin and Khomh (2022):
Compared sentiment analysis performance of different machine learning techniques.</t>
  </si>
  <si>
    <t>uddin2019automatic</t>
  </si>
  <si>
    <t>lin2019pattern</t>
  </si>
  <si>
    <t>el2020libcomp</t>
  </si>
  <si>
    <t>de2018empirical</t>
  </si>
  <si>
    <t>de2018library</t>
  </si>
  <si>
    <t>uddin2017opiner</t>
  </si>
  <si>
    <t>uddin2017automatic</t>
  </si>
  <si>
    <t>li2022exploring</t>
  </si>
  <si>
    <t>wasserman2017osspal</t>
  </si>
  <si>
    <t>Cite</t>
  </si>
  <si>
    <t>Provides evaluation criteria (factors) for open source software (not library component). Identified 8 factors and 74 sub-factors.</t>
  </si>
  <si>
    <t>Open source software evaluation factors and tool \cite{wasserman2017osspal,
li2022exploring}</t>
  </si>
  <si>
    <t>Proposed 9 quantitative factors of libraries and developed an online tool and an IDE plugin to display library specific information.</t>
  </si>
  <si>
    <t>Prepared benchmark dataset for opinions, and proposed pattern based or machine learning based techniques.</t>
  </si>
  <si>
    <t>Opinion mining and sentiment analysis techniques \cite{lin2019pattern, uddin2019automatic, uddin2022empirical}</t>
  </si>
  <si>
    <t>Identified 8 API related needs expressed in Stack Overflow and reported library selection factors from developer survey.</t>
  </si>
  <si>
    <t>Developer needs identification from Stack Overflow \cite{liu2021api, uddin2019understanding}</t>
  </si>
  <si>
    <t>User interface for library comparison \cite{yan2022concept}</t>
  </si>
  <si>
    <t>Presented library selection factors from experience and from practitioners' survey and interview.</t>
  </si>
  <si>
    <t>Library selection factors \cite{spinellis2019select, larios2020selecting}</t>
  </si>
  <si>
    <t>Output</t>
  </si>
  <si>
    <r>
      <rPr>
        <b/>
        <sz val="12"/>
        <color theme="1"/>
        <rFont val="Calibri"/>
        <family val="2"/>
        <scheme val="minor"/>
      </rPr>
      <t>\textbf{Opiner</t>
    </r>
    <r>
      <rPr>
        <sz val="12"/>
        <color theme="1"/>
        <rFont val="Calibri"/>
        <family val="2"/>
        <scheme val="minor"/>
      </rPr>
      <t>:} Opinion summarization of library specific factors \cite{uddin2017automatic, uddin2017opiner}</t>
    </r>
  </si>
  <si>
    <r>
      <rPr>
        <b/>
        <sz val="12"/>
        <color theme="1"/>
        <rFont val="Calibri"/>
        <family val="2"/>
        <scheme val="minor"/>
      </rPr>
      <t>\textbf{LibComp</t>
    </r>
    <r>
      <rPr>
        <sz val="12"/>
        <color theme="1"/>
        <rFont val="Calibri"/>
        <family val="2"/>
        <scheme val="minor"/>
      </rPr>
      <t>:} Quantitative data collection on library specific factors \cite{de2018library, de2018empirical, el2020libcomp}</t>
    </r>
  </si>
  <si>
    <r>
      <rPr>
        <b/>
        <sz val="12"/>
        <color theme="1"/>
        <rFont val="Calibri"/>
        <family val="2"/>
        <scheme val="minor"/>
      </rPr>
      <t>\textbf{DiffTech</t>
    </r>
    <r>
      <rPr>
        <sz val="12"/>
        <color theme="1"/>
        <rFont val="Calibri"/>
        <family val="2"/>
        <scheme val="minor"/>
      </rPr>
      <t>:} technology comparison tool \cite{huang2018tell, wang2020difftech, wang2021difftech}</t>
    </r>
  </si>
  <si>
    <t>Technology Comparison Tool</t>
  </si>
  <si>
    <t>Library Related Needs</t>
  </si>
  <si>
    <t>\textbf{Library factors} related data</t>
  </si>
  <si>
    <t>\textbf{Library factors} related opinion</t>
  </si>
  <si>
    <t>\textbf{Library Factors} for selection criteria</t>
  </si>
  <si>
    <t>Summary</t>
  </si>
  <si>
    <t>LALC</t>
  </si>
  <si>
    <t xml:space="preserve"> Software Factors </t>
  </si>
  <si>
    <t xml:space="preserve"> Capability of Library</t>
  </si>
  <si>
    <t xml:space="preserve"> Compatibility</t>
  </si>
  <si>
    <t xml:space="preserve"> Security</t>
  </si>
  <si>
    <t xml:space="preserve"> Ease of Use</t>
  </si>
  <si>
    <t xml:space="preserve"> Ease of Installation</t>
  </si>
  <si>
    <t xml:space="preserve"> Flexibility</t>
  </si>
  <si>
    <t xml:space="preserve"> Stability</t>
  </si>
  <si>
    <t xml:space="preserve"> Performance</t>
  </si>
  <si>
    <t xml:space="preserve"> Interesting Interface</t>
  </si>
  <si>
    <t xml:space="preserve"> Size of Library</t>
  </si>
  <si>
    <t xml:space="preserve"> Commercial Factors </t>
  </si>
  <si>
    <t xml:space="preserve"> Availability of Demo</t>
  </si>
  <si>
    <t xml:space="preserve"> Licence</t>
  </si>
  <si>
    <t xml:space="preserve"> Documentation</t>
  </si>
  <si>
    <t xml:space="preserve"> Dependency</t>
  </si>
  <si>
    <t xml:space="preserve"> Open Source Software</t>
  </si>
  <si>
    <t xml:space="preserve"> Cost</t>
  </si>
  <si>
    <t xml:space="preserve"> Roadmap</t>
  </si>
  <si>
    <t xml:space="preserve"> Maintenance Factor </t>
  </si>
  <si>
    <t xml:space="preserve"> Active Development</t>
  </si>
  <si>
    <t xml:space="preserve"> Large Community</t>
  </si>
  <si>
    <t xml:space="preserve"> Community Support</t>
  </si>
  <si>
    <t xml:space="preserve"> Customer Support</t>
  </si>
  <si>
    <t xml:space="preserve"> Supported by Organization</t>
  </si>
  <si>
    <t xml:space="preserve"> Supported by Own Organization</t>
  </si>
  <si>
    <t xml:space="preserve"> External Factors </t>
  </si>
  <si>
    <t xml:space="preserve"> Popularity</t>
  </si>
  <si>
    <t xml:space="preserve"> Familiarity</t>
  </si>
  <si>
    <t xml:space="preserve"> Used by Reputed Companies</t>
  </si>
  <si>
    <t xml:space="preserve"> Search Engine Ranking</t>
  </si>
  <si>
    <t xml:space="preserve"> Detailed Benchmark</t>
  </si>
  <si>
    <t>Conditions</t>
  </si>
  <si>
    <t xml:space="preserve"> Company Culture</t>
  </si>
  <si>
    <t xml:space="preserve"> Company Technology</t>
  </si>
  <si>
    <t xml:space="preserve"> Company Application Domain</t>
  </si>
  <si>
    <t xml:space="preserve"> Investment Capacity</t>
  </si>
  <si>
    <t xml:space="preserve"> Capbility of Dev Team</t>
  </si>
  <si>
    <t xml:space="preserve"> Peer Opinion</t>
  </si>
  <si>
    <t xml:space="preserve"> Expert/Lead Opinion</t>
  </si>
  <si>
    <t xml:space="preserve"> Stakeholder Opinion</t>
  </si>
  <si>
    <t xml:space="preserve"> PM Opinion</t>
  </si>
  <si>
    <t xml:space="preserve"> Operations Opinion</t>
  </si>
  <si>
    <t xml:space="preserve"> Personal Background</t>
  </si>
  <si>
    <t xml:space="preserve"> Developer's Experience Level</t>
  </si>
  <si>
    <t xml:space="preserve"> Personal Motivation</t>
  </si>
  <si>
    <t xml:space="preserve"> Legal Environment</t>
  </si>
  <si>
    <t xml:space="preserve"> Geographic</t>
  </si>
  <si>
    <t xml:space="preserve"> Stuck in Production Issue</t>
  </si>
  <si>
    <t xml:space="preserve"> Criticality of Feature</t>
  </si>
  <si>
    <t xml:space="preserve"> Delivery Deadline</t>
  </si>
  <si>
    <t xml:space="preserve"> New Problem Resolution</t>
  </si>
  <si>
    <t xml:space="preserve"> Upgradation of Library</t>
  </si>
  <si>
    <t xml:space="preserve"> Upgradation of Tech Stack</t>
  </si>
  <si>
    <t xml:space="preserve"> Upgradation of OS</t>
  </si>
  <si>
    <t xml:space="preserve"> Migration to Different Library</t>
  </si>
  <si>
    <t xml:space="preserve"> Organizational Influence </t>
  </si>
  <si>
    <t xml:space="preserve"> Team Influence </t>
  </si>
  <si>
    <t xml:space="preserve"> Individual Influence </t>
  </si>
  <si>
    <t xml:space="preserve"> External Influence </t>
  </si>
  <si>
    <t>Technical</t>
  </si>
  <si>
    <t>Factors</t>
  </si>
  <si>
    <t>Cateogry</t>
  </si>
  <si>
    <t>Concept Type</t>
  </si>
  <si>
    <t>New</t>
  </si>
  <si>
    <t>Software Factors</t>
  </si>
  <si>
    <t>Commercial Factors</t>
  </si>
  <si>
    <t>Maintenance Factor</t>
  </si>
  <si>
    <t>External Factors</t>
  </si>
  <si>
    <t>Investment Capacity</t>
  </si>
  <si>
    <t>Capbility of Dev Team</t>
  </si>
  <si>
    <t>Peer Opinion</t>
  </si>
  <si>
    <t>Expert/Lead Opinion</t>
  </si>
  <si>
    <t>Stakeholder Opinion</t>
  </si>
  <si>
    <t>PM Opinion</t>
  </si>
  <si>
    <t>Operations Opinion</t>
  </si>
  <si>
    <t>Personal Background</t>
  </si>
  <si>
    <t>Developer's Experience Level</t>
  </si>
  <si>
    <t>Personal Motivation</t>
  </si>
  <si>
    <t>Legal Environment</t>
  </si>
  <si>
    <t>Geographic</t>
  </si>
  <si>
    <t>Stuck in Production Issue</t>
  </si>
  <si>
    <t>Criticality of Feature</t>
  </si>
  <si>
    <t>Delivery Deadline</t>
  </si>
  <si>
    <t>New Problem Resolution</t>
  </si>
  <si>
    <t>Upgradation of Library</t>
  </si>
  <si>
    <t>Upgradation of Tech Stack</t>
  </si>
  <si>
    <t>Upgradation of OS</t>
  </si>
  <si>
    <t>Migration to Different Library</t>
  </si>
  <si>
    <t>Team Influence</t>
  </si>
  <si>
    <t>Individual Influence</t>
  </si>
  <si>
    <t>Ranking</t>
  </si>
  <si>
    <t>Contribution Details</t>
  </si>
  <si>
    <t>Contribution Summary</t>
  </si>
  <si>
    <t>Concepts</t>
  </si>
  <si>
    <t>GP</t>
  </si>
  <si>
    <t>Discussion</t>
  </si>
  <si>
    <t>Have you used libraries?
We prefer to use them where possible, better documented, better tested, maintained by someone using the criteria we look for?
Why do you use libraries?
Ripped from proprierary applications to third party libraries. 
Any risks you feel? Do you care for repository activeness? Why?
How well maintained? How many people are contributing?
Secured development processes as well. Are they following best practices?
SLSA, SSDF criteria. Something we ship in our SDOM. Eclipse foundation
How much do you use? Any change in IBM over the years, or change from IBM to RedHat in how they choose libraries?
Why such difference in changing 
Principle SE in RedHat, SDE for 30 years. IBM and in Telecom. 
Leading large open source project. PMC: Final say on large decisions. 9 members.</t>
  </si>
  <si>
    <t>Guiding Principles, Open Source</t>
  </si>
  <si>
    <t>Experienced in persuing large corporation for open source library adoption</t>
  </si>
  <si>
    <t>Guiding Principles</t>
  </si>
  <si>
    <t>CI/CD</t>
  </si>
  <si>
    <t>Food Service</t>
  </si>
  <si>
    <t>Wont Do</t>
  </si>
  <si>
    <t>P17</t>
  </si>
  <si>
    <t>P19</t>
  </si>
  <si>
    <t>P20</t>
  </si>
  <si>
    <t>P21</t>
  </si>
  <si>
    <t>P22</t>
  </si>
  <si>
    <t xml:space="preserve">Guiding Principles </t>
  </si>
  <si>
    <t xml:space="preserve"> Just Do It</t>
  </si>
  <si>
    <t xml:space="preserve"> Resuse Robust Component</t>
  </si>
  <si>
    <t xml:space="preserve"> Improve Application Structure</t>
  </si>
  <si>
    <t xml:space="preserve"> Empower the Team</t>
  </si>
  <si>
    <t xml:space="preserve"> Ensure Compliance</t>
  </si>
  <si>
    <t xml:space="preserve"> Maintain Stability Continuously</t>
  </si>
  <si>
    <t xml:space="preserve">Double-edged sword </t>
  </si>
  <si>
    <t xml:space="preserve"> Barriers of Library Usage</t>
  </si>
  <si>
    <t xml:space="preserve"> Benefits of libraries</t>
  </si>
  <si>
    <t xml:space="preserve"> Baggage of libraries</t>
  </si>
  <si>
    <t xml:space="preserve">Selection Process </t>
  </si>
  <si>
    <t xml:space="preserve"> Search</t>
  </si>
  <si>
    <t xml:space="preserve"> Compare</t>
  </si>
  <si>
    <t xml:space="preserve"> Review</t>
  </si>
  <si>
    <t xml:space="preserve"> Integrate</t>
  </si>
  <si>
    <t xml:space="preserve"> Maintain</t>
  </si>
  <si>
    <t xml:space="preserve">Conditions </t>
  </si>
  <si>
    <t xml:space="preserve"> Environmental</t>
  </si>
  <si>
    <t xml:space="preserve"> Organizational Influence</t>
  </si>
  <si>
    <t xml:space="preserve"> Team Influence</t>
  </si>
  <si>
    <t xml:space="preserve"> Individual Influence</t>
  </si>
  <si>
    <t xml:space="preserve"> Technical</t>
  </si>
  <si>
    <t xml:space="preserve">Opinion Sources </t>
  </si>
  <si>
    <t xml:space="preserve"> Human Sources</t>
  </si>
  <si>
    <t xml:space="preserve"> Online Search and Articles</t>
  </si>
  <si>
    <t xml:space="preserve"> Q&amp;A Sites</t>
  </si>
  <si>
    <t xml:space="preserve"> Repositories</t>
  </si>
  <si>
    <t xml:space="preserve"> Organizational Sources</t>
  </si>
  <si>
    <t xml:space="preserve">Selection Factors </t>
  </si>
  <si>
    <t xml:space="preserve"> Software Factors</t>
  </si>
  <si>
    <t xml:space="preserve"> Commercial Factors</t>
  </si>
  <si>
    <t xml:space="preserve"> Maintenance Factors</t>
  </si>
  <si>
    <t xml:space="preserve"> External Factors</t>
  </si>
  <si>
    <t>Definition</t>
  </si>
  <si>
    <t>Concept Saturation</t>
  </si>
  <si>
    <t>Cummulative Sat.</t>
  </si>
  <si>
    <t>Contacted</t>
  </si>
  <si>
    <t>Company policies, Guiding Principles</t>
  </si>
  <si>
    <t>Recruitment Message</t>
  </si>
  <si>
    <t>Consent Form</t>
  </si>
  <si>
    <t>Interview Script</t>
  </si>
  <si>
    <t>Final Codebook (exported from MaxQDA)</t>
  </si>
  <si>
    <t>Survey Questions</t>
  </si>
  <si>
    <t>Survey Responses</t>
  </si>
  <si>
    <t>Engr. Manager</t>
  </si>
  <si>
    <t>Operating Sys.</t>
  </si>
  <si>
    <t>Alexandre</t>
  </si>
  <si>
    <t xml:space="preserve">PhD student and also working in  a research company, as a data scientist or ML engineer. Previously worked in two companies as SDE and MLE. Since 2015. Python. 900 total, 85% is tech. Customized solutions. Taiwaneese company. 15 dev in AI. 
Many libraries. Currently working in CV problems. Same libraries for both. Python. PyTorch for DL framework. Timm library, PyTorch image models. TensorFlow secondarly libary, TF Lite, TensorBoard, . Neptune. OpenCV, impossible not to use OpenCV. 
Libraries in different sizes. Growing of the library. How it can evolve in the future. Less commit, more than a year ago. You dont have updates, and many bugs. How big the community is using. 
PyTorch Lightning, more than 20K stars. At the beginning, it had potential to grow. New York University, NLP problems. Many big professors working there. 
Following Tweets of Professors or professionals. They often use Twitter for new techs. Research papers from the university. In 2015 R, then moved to Python. Checked websites for comparison, how the community is using them. Most people are migrating to Python. 
The selection can vary company to company, TF vs PyTorch fight. Some people still use Keras. We dont have formal way. Companies will have different tech stacks. Clients also have preferences. Sigma Star Framework only works with TF Lite. Onnx vs PyThorch. 
Many issues in open source, and people are answering the issues. community is not working, that's a red flag. Firebase was used to upload data from mobile to backend. 
Upgradation of libraries: TF1.4 is not working any more. Even for big libraries. PyTorch changed in 2019.  A two year old nail classifier will not be working now. 
Big issue in updating libraries. New libraries from PyTorch. Only use old versions of TF Lite. Caffe. </t>
  </si>
  <si>
    <t>Brazil</t>
  </si>
  <si>
    <t>South America</t>
  </si>
  <si>
    <r>
      <t xml:space="preserve">PhD from Ucalgary. Detection of lung nodules in CT scan. Path to medical imaging. Joined circle since beginning. First ML engineer at Circle. Flagship CVI42, SW suite for cardiologists. 
</t>
    </r>
    <r>
      <rPr>
        <b/>
        <sz val="12"/>
        <color theme="1"/>
        <rFont val="Calibri"/>
        <family val="2"/>
        <scheme val="minor"/>
      </rPr>
      <t>Deployment issues</t>
    </r>
    <r>
      <rPr>
        <sz val="12"/>
        <color theme="1"/>
        <rFont val="Calibri"/>
        <family val="2"/>
        <scheme val="minor"/>
      </rPr>
      <t xml:space="preserve">.
Cannot implement everything from scratch.
150 employees, technical 80 people. Cardiac MR is being for last 10~15 years, in all continents with regulatory compliance. Cardiac MR quite leader. Neurovascular as well. 
Python. 
Very beginning, we had to choose which ML library we are going to use in production code in c++. Two main candidates - TensorFlow from Google, Montreal Uni: Theano. 
TF was by Google, major tech company. Really good in terms of license, commercial product. 
Theano had good reviews, but what if there are gonna drop the ball. Functionality: provide all that we needed. Community was important, too. Hit a roadblock and see what people are talking about. One major criteria was </t>
    </r>
    <r>
      <rPr>
        <b/>
        <sz val="12"/>
        <color theme="1"/>
        <rFont val="Calibri"/>
        <family val="2"/>
        <scheme val="minor"/>
      </rPr>
      <t>Easy of Deployment</t>
    </r>
    <r>
      <rPr>
        <sz val="12"/>
        <color theme="1"/>
        <rFont val="Calibri"/>
        <family val="2"/>
        <scheme val="minor"/>
      </rPr>
      <t xml:space="preserve">.
Doing inference in production environment: Windows or Linux. Within couple of months, modified the source code to deploy into the production deployment. 
PyTorch is increasing being used. Reproducible in multiple operating systems. 
Other libraries, ITK collection of algorithms, sample, size. 
Simple ITK, ANTs, another wrapper of ITK. 
Medical image, dicom file format. Standard for sharing images. Sequence tags. 
ANTs is more high level, provides access to algorthims. 
TF deployed 6 years ago. How about </t>
    </r>
    <r>
      <rPr>
        <b/>
        <sz val="12"/>
        <color theme="1"/>
        <rFont val="Calibri"/>
        <family val="2"/>
        <scheme val="minor"/>
      </rPr>
      <t>upgrade</t>
    </r>
    <r>
      <rPr>
        <sz val="12"/>
        <color theme="1"/>
        <rFont val="Calibri"/>
        <family val="2"/>
        <scheme val="minor"/>
      </rPr>
      <t xml:space="preserve">. 
Reproducibility of the data/report. Interoperable. Running. 
Target OS: Mac, Linux, Windows. 
Target libraries: static or dynamic libraries. 
Python easy to use. Freeze the network weights, scramble it, third party library will interpret and do the inference. 
TF updated, deploying new versions. 
As a medical device, due dilligence is important. Consistent accross OS. Not only technicality, updated source code is not a big deal, but testing, improved functionality, new error codes. Learning the new source codes, checking for consistency for cross OS and within OS. 
Personal information. Cyber security risk assessment for the libraries. See if any vulnerabilities. Regulatory need to be confident that algorithm do not change over time. 
All data is anonymized. No Personal Health Information. Risk assessment for all third party libraries. SOUP document. No log can generate PHI. If there is an issue. If its algorithmic issue. post marketing surveilence, data sharing agreements with different sites. Data augmentation for fixing algorithms.
 </t>
    </r>
  </si>
  <si>
    <t>Company Culture, Industry, ML Libraries</t>
  </si>
  <si>
    <t>Working in health sector using ML libraries extensively.</t>
  </si>
  <si>
    <t>ML Library deployment and upgrade issues</t>
  </si>
  <si>
    <t>Medical</t>
  </si>
  <si>
    <t>ML libraries</t>
  </si>
  <si>
    <t>Working in South America in ML domain</t>
  </si>
  <si>
    <t>ML Library Dependency Issues</t>
  </si>
  <si>
    <t>Rotem</t>
  </si>
  <si>
    <t>Codes</t>
  </si>
  <si>
    <t>P23</t>
  </si>
  <si>
    <t>P24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</si>
</sst>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F800]dddd\,\ mmmm\ dd\,\ yyyy"/>
    <numFmt numFmtId="166" formatCode="mmm/dd"/>
    <numFmt numFmtId="167" formatCode="0.0"/>
    <numFmt numFmtId="168" formatCode="_(* #,##0.0_);_(* \(#,##0.0\);_(* &quot;-&quot;??_);_(@_)"/>
  </numFmts>
  <fonts count="27">
    <font>
      <sz val="12"/>
      <color theme="1"/>
      <name val="Calibri"/>
      <family val="2"/>
      <scheme val="minor"/>
    </font>
    <font>
      <u/>
      <sz val="12"/>
      <color theme="10"/>
      <name val="Calibri"/>
      <family val="2"/>
      <scheme val="minor"/>
    </font>
    <font>
      <sz val="8"/>
      <name val="Calibri"/>
      <family val="2"/>
      <scheme val="minor"/>
    </font>
    <font>
      <b/>
      <sz val="12"/>
      <color theme="1"/>
      <name val="Calibri"/>
      <family val="2"/>
      <scheme val="minor"/>
    </font>
    <font>
      <sz val="12"/>
      <color theme="2" tint="-9.9978637043366805E-2"/>
      <name val="Calibri"/>
      <family val="2"/>
      <scheme val="minor"/>
    </font>
    <font>
      <sz val="12"/>
      <color rgb="FF0070C0"/>
      <name val="Calibri (Body)"/>
    </font>
    <font>
      <b/>
      <sz val="12"/>
      <color rgb="FF00B050"/>
      <name val="Calibri (Body)"/>
    </font>
    <font>
      <sz val="12"/>
      <color rgb="FF00B050"/>
      <name val="Calibri (Body)"/>
    </font>
    <font>
      <sz val="12"/>
      <color rgb="FFC00000"/>
      <name val="Calibri (Body)"/>
    </font>
    <font>
      <sz val="12"/>
      <color rgb="FF00B0F0"/>
      <name val="Calibri (Body)"/>
    </font>
    <font>
      <sz val="12"/>
      <color rgb="FFFF0000"/>
      <name val="Calibri (Body)"/>
    </font>
    <font>
      <sz val="12"/>
      <color theme="1"/>
      <name val="Calibri (Body)"/>
    </font>
    <font>
      <sz val="12"/>
      <color theme="1"/>
      <name val="Ugust"/>
    </font>
    <font>
      <i/>
      <sz val="12"/>
      <color theme="1"/>
      <name val="Calibri (Body)"/>
    </font>
    <font>
      <b/>
      <sz val="15"/>
      <color theme="3"/>
      <name val="Calibri"/>
      <family val="2"/>
      <scheme val="minor"/>
    </font>
    <font>
      <sz val="12"/>
      <color theme="9" tint="-0.249977111117893"/>
      <name val="Calibri"/>
      <family val="2"/>
      <scheme val="minor"/>
    </font>
    <font>
      <sz val="12"/>
      <color rgb="FF000000"/>
      <name val="Calibri"/>
      <family val="2"/>
      <scheme val="minor"/>
    </font>
    <font>
      <sz val="12"/>
      <color theme="1"/>
      <name val="Calibri"/>
      <family val="2"/>
      <scheme val="minor"/>
    </font>
    <font>
      <b/>
      <sz val="13"/>
      <color theme="3"/>
      <name val="Calibri"/>
      <family val="2"/>
      <scheme val="minor"/>
    </font>
    <font>
      <sz val="11"/>
      <color rgb="FF000000"/>
      <name val="Calibri"/>
      <family val="2"/>
      <scheme val="minor"/>
    </font>
    <font>
      <sz val="11"/>
      <color theme="1"/>
      <name val="Calibri"/>
      <family val="2"/>
      <scheme val="minor"/>
    </font>
    <font>
      <sz val="11"/>
      <color theme="1"/>
      <name val="Calibri"/>
      <family val="2"/>
    </font>
    <font>
      <b/>
      <sz val="11"/>
      <color theme="1"/>
      <name val="Calibri"/>
      <family val="2"/>
      <scheme val="minor"/>
    </font>
    <font>
      <sz val="14"/>
      <color theme="1"/>
      <name val="Calibri"/>
      <family val="2"/>
      <scheme val="minor"/>
    </font>
    <font>
      <sz val="11"/>
      <name val="Calibri"/>
      <family val="2"/>
    </font>
    <font>
      <b/>
      <sz val="11"/>
      <name val="Calibri"/>
      <family val="2"/>
    </font>
    <font>
      <sz val="10"/>
      <color rgb="FF000000"/>
      <name val="Arial"/>
      <family val="2"/>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7"/>
        <bgColor indexed="64"/>
      </patternFill>
    </fill>
    <fill>
      <patternFill patternType="solid">
        <fgColor theme="8" tint="0.79998168889431442"/>
        <bgColor indexed="64"/>
      </patternFill>
    </fill>
    <fill>
      <patternFill patternType="solid">
        <fgColor rgb="FF00B050"/>
        <bgColor indexed="64"/>
      </patternFill>
    </fill>
    <fill>
      <patternFill patternType="solid">
        <fgColor rgb="FFF0F5FA"/>
        <bgColor rgb="FF000000"/>
      </patternFill>
    </fill>
    <fill>
      <patternFill patternType="solid">
        <fgColor theme="4" tint="0.79998168889431442"/>
        <bgColor theme="4" tint="0.79998168889431442"/>
      </patternFill>
    </fill>
  </fills>
  <borders count="17">
    <border>
      <left/>
      <right/>
      <top/>
      <bottom/>
      <diagonal/>
    </border>
    <border>
      <left/>
      <right/>
      <top/>
      <bottom style="thick">
        <color theme="4"/>
      </bottom>
      <diagonal/>
    </border>
    <border>
      <left/>
      <right/>
      <top/>
      <bottom style="thin">
        <color theme="1"/>
      </bottom>
      <diagonal/>
    </border>
    <border>
      <left/>
      <right/>
      <top/>
      <bottom style="thick">
        <color theme="4" tint="0.49998474074526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rgb="FFBFBFBF"/>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rgb="FFBFBFBF"/>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rgb="FFBFBFBF"/>
      </bottom>
      <diagonal/>
    </border>
    <border>
      <left/>
      <right/>
      <top/>
      <bottom style="thin">
        <color theme="4" tint="0.39997558519241921"/>
      </bottom>
      <diagonal/>
    </border>
  </borders>
  <cellStyleXfs count="7">
    <xf numFmtId="0" fontId="0" fillId="0" borderId="0"/>
    <xf numFmtId="0" fontId="1" fillId="0" borderId="0" applyNumberFormat="0" applyFill="0" applyBorder="0" applyAlignment="0" applyProtection="0"/>
    <xf numFmtId="0" fontId="14" fillId="0" borderId="1" applyNumberFormat="0" applyFill="0" applyAlignment="0" applyProtection="0"/>
    <xf numFmtId="43" fontId="17" fillId="0" borderId="0" applyFont="0" applyFill="0" applyBorder="0" applyAlignment="0" applyProtection="0"/>
    <xf numFmtId="0" fontId="18" fillId="0" borderId="3" applyNumberFormat="0" applyFill="0" applyAlignment="0" applyProtection="0"/>
    <xf numFmtId="0" fontId="3" fillId="0" borderId="4" applyNumberFormat="0" applyFill="0" applyAlignment="0" applyProtection="0"/>
    <xf numFmtId="0" fontId="24" fillId="0" borderId="0"/>
  </cellStyleXfs>
  <cellXfs count="7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3" fillId="0" borderId="0" xfId="0" applyFont="1"/>
    <xf numFmtId="0" fontId="0" fillId="0" borderId="0" xfId="0" applyAlignment="1">
      <alignment wrapText="1"/>
    </xf>
    <xf numFmtId="0" fontId="0" fillId="0" borderId="0" xfId="0" applyAlignment="1">
      <alignment horizontal="left" indent="2"/>
    </xf>
    <xf numFmtId="0" fontId="0" fillId="0" borderId="0" xfId="0" applyAlignment="1">
      <alignment horizontal="left" indent="4"/>
    </xf>
    <xf numFmtId="0" fontId="4" fillId="0" borderId="0" xfId="0" applyFont="1"/>
    <xf numFmtId="16" fontId="0" fillId="0" borderId="0" xfId="0" applyNumberFormat="1"/>
    <xf numFmtId="18" fontId="0" fillId="0" borderId="0" xfId="0" applyNumberFormat="1"/>
    <xf numFmtId="0" fontId="0" fillId="2" borderId="0" xfId="0" applyFill="1"/>
    <xf numFmtId="15" fontId="0" fillId="0" borderId="0" xfId="0" applyNumberFormat="1"/>
    <xf numFmtId="0" fontId="0" fillId="0" borderId="0" xfId="0" applyAlignment="1">
      <alignment horizontal="left" vertical="top"/>
    </xf>
    <xf numFmtId="165" fontId="0" fillId="0" borderId="0" xfId="0" applyNumberFormat="1"/>
    <xf numFmtId="0" fontId="0" fillId="0" borderId="0" xfId="0" applyAlignment="1">
      <alignment vertical="top"/>
    </xf>
    <xf numFmtId="14" fontId="0" fillId="0" borderId="0" xfId="0" applyNumberFormat="1"/>
    <xf numFmtId="0" fontId="15" fillId="0" borderId="0" xfId="0" applyFont="1"/>
    <xf numFmtId="0" fontId="14" fillId="0" borderId="1" xfId="2"/>
    <xf numFmtId="0" fontId="16" fillId="0" borderId="0" xfId="0" applyFont="1" applyAlignment="1">
      <alignment wrapText="1"/>
    </xf>
    <xf numFmtId="0" fontId="0" fillId="0" borderId="0" xfId="0" applyAlignment="1">
      <alignment horizontal="right"/>
    </xf>
    <xf numFmtId="0" fontId="14" fillId="0" borderId="0" xfId="2" applyBorder="1"/>
    <xf numFmtId="0" fontId="1" fillId="0" borderId="0" xfId="1" applyFill="1"/>
    <xf numFmtId="164" fontId="0" fillId="0" borderId="0" xfId="3" applyNumberFormat="1" applyFont="1"/>
    <xf numFmtId="164" fontId="0" fillId="0" borderId="0" xfId="3" applyNumberFormat="1" applyFont="1" applyAlignment="1">
      <alignment horizontal="right"/>
    </xf>
    <xf numFmtId="0" fontId="0" fillId="4" borderId="0" xfId="0" applyFill="1"/>
    <xf numFmtId="164" fontId="0" fillId="0" borderId="0" xfId="3" applyNumberFormat="1" applyFont="1" applyAlignment="1"/>
    <xf numFmtId="0" fontId="0" fillId="5" borderId="0" xfId="0" applyFill="1"/>
    <xf numFmtId="0" fontId="3" fillId="0" borderId="0" xfId="0" applyFont="1" applyAlignment="1">
      <alignment wrapText="1"/>
    </xf>
    <xf numFmtId="166" fontId="0" fillId="0" borderId="0" xfId="0" applyNumberFormat="1"/>
    <xf numFmtId="43" fontId="0" fillId="0" borderId="0" xfId="0" applyNumberFormat="1"/>
    <xf numFmtId="0" fontId="0" fillId="0" borderId="0" xfId="0" applyAlignment="1">
      <alignment vertical="top" wrapText="1"/>
    </xf>
    <xf numFmtId="0" fontId="0" fillId="6" borderId="0" xfId="0" applyFill="1" applyAlignment="1">
      <alignment wrapText="1"/>
    </xf>
    <xf numFmtId="167" fontId="0" fillId="0" borderId="0" xfId="0" applyNumberFormat="1"/>
    <xf numFmtId="168" fontId="0" fillId="0" borderId="0" xfId="3" applyNumberFormat="1" applyFont="1"/>
    <xf numFmtId="0" fontId="3" fillId="0" borderId="2" xfId="0" applyFont="1" applyBorder="1" applyAlignment="1">
      <alignment wrapText="1"/>
    </xf>
    <xf numFmtId="0" fontId="0" fillId="0" borderId="0" xfId="0" applyAlignment="1">
      <alignment horizontal="left" wrapText="1"/>
    </xf>
    <xf numFmtId="0" fontId="19" fillId="0" borderId="5" xfId="0" applyFont="1" applyBorder="1"/>
    <xf numFmtId="0" fontId="19" fillId="0" borderId="0" xfId="0" applyFont="1"/>
    <xf numFmtId="0" fontId="19" fillId="0" borderId="6" xfId="0" applyFont="1" applyBorder="1"/>
    <xf numFmtId="0" fontId="20" fillId="0" borderId="0" xfId="0" applyFont="1"/>
    <xf numFmtId="0" fontId="20" fillId="7" borderId="0" xfId="0" applyFont="1" applyFill="1"/>
    <xf numFmtId="0" fontId="20" fillId="3" borderId="0" xfId="0" applyFont="1" applyFill="1"/>
    <xf numFmtId="0" fontId="21" fillId="0" borderId="5" xfId="0" applyFont="1" applyBorder="1"/>
    <xf numFmtId="0" fontId="21" fillId="0" borderId="0" xfId="0" applyFont="1"/>
    <xf numFmtId="0" fontId="21" fillId="0" borderId="6" xfId="0" applyFont="1" applyBorder="1"/>
    <xf numFmtId="0" fontId="19" fillId="8" borderId="0" xfId="0" applyFont="1" applyFill="1"/>
    <xf numFmtId="0" fontId="19" fillId="8" borderId="6" xfId="0" applyFont="1" applyFill="1" applyBorder="1"/>
    <xf numFmtId="0" fontId="21" fillId="8" borderId="0" xfId="0" applyFont="1" applyFill="1"/>
    <xf numFmtId="0" fontId="21" fillId="8" borderId="6" xfId="0" applyFont="1" applyFill="1" applyBorder="1"/>
    <xf numFmtId="0" fontId="22" fillId="0" borderId="4" xfId="5" applyFont="1"/>
    <xf numFmtId="0" fontId="23" fillId="0" borderId="0" xfId="0" applyFont="1"/>
    <xf numFmtId="0" fontId="0" fillId="8" borderId="0" xfId="0" applyFill="1"/>
    <xf numFmtId="0" fontId="18" fillId="0" borderId="3" xfId="4"/>
    <xf numFmtId="0" fontId="25" fillId="0" borderId="7" xfId="6" applyFont="1" applyBorder="1"/>
    <xf numFmtId="0" fontId="24" fillId="0" borderId="0" xfId="6"/>
    <xf numFmtId="0" fontId="21" fillId="0" borderId="0" xfId="6" applyFont="1"/>
    <xf numFmtId="0" fontId="21" fillId="0" borderId="8" xfId="6" applyFont="1" applyBorder="1"/>
    <xf numFmtId="0" fontId="21" fillId="0" borderId="9" xfId="6" applyFont="1" applyBorder="1"/>
    <xf numFmtId="0" fontId="21" fillId="0" borderId="10" xfId="6" applyFont="1" applyBorder="1"/>
    <xf numFmtId="0" fontId="21" fillId="0" borderId="6" xfId="6" applyFont="1" applyBorder="1"/>
    <xf numFmtId="0" fontId="21" fillId="0" borderId="11" xfId="6" applyFont="1" applyBorder="1"/>
    <xf numFmtId="0" fontId="21" fillId="0" borderId="12" xfId="6" applyFont="1" applyBorder="1"/>
    <xf numFmtId="0" fontId="21" fillId="0" borderId="13" xfId="6" applyFont="1" applyBorder="1"/>
    <xf numFmtId="0" fontId="24" fillId="0" borderId="5" xfId="6" applyBorder="1"/>
    <xf numFmtId="0" fontId="21" fillId="0" borderId="14" xfId="6" applyFont="1" applyBorder="1"/>
    <xf numFmtId="0" fontId="24" fillId="0" borderId="6" xfId="6" applyBorder="1"/>
    <xf numFmtId="0" fontId="24" fillId="0" borderId="11" xfId="6" applyBorder="1"/>
    <xf numFmtId="1" fontId="26" fillId="9" borderId="15" xfId="6" applyNumberFormat="1" applyFont="1" applyFill="1" applyBorder="1" applyAlignment="1">
      <alignment horizontal="left" vertical="top"/>
    </xf>
    <xf numFmtId="0" fontId="3" fillId="10" borderId="16" xfId="0" applyFont="1" applyFill="1" applyBorder="1"/>
    <xf numFmtId="0" fontId="0" fillId="0" borderId="0" xfId="0" applyAlignment="1"/>
    <xf numFmtId="166" fontId="0" fillId="0" borderId="0" xfId="0" applyNumberFormat="1" applyAlignment="1"/>
    <xf numFmtId="0" fontId="0" fillId="0" borderId="0" xfId="0" applyNumberFormat="1"/>
    <xf numFmtId="0" fontId="24" fillId="0" borderId="10" xfId="6" applyBorder="1"/>
    <xf numFmtId="0" fontId="21" fillId="0" borderId="0" xfId="6" applyFont="1" applyBorder="1"/>
  </cellXfs>
  <cellStyles count="7">
    <cellStyle name="Comma" xfId="3" builtinId="3"/>
    <cellStyle name="Heading 1" xfId="2" builtinId="16"/>
    <cellStyle name="Heading 2" xfId="4" builtinId="17"/>
    <cellStyle name="Hyperlink" xfId="1" builtinId="8"/>
    <cellStyle name="Normal" xfId="0" builtinId="0"/>
    <cellStyle name="Normal 2" xfId="6" xr:uid="{E5531B19-10E0-3348-A8E2-DFA8C4C8B0E6}"/>
    <cellStyle name="Total" xfId="5" builtinId="25"/>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horizontal="general" vertical="bottom" textRotation="0" wrapText="1" indent="0" justifyLastLine="0" shrinkToFit="0" readingOrder="0"/>
    </dxf>
    <dxf>
      <numFmt numFmtId="35" formatCode="_(* #,##0.00_);_(* \(#,##0.00\);_(* &quot;-&quot;??_);_(@_)"/>
    </dxf>
    <dxf>
      <numFmt numFmtId="164" formatCode="_(* #,##0_);_(* \(#,##0\);_(* &quot;-&quot;??_);_(@_)"/>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numFmt numFmtId="164" formatCode="_(* #,##0_);_(* \(#,##0\);_(* &quot;-&quot;??_);_(@_)"/>
    </dxf>
    <dxf>
      <numFmt numFmtId="0" formatCode="General"/>
    </dxf>
    <dxf>
      <alignment horizontal="left" vertical="bottom" textRotation="0" wrapText="0" indent="0" justifyLastLine="0" shrinkToFit="0" readingOrder="0"/>
    </dxf>
    <dxf>
      <border outline="0">
        <bottom style="thin">
          <color theme="4" tint="0.39997558519241921"/>
        </bottom>
      </border>
    </dxf>
    <dxf>
      <numFmt numFmtId="164" formatCode="_(* #,##0_);_(* \(#,##0\);_(* &quot;-&quot;??_);_(@_)"/>
    </dxf>
    <dxf>
      <alignment horizontal="general" vertical="bottom" textRotation="0" wrapText="1" indent="0" justifyLastLine="0" shrinkToFit="0" readingOrder="0"/>
    </dxf>
    <dxf>
      <fill>
        <patternFill patternType="none">
          <fgColor indexed="64"/>
          <bgColor auto="1"/>
        </patternFill>
      </fill>
    </dxf>
    <dxf>
      <numFmt numFmtId="0" formatCode="General"/>
    </dxf>
    <dxf>
      <fill>
        <patternFill patternType="none">
          <fgColor indexed="64"/>
          <bgColor indexed="65"/>
        </patternFill>
      </fill>
    </dxf>
    <dxf>
      <numFmt numFmtId="0" formatCode="General"/>
    </dxf>
    <dxf>
      <numFmt numFmtId="168" formatCode="_(* #,##0.0_);_(* \(#,##0.0\);_(* &quot;-&quot;??_);_(@_)"/>
    </dxf>
    <dxf>
      <numFmt numFmtId="167" formatCode="0.0"/>
    </dxf>
    <dxf>
      <numFmt numFmtId="35" formatCode="_(* #,##0.00_);_(* \(#,##0.00\);_(* &quot;-&quot;??_);_(@_)"/>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border outline="0">
        <top style="thin">
          <color theme="1"/>
        </top>
        <bottom style="thin">
          <color theme="1"/>
        </bottom>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border outline="0">
        <bottom style="thin">
          <color theme="1"/>
        </bottom>
      </border>
    </dxf>
    <dxf>
      <font>
        <b/>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right" vertical="bottom" textRotation="0" wrapText="0" indent="0" justifyLastLine="0" shrinkToFit="0" readingOrder="0"/>
    </dxf>
    <dxf>
      <border outline="0">
        <top style="thick">
          <color theme="4"/>
        </top>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rgb="FF00B050"/>
        </patternFill>
      </fill>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Interviewees!$G$2</c:f>
              <c:strCache>
                <c:ptCount val="1"/>
                <c:pt idx="0">
                  <c:v>Codes</c:v>
                </c:pt>
              </c:strCache>
            </c:strRef>
          </c:tx>
          <c:spPr>
            <a:solidFill>
              <a:schemeClr val="accent1"/>
            </a:solidFill>
            <a:ln>
              <a:noFill/>
            </a:ln>
            <a:effectLst/>
          </c:spPr>
          <c:invertIfNegative val="0"/>
          <c:dPt>
            <c:idx val="5"/>
            <c:invertIfNegative val="0"/>
            <c:bubble3D val="0"/>
            <c:spPr>
              <a:solidFill>
                <a:srgbClr val="FF0000"/>
              </a:solidFill>
              <a:ln>
                <a:noFill/>
              </a:ln>
              <a:effectLst/>
            </c:spPr>
            <c:extLst>
              <c:ext xmlns:c16="http://schemas.microsoft.com/office/drawing/2014/chart" uri="{C3380CC4-5D6E-409C-BE32-E72D297353CC}">
                <c16:uniqueId val="{00000001-D12C-6D46-A947-9B32D048496A}"/>
              </c:ext>
            </c:extLst>
          </c:dPt>
          <c:dPt>
            <c:idx val="8"/>
            <c:invertIfNegative val="0"/>
            <c:bubble3D val="0"/>
            <c:spPr>
              <a:solidFill>
                <a:srgbClr val="FF0000"/>
              </a:solidFill>
              <a:ln>
                <a:noFill/>
              </a:ln>
              <a:effectLst/>
            </c:spPr>
            <c:extLst>
              <c:ext xmlns:c16="http://schemas.microsoft.com/office/drawing/2014/chart" uri="{C3380CC4-5D6E-409C-BE32-E72D297353CC}">
                <c16:uniqueId val="{00000002-D12C-6D46-A947-9B32D048496A}"/>
              </c:ext>
            </c:extLst>
          </c:dPt>
          <c:dPt>
            <c:idx val="10"/>
            <c:invertIfNegative val="0"/>
            <c:bubble3D val="0"/>
            <c:spPr>
              <a:solidFill>
                <a:srgbClr val="FF0000"/>
              </a:solidFill>
              <a:ln>
                <a:noFill/>
              </a:ln>
              <a:effectLst/>
            </c:spPr>
            <c:extLst>
              <c:ext xmlns:c16="http://schemas.microsoft.com/office/drawing/2014/chart" uri="{C3380CC4-5D6E-409C-BE32-E72D297353CC}">
                <c16:uniqueId val="{00000003-D12C-6D46-A947-9B32D048496A}"/>
              </c:ext>
            </c:extLst>
          </c:dPt>
          <c:dPt>
            <c:idx val="15"/>
            <c:invertIfNegative val="0"/>
            <c:bubble3D val="0"/>
            <c:spPr>
              <a:solidFill>
                <a:srgbClr val="FF0000"/>
              </a:solidFill>
              <a:ln>
                <a:noFill/>
              </a:ln>
              <a:effectLst/>
            </c:spPr>
            <c:extLst>
              <c:ext xmlns:c16="http://schemas.microsoft.com/office/drawing/2014/chart" uri="{C3380CC4-5D6E-409C-BE32-E72D297353CC}">
                <c16:uniqueId val="{00000004-D12C-6D46-A947-9B32D048496A}"/>
              </c:ext>
            </c:extLst>
          </c:dPt>
          <c:dPt>
            <c:idx val="21"/>
            <c:invertIfNegative val="0"/>
            <c:bubble3D val="0"/>
            <c:spPr>
              <a:solidFill>
                <a:srgbClr val="FF0000"/>
              </a:solidFill>
              <a:ln>
                <a:noFill/>
              </a:ln>
              <a:effectLst/>
            </c:spPr>
            <c:extLst>
              <c:ext xmlns:c16="http://schemas.microsoft.com/office/drawing/2014/chart" uri="{C3380CC4-5D6E-409C-BE32-E72D297353CC}">
                <c16:uniqueId val="{00000005-D12C-6D46-A947-9B32D048496A}"/>
              </c:ext>
            </c:extLst>
          </c:dPt>
          <c:dPt>
            <c:idx val="23"/>
            <c:invertIfNegative val="0"/>
            <c:bubble3D val="0"/>
            <c:spPr>
              <a:solidFill>
                <a:srgbClr val="FF0000"/>
              </a:solidFill>
              <a:ln>
                <a:noFill/>
              </a:ln>
              <a:effectLst/>
            </c:spPr>
            <c:extLst>
              <c:ext xmlns:c16="http://schemas.microsoft.com/office/drawing/2014/chart" uri="{C3380CC4-5D6E-409C-BE32-E72D297353CC}">
                <c16:uniqueId val="{00000006-D12C-6D46-A947-9B32D048496A}"/>
              </c:ext>
            </c:extLst>
          </c:dPt>
          <c:cat>
            <c:strRef>
              <c:f>Interviewees!$F$3:$F$45</c:f>
              <c:strCache>
                <c:ptCount val="24"/>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pt idx="17">
                  <c:v>P18</c:v>
                </c:pt>
                <c:pt idx="18">
                  <c:v>P19</c:v>
                </c:pt>
                <c:pt idx="19">
                  <c:v>P20</c:v>
                </c:pt>
                <c:pt idx="20">
                  <c:v>P21</c:v>
                </c:pt>
                <c:pt idx="21">
                  <c:v>P22</c:v>
                </c:pt>
                <c:pt idx="22">
                  <c:v>P23</c:v>
                </c:pt>
                <c:pt idx="23">
                  <c:v>P24</c:v>
                </c:pt>
              </c:strCache>
            </c:strRef>
          </c:cat>
          <c:val>
            <c:numRef>
              <c:f>Interviewees!$G$3:$G$45</c:f>
              <c:numCache>
                <c:formatCode>General</c:formatCode>
                <c:ptCount val="24"/>
                <c:pt idx="0">
                  <c:v>209</c:v>
                </c:pt>
                <c:pt idx="1">
                  <c:v>167</c:v>
                </c:pt>
                <c:pt idx="2">
                  <c:v>184</c:v>
                </c:pt>
                <c:pt idx="3">
                  <c:v>213</c:v>
                </c:pt>
                <c:pt idx="4">
                  <c:v>224</c:v>
                </c:pt>
                <c:pt idx="5">
                  <c:v>113</c:v>
                </c:pt>
                <c:pt idx="6">
                  <c:v>203</c:v>
                </c:pt>
                <c:pt idx="7">
                  <c:v>201</c:v>
                </c:pt>
                <c:pt idx="8">
                  <c:v>62</c:v>
                </c:pt>
                <c:pt idx="9">
                  <c:v>168</c:v>
                </c:pt>
                <c:pt idx="10">
                  <c:v>53</c:v>
                </c:pt>
                <c:pt idx="11">
                  <c:v>63</c:v>
                </c:pt>
                <c:pt idx="12">
                  <c:v>98</c:v>
                </c:pt>
                <c:pt idx="13">
                  <c:v>136</c:v>
                </c:pt>
                <c:pt idx="14">
                  <c:v>127</c:v>
                </c:pt>
                <c:pt idx="15">
                  <c:v>53</c:v>
                </c:pt>
                <c:pt idx="16">
                  <c:v>84</c:v>
                </c:pt>
                <c:pt idx="17">
                  <c:v>69</c:v>
                </c:pt>
                <c:pt idx="18">
                  <c:v>82</c:v>
                </c:pt>
                <c:pt idx="19">
                  <c:v>85</c:v>
                </c:pt>
                <c:pt idx="20">
                  <c:v>61</c:v>
                </c:pt>
                <c:pt idx="21">
                  <c:v>48</c:v>
                </c:pt>
                <c:pt idx="22">
                  <c:v>92</c:v>
                </c:pt>
                <c:pt idx="23">
                  <c:v>44</c:v>
                </c:pt>
              </c:numCache>
            </c:numRef>
          </c:val>
          <c:extLst>
            <c:ext xmlns:c16="http://schemas.microsoft.com/office/drawing/2014/chart" uri="{C3380CC4-5D6E-409C-BE32-E72D297353CC}">
              <c16:uniqueId val="{00000000-D12C-6D46-A947-9B32D048496A}"/>
            </c:ext>
          </c:extLst>
        </c:ser>
        <c:dLbls>
          <c:showLegendKey val="0"/>
          <c:showVal val="0"/>
          <c:showCatName val="0"/>
          <c:showSerName val="0"/>
          <c:showPercent val="0"/>
          <c:showBubbleSize val="0"/>
        </c:dLbls>
        <c:gapWidth val="219"/>
        <c:overlap val="-27"/>
        <c:axId val="234175024"/>
        <c:axId val="234176672"/>
      </c:barChart>
      <c:catAx>
        <c:axId val="23417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76672"/>
        <c:crosses val="autoZero"/>
        <c:auto val="1"/>
        <c:lblAlgn val="ctr"/>
        <c:lblOffset val="100"/>
        <c:noMultiLvlLbl val="0"/>
      </c:catAx>
      <c:valAx>
        <c:axId val="23417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7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Programming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Interviewees!$C$99</c:f>
              <c:strCache>
                <c:ptCount val="1"/>
                <c:pt idx="0">
                  <c:v>Count of Name</c:v>
                </c:pt>
              </c:strCache>
            </c:strRef>
          </c:tx>
          <c:dPt>
            <c:idx val="0"/>
            <c:bubble3D val="0"/>
            <c:spPr>
              <a:solidFill>
                <a:schemeClr val="accent3">
                  <a:shade val="44000"/>
                </a:schemeClr>
              </a:solidFill>
              <a:ln w="19050">
                <a:solidFill>
                  <a:schemeClr val="lt1"/>
                </a:solidFill>
              </a:ln>
              <a:effectLst/>
            </c:spPr>
          </c:dPt>
          <c:dPt>
            <c:idx val="1"/>
            <c:bubble3D val="0"/>
            <c:spPr>
              <a:solidFill>
                <a:schemeClr val="accent3">
                  <a:shade val="58000"/>
                </a:schemeClr>
              </a:solidFill>
              <a:ln w="19050">
                <a:solidFill>
                  <a:schemeClr val="lt1"/>
                </a:solidFill>
              </a:ln>
              <a:effectLst/>
            </c:spPr>
          </c:dPt>
          <c:dPt>
            <c:idx val="2"/>
            <c:bubble3D val="0"/>
            <c:spPr>
              <a:solidFill>
                <a:schemeClr val="accent3">
                  <a:shade val="72000"/>
                </a:schemeClr>
              </a:solidFill>
              <a:ln w="19050">
                <a:solidFill>
                  <a:schemeClr val="lt1"/>
                </a:solidFill>
              </a:ln>
              <a:effectLst/>
            </c:spPr>
          </c:dPt>
          <c:dPt>
            <c:idx val="3"/>
            <c:bubble3D val="0"/>
            <c:spPr>
              <a:solidFill>
                <a:schemeClr val="accent3">
                  <a:shade val="86000"/>
                </a:schemeClr>
              </a:solidFill>
              <a:ln w="19050">
                <a:solidFill>
                  <a:schemeClr val="lt1"/>
                </a:solidFill>
              </a:ln>
              <a:effectLst/>
            </c:spPr>
          </c:dPt>
          <c:dPt>
            <c:idx val="4"/>
            <c:bubble3D val="0"/>
            <c:spPr>
              <a:solidFill>
                <a:schemeClr val="accent3"/>
              </a:solidFill>
              <a:ln w="19050">
                <a:solidFill>
                  <a:schemeClr val="lt1"/>
                </a:solidFill>
              </a:ln>
              <a:effectLst/>
            </c:spPr>
          </c:dPt>
          <c:dPt>
            <c:idx val="5"/>
            <c:bubble3D val="0"/>
            <c:spPr>
              <a:solidFill>
                <a:schemeClr val="accent3">
                  <a:tint val="86000"/>
                </a:schemeClr>
              </a:solidFill>
              <a:ln w="19050">
                <a:solidFill>
                  <a:schemeClr val="lt1"/>
                </a:solidFill>
              </a:ln>
              <a:effectLst/>
            </c:spPr>
          </c:dPt>
          <c:dPt>
            <c:idx val="6"/>
            <c:bubble3D val="0"/>
            <c:spPr>
              <a:solidFill>
                <a:schemeClr val="accent3">
                  <a:tint val="72000"/>
                </a:schemeClr>
              </a:solidFill>
              <a:ln w="19050">
                <a:solidFill>
                  <a:schemeClr val="lt1"/>
                </a:solidFill>
              </a:ln>
              <a:effectLst/>
            </c:spPr>
          </c:dPt>
          <c:dPt>
            <c:idx val="7"/>
            <c:bubble3D val="0"/>
            <c:spPr>
              <a:solidFill>
                <a:schemeClr val="accent3">
                  <a:tint val="58000"/>
                </a:schemeClr>
              </a:solidFill>
              <a:ln w="19050">
                <a:solidFill>
                  <a:schemeClr val="lt1"/>
                </a:solidFill>
              </a:ln>
              <a:effectLst/>
            </c:spPr>
          </c:dPt>
          <c:dPt>
            <c:idx val="8"/>
            <c:bubble3D val="0"/>
            <c:spPr>
              <a:solidFill>
                <a:schemeClr val="accent3">
                  <a:tint val="44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Interviewees!$B$100:$B$108</c:f>
              <c:strCache>
                <c:ptCount val="9"/>
                <c:pt idx="0">
                  <c:v>Python</c:v>
                </c:pt>
                <c:pt idx="1">
                  <c:v>Java</c:v>
                </c:pt>
                <c:pt idx="2">
                  <c:v>.Net</c:v>
                </c:pt>
                <c:pt idx="3">
                  <c:v>Ruby on Rails</c:v>
                </c:pt>
                <c:pt idx="4">
                  <c:v>Android+iOS</c:v>
                </c:pt>
                <c:pt idx="5">
                  <c:v>Perl</c:v>
                </c:pt>
                <c:pt idx="6">
                  <c:v>Javascript</c:v>
                </c:pt>
                <c:pt idx="7">
                  <c:v>C++</c:v>
                </c:pt>
                <c:pt idx="8">
                  <c:v>Any Tech</c:v>
                </c:pt>
              </c:strCache>
            </c:strRef>
          </c:cat>
          <c:val>
            <c:numRef>
              <c:f>Interviewees!$C$100:$C$108</c:f>
              <c:numCache>
                <c:formatCode>General</c:formatCode>
                <c:ptCount val="9"/>
                <c:pt idx="0">
                  <c:v>5</c:v>
                </c:pt>
                <c:pt idx="1">
                  <c:v>4</c:v>
                </c:pt>
                <c:pt idx="2">
                  <c:v>3</c:v>
                </c:pt>
                <c:pt idx="3">
                  <c:v>3</c:v>
                </c:pt>
                <c:pt idx="4">
                  <c:v>3</c:v>
                </c:pt>
                <c:pt idx="5">
                  <c:v>2</c:v>
                </c:pt>
                <c:pt idx="6">
                  <c:v>2</c:v>
                </c:pt>
                <c:pt idx="7">
                  <c:v>1</c:v>
                </c:pt>
                <c:pt idx="8">
                  <c:v>1</c:v>
                </c:pt>
              </c:numCache>
            </c:numRef>
          </c:val>
          <c:extLst>
            <c:ext xmlns:c16="http://schemas.microsoft.com/office/drawing/2014/chart" uri="{C3380CC4-5D6E-409C-BE32-E72D297353CC}">
              <c16:uniqueId val="{00000000-1FED-D043-9113-B27AE808F19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Roles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Interviewees!$C$115</c:f>
              <c:strCache>
                <c:ptCount val="1"/>
                <c:pt idx="0">
                  <c:v>Count of Name</c:v>
                </c:pt>
              </c:strCache>
            </c:strRef>
          </c:tx>
          <c:dPt>
            <c:idx val="0"/>
            <c:bubble3D val="0"/>
            <c:spPr>
              <a:solidFill>
                <a:schemeClr val="accent3">
                  <a:shade val="47000"/>
                </a:schemeClr>
              </a:solidFill>
              <a:ln w="19050">
                <a:solidFill>
                  <a:schemeClr val="lt1"/>
                </a:solidFill>
              </a:ln>
              <a:effectLst/>
            </c:spPr>
          </c:dPt>
          <c:dPt>
            <c:idx val="1"/>
            <c:bubble3D val="0"/>
            <c:spPr>
              <a:solidFill>
                <a:schemeClr val="accent3">
                  <a:shade val="65000"/>
                </a:schemeClr>
              </a:solidFill>
              <a:ln w="19050">
                <a:solidFill>
                  <a:schemeClr val="lt1"/>
                </a:solidFill>
              </a:ln>
              <a:effectLst/>
            </c:spPr>
          </c:dPt>
          <c:dPt>
            <c:idx val="2"/>
            <c:bubble3D val="0"/>
            <c:spPr>
              <a:solidFill>
                <a:schemeClr val="accent3">
                  <a:shade val="82000"/>
                </a:schemeClr>
              </a:solidFill>
              <a:ln w="19050">
                <a:solidFill>
                  <a:schemeClr val="lt1"/>
                </a:solidFill>
              </a:ln>
              <a:effectLst/>
            </c:spPr>
          </c:dPt>
          <c:dPt>
            <c:idx val="3"/>
            <c:bubble3D val="0"/>
            <c:spPr>
              <a:solidFill>
                <a:schemeClr val="accent3"/>
              </a:solidFill>
              <a:ln w="19050">
                <a:solidFill>
                  <a:schemeClr val="lt1"/>
                </a:solidFill>
              </a:ln>
              <a:effectLst/>
            </c:spPr>
          </c:dPt>
          <c:dPt>
            <c:idx val="4"/>
            <c:bubble3D val="0"/>
            <c:spPr>
              <a:solidFill>
                <a:schemeClr val="accent3">
                  <a:tint val="83000"/>
                </a:schemeClr>
              </a:solidFill>
              <a:ln w="19050">
                <a:solidFill>
                  <a:schemeClr val="lt1"/>
                </a:solidFill>
              </a:ln>
              <a:effectLst/>
            </c:spPr>
          </c:dPt>
          <c:dPt>
            <c:idx val="5"/>
            <c:bubble3D val="0"/>
            <c:spPr>
              <a:solidFill>
                <a:schemeClr val="accent3">
                  <a:tint val="65000"/>
                </a:schemeClr>
              </a:solidFill>
              <a:ln w="19050">
                <a:solidFill>
                  <a:schemeClr val="lt1"/>
                </a:solidFill>
              </a:ln>
              <a:effectLst/>
            </c:spPr>
          </c:dPt>
          <c:dPt>
            <c:idx val="6"/>
            <c:bubble3D val="0"/>
            <c:spPr>
              <a:solidFill>
                <a:schemeClr val="accent3">
                  <a:tint val="4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Interviewees!$B$116:$B$122</c:f>
              <c:strCache>
                <c:ptCount val="7"/>
                <c:pt idx="0">
                  <c:v>ML Engineer</c:v>
                </c:pt>
                <c:pt idx="1">
                  <c:v>Software Engineer</c:v>
                </c:pt>
                <c:pt idx="2">
                  <c:v>CTO</c:v>
                </c:pt>
                <c:pt idx="3">
                  <c:v>Engr. Manager</c:v>
                </c:pt>
                <c:pt idx="4">
                  <c:v>Architect</c:v>
                </c:pt>
                <c:pt idx="5">
                  <c:v>Consultant</c:v>
                </c:pt>
                <c:pt idx="6">
                  <c:v>CEO</c:v>
                </c:pt>
              </c:strCache>
            </c:strRef>
          </c:cat>
          <c:val>
            <c:numRef>
              <c:f>Interviewees!$C$116:$C$122</c:f>
              <c:numCache>
                <c:formatCode>General</c:formatCode>
                <c:ptCount val="7"/>
                <c:pt idx="0">
                  <c:v>3</c:v>
                </c:pt>
                <c:pt idx="1">
                  <c:v>9</c:v>
                </c:pt>
                <c:pt idx="2">
                  <c:v>3</c:v>
                </c:pt>
                <c:pt idx="3">
                  <c:v>2</c:v>
                </c:pt>
                <c:pt idx="4">
                  <c:v>4</c:v>
                </c:pt>
                <c:pt idx="5">
                  <c:v>1</c:v>
                </c:pt>
                <c:pt idx="6">
                  <c:v>2</c:v>
                </c:pt>
              </c:numCache>
            </c:numRef>
          </c:val>
          <c:extLst>
            <c:ext xmlns:c16="http://schemas.microsoft.com/office/drawing/2014/chart" uri="{C3380CC4-5D6E-409C-BE32-E72D297353CC}">
              <c16:uniqueId val="{00000000-53E6-BD44-9AA8-C5076E5304D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Years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Interviewees!$D$115</c:f>
              <c:strCache>
                <c:ptCount val="1"/>
                <c:pt idx="0">
                  <c:v>Average of Experience</c:v>
                </c:pt>
              </c:strCache>
            </c:strRef>
          </c:tx>
          <c:spPr>
            <a:solidFill>
              <a:schemeClr val="accent3"/>
            </a:solidFill>
            <a:ln>
              <a:noFill/>
            </a:ln>
            <a:effectLst/>
          </c:spPr>
          <c:invertIfNegative val="0"/>
          <c:cat>
            <c:strRef>
              <c:f>Interviewees!$B$116:$B$122</c:f>
              <c:strCache>
                <c:ptCount val="7"/>
                <c:pt idx="0">
                  <c:v>ML Engineer</c:v>
                </c:pt>
                <c:pt idx="1">
                  <c:v>Software Engineer</c:v>
                </c:pt>
                <c:pt idx="2">
                  <c:v>CTO</c:v>
                </c:pt>
                <c:pt idx="3">
                  <c:v>Engr. Manager</c:v>
                </c:pt>
                <c:pt idx="4">
                  <c:v>Architect</c:v>
                </c:pt>
                <c:pt idx="5">
                  <c:v>Consultant</c:v>
                </c:pt>
                <c:pt idx="6">
                  <c:v>CEO</c:v>
                </c:pt>
              </c:strCache>
            </c:strRef>
          </c:cat>
          <c:val>
            <c:numRef>
              <c:f>Interviewees!$D$116:$D$122</c:f>
              <c:numCache>
                <c:formatCode>_(* #,##0_);_(* \(#,##0\);_(* "-"??_);_(@_)</c:formatCode>
                <c:ptCount val="7"/>
                <c:pt idx="0">
                  <c:v>6.666666666666667</c:v>
                </c:pt>
                <c:pt idx="1">
                  <c:v>10.777777777777779</c:v>
                </c:pt>
                <c:pt idx="2">
                  <c:v>15.333333333333334</c:v>
                </c:pt>
                <c:pt idx="3">
                  <c:v>15.5</c:v>
                </c:pt>
                <c:pt idx="4">
                  <c:v>17.5</c:v>
                </c:pt>
                <c:pt idx="5">
                  <c:v>22</c:v>
                </c:pt>
                <c:pt idx="6">
                  <c:v>23.5</c:v>
                </c:pt>
              </c:numCache>
            </c:numRef>
          </c:val>
          <c:extLst>
            <c:ext xmlns:c16="http://schemas.microsoft.com/office/drawing/2014/chart" uri="{C3380CC4-5D6E-409C-BE32-E72D297353CC}">
              <c16:uniqueId val="{00000000-97B4-CE4B-B863-7EE07C8DC7E4}"/>
            </c:ext>
          </c:extLst>
        </c:ser>
        <c:dLbls>
          <c:showLegendKey val="0"/>
          <c:showVal val="0"/>
          <c:showCatName val="0"/>
          <c:showSerName val="0"/>
          <c:showPercent val="0"/>
          <c:showBubbleSize val="0"/>
        </c:dLbls>
        <c:gapWidth val="182"/>
        <c:axId val="289378880"/>
        <c:axId val="289354928"/>
      </c:barChart>
      <c:catAx>
        <c:axId val="28937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54928"/>
        <c:crosses val="autoZero"/>
        <c:auto val="1"/>
        <c:lblAlgn val="ctr"/>
        <c:lblOffset val="100"/>
        <c:noMultiLvlLbl val="0"/>
      </c:catAx>
      <c:valAx>
        <c:axId val="289354928"/>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7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xdr:col>
      <xdr:colOff>69469</xdr:colOff>
      <xdr:row>51</xdr:row>
      <xdr:rowOff>115496</xdr:rowOff>
    </xdr:from>
    <xdr:to>
      <xdr:col>22</xdr:col>
      <xdr:colOff>238802</xdr:colOff>
      <xdr:row>64</xdr:row>
      <xdr:rowOff>177584</xdr:rowOff>
    </xdr:to>
    <xdr:graphicFrame macro="">
      <xdr:nvGraphicFramePr>
        <xdr:cNvPr id="2" name="Chart 1">
          <a:extLst>
            <a:ext uri="{FF2B5EF4-FFF2-40B4-BE49-F238E27FC236}">
              <a16:creationId xmlns:a16="http://schemas.microsoft.com/office/drawing/2014/main" id="{150012C2-C301-4B9C-2B88-22B71D532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108549</xdr:colOff>
      <xdr:row>99</xdr:row>
      <xdr:rowOff>86837</xdr:rowOff>
    </xdr:from>
    <xdr:to>
      <xdr:col>7</xdr:col>
      <xdr:colOff>2312052</xdr:colOff>
      <xdr:row>113</xdr:row>
      <xdr:rowOff>86837</xdr:rowOff>
    </xdr:to>
    <xdr:graphicFrame macro="">
      <xdr:nvGraphicFramePr>
        <xdr:cNvPr id="3" name="Chart 2">
          <a:extLst>
            <a:ext uri="{FF2B5EF4-FFF2-40B4-BE49-F238E27FC236}">
              <a16:creationId xmlns:a16="http://schemas.microsoft.com/office/drawing/2014/main" id="{A54245F9-A035-55C2-774F-50E1A9C60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108547</xdr:colOff>
      <xdr:row>114</xdr:row>
      <xdr:rowOff>32564</xdr:rowOff>
    </xdr:from>
    <xdr:to>
      <xdr:col>7</xdr:col>
      <xdr:colOff>2322906</xdr:colOff>
      <xdr:row>127</xdr:row>
      <xdr:rowOff>184529</xdr:rowOff>
    </xdr:to>
    <xdr:graphicFrame macro="">
      <xdr:nvGraphicFramePr>
        <xdr:cNvPr id="4" name="Chart 3">
          <a:extLst>
            <a:ext uri="{FF2B5EF4-FFF2-40B4-BE49-F238E27FC236}">
              <a16:creationId xmlns:a16="http://schemas.microsoft.com/office/drawing/2014/main" id="{352DBC65-72CC-DAC9-2146-371E42B18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2300112</xdr:colOff>
      <xdr:row>114</xdr:row>
      <xdr:rowOff>61221</xdr:rowOff>
    </xdr:from>
    <xdr:to>
      <xdr:col>8</xdr:col>
      <xdr:colOff>1096325</xdr:colOff>
      <xdr:row>127</xdr:row>
      <xdr:rowOff>123309</xdr:rowOff>
    </xdr:to>
    <xdr:graphicFrame macro="">
      <xdr:nvGraphicFramePr>
        <xdr:cNvPr id="5" name="Chart 4">
          <a:extLst>
            <a:ext uri="{FF2B5EF4-FFF2-40B4-BE49-F238E27FC236}">
              <a16:creationId xmlns:a16="http://schemas.microsoft.com/office/drawing/2014/main" id="{A2C1EB57-B51B-54A2-62DF-8EDBA2C48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190500</xdr:colOff>
      <xdr:row>4</xdr:row>
      <xdr:rowOff>177800</xdr:rowOff>
    </xdr:from>
    <xdr:to>
      <xdr:col>35</xdr:col>
      <xdr:colOff>533400</xdr:colOff>
      <xdr:row>27</xdr:row>
      <xdr:rowOff>120373</xdr:rowOff>
    </xdr:to>
    <xdr:pic>
      <xdr:nvPicPr>
        <xdr:cNvPr id="5" name="Picture 4">
          <a:extLst>
            <a:ext uri="{FF2B5EF4-FFF2-40B4-BE49-F238E27FC236}">
              <a16:creationId xmlns:a16="http://schemas.microsoft.com/office/drawing/2014/main" id="{737FADF3-3D02-BD04-230F-307A177BF659}"/>
            </a:ext>
          </a:extLst>
        </xdr:cNvPr>
        <xdr:cNvPicPr>
          <a:picLocks noChangeAspect="1"/>
        </xdr:cNvPicPr>
      </xdr:nvPicPr>
      <xdr:blipFill>
        <a:blip xmlns:r="http://schemas.openxmlformats.org/officeDocument/2006/relationships" r:embed="rId1"/>
        <a:stretch>
          <a:fillRect/>
        </a:stretch>
      </xdr:blipFill>
      <xdr:spPr>
        <a:xfrm>
          <a:off x="10693400" y="1028700"/>
          <a:ext cx="7772400" cy="47685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iority%20of%20factor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4.473001967592" createdVersion="8" refreshedVersion="8" minRefreshableVersion="3" recordCount="28" xr:uid="{B15C7633-54C7-0E45-A317-13EA4858B638}">
  <cacheSource type="worksheet">
    <worksheetSource name="Table1" r:id="rId2"/>
  </cacheSource>
  <cacheFields count="10">
    <cacheField name="#" numFmtId="0">
      <sharedItems containsSemiMixedTypes="0" containsString="0" containsNumber="1" containsInteger="1" minValue="1" maxValue="28"/>
    </cacheField>
    <cacheField name="Field" numFmtId="0">
      <sharedItems/>
    </cacheField>
    <cacheField name="Minimum" numFmtId="0">
      <sharedItems containsSemiMixedTypes="0" containsString="0" containsNumber="1" containsInteger="1" minValue="0" maxValue="0"/>
    </cacheField>
    <cacheField name="Maximum" numFmtId="0">
      <sharedItems containsSemiMixedTypes="0" containsString="0" containsNumber="1" containsInteger="1" minValue="12" maxValue="20"/>
    </cacheField>
    <cacheField name="Mean" numFmtId="0">
      <sharedItems containsSemiMixedTypes="0" containsString="0" containsNumber="1" minValue="4.7" maxValue="16.3"/>
    </cacheField>
    <cacheField name="Std Deviation" numFmtId="0">
      <sharedItems containsSemiMixedTypes="0" containsString="0" containsNumber="1" minValue="4.45" maxValue="8.02"/>
    </cacheField>
    <cacheField name="Variance" numFmtId="0">
      <sharedItems containsSemiMixedTypes="0" containsString="0" containsNumber="1" minValue="19.84" maxValue="64.290000000000006"/>
    </cacheField>
    <cacheField name="Count" numFmtId="0">
      <sharedItems containsSemiMixedTypes="0" containsString="0" containsNumber="1" containsInteger="1" minValue="10" maxValue="10"/>
    </cacheField>
    <cacheField name="Priority" numFmtId="0">
      <sharedItems containsSemiMixedTypes="0" containsString="0" containsNumber="1" minValue="2.35" maxValue="8.15" count="25">
        <n v="8.15"/>
        <n v="7.75"/>
        <n v="7.45"/>
        <n v="7.25"/>
        <n v="6.9"/>
        <n v="6.4"/>
        <n v="6.2"/>
        <n v="6"/>
        <n v="5.9"/>
        <n v="5.45"/>
        <n v="5.35"/>
        <n v="5.2"/>
        <n v="5.15"/>
        <n v="5.05"/>
        <n v="4.8499999999999996"/>
        <n v="4.8"/>
        <n v="4.45"/>
        <n v="4.3499999999999996"/>
        <n v="4.25"/>
        <n v="4.1500000000000004"/>
        <n v="4.0999999999999996"/>
        <n v="3.6"/>
        <n v="2.7"/>
        <n v="2.5499999999999998"/>
        <n v="2.35"/>
      </sharedItems>
    </cacheField>
    <cacheField name="Category" numFmtId="0">
      <sharedItems count="4">
        <s v="Software"/>
        <s v="Commercial"/>
        <s v="Maintenance"/>
        <s v="Externa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1.985542592593" createdVersion="8" refreshedVersion="8" minRefreshableVersion="3" recordCount="45" xr:uid="{BD0830D8-9C19-0E42-BE8A-BB831A8E1BC5}">
  <cacheSource type="worksheet">
    <worksheetSource name="Table4"/>
  </cacheSource>
  <cacheFields count="24">
    <cacheField name="#" numFmtId="0">
      <sharedItems containsString="0" containsBlank="1" containsNumber="1" containsInteger="1" minValue="1" maxValue="43"/>
    </cacheField>
    <cacheField name="Name" numFmtId="0">
      <sharedItems containsBlank="1"/>
    </cacheField>
    <cacheField name="Order" numFmtId="0">
      <sharedItems containsString="0" containsBlank="1" containsNumber="1" containsInteger="1" minValue="1" maxValue="24"/>
    </cacheField>
    <cacheField name="Email" numFmtId="0">
      <sharedItems containsBlank="1"/>
    </cacheField>
    <cacheField name="Duration" numFmtId="0">
      <sharedItems containsString="0" containsBlank="1" containsNumber="1" containsInteger="1" minValue="42" maxValue="115"/>
    </cacheField>
    <cacheField name="Interviewee" numFmtId="0">
      <sharedItems/>
    </cacheField>
    <cacheField name="Codes" numFmtId="0">
      <sharedItems containsString="0" containsBlank="1" containsNumber="1" containsInteger="1" minValue="44" maxValue="224"/>
    </cacheField>
    <cacheField name="Concept we wanted to enhance" numFmtId="0">
      <sharedItems containsBlank="1"/>
    </cacheField>
    <cacheField name="Why this Participant" numFmtId="0">
      <sharedItems containsBlank="1"/>
    </cacheField>
    <cacheField name="Concepts Enriched Significantly" numFmtId="0">
      <sharedItems containsBlank="1"/>
    </cacheField>
    <cacheField name="Country" numFmtId="0">
      <sharedItems containsBlank="1" count="10">
        <s v="Germany"/>
        <s v="Bangladesh"/>
        <s v="USA"/>
        <s v="Canada"/>
        <s v="Australia"/>
        <s v="Netherlands"/>
        <s v="Sweeden"/>
        <s v="Israel"/>
        <m/>
        <s v="Brazil"/>
      </sharedItems>
    </cacheField>
    <cacheField name="Continent" numFmtId="0">
      <sharedItems containsBlank="1" count="6">
        <s v="Europe"/>
        <m/>
        <s v="North America"/>
        <s v="Asia"/>
        <s v="Australia"/>
        <s v="South America"/>
      </sharedItems>
    </cacheField>
    <cacheField name="Tech Size" numFmtId="0">
      <sharedItems containsString="0" containsBlank="1" containsNumber="1" containsInteger="1" minValue="6" maxValue="200000"/>
    </cacheField>
    <cacheField name="Company Size" numFmtId="0">
      <sharedItems containsString="0" containsBlank="1" containsNumber="1" containsInteger="1" minValue="10" maxValue="1000000"/>
    </cacheField>
    <cacheField name="Org. Domain (Size)" numFmtId="0">
      <sharedItems containsBlank="1" count="19">
        <s v="Automotive"/>
        <s v="Delivery"/>
        <m/>
        <s v="Cloud Service"/>
        <s v="Broadcast Media"/>
        <s v="Financial"/>
        <s v="Tech"/>
        <s v="Web"/>
        <s v="Data Analytics"/>
        <s v="Energy"/>
        <s v="Research"/>
        <s v="Retail"/>
        <s v="Enterprise"/>
        <s v="Cyber Security"/>
        <s v="Custom Software"/>
        <s v="Food Service"/>
        <s v="CI/CD"/>
        <s v="Operating Sys."/>
        <s v="Medical"/>
      </sharedItems>
    </cacheField>
    <cacheField name="Primary Tech" numFmtId="0">
      <sharedItems containsBlank="1" count="16">
        <s v="Java"/>
        <m/>
        <s v="Python"/>
        <s v="Android+iOS"/>
        <s v=".Net"/>
        <s v="Perl"/>
        <s v="Javascript"/>
        <s v="Any Tech"/>
        <s v="Ruby on Rails"/>
        <s v="C++"/>
        <s v=".NET, AWS" u="1"/>
        <s v="Technology Agnostic_x000a_Domain Agnostic" u="1"/>
        <s v="AWS Serverless" u="1"/>
        <s v="C# .NET, AWS" u="1"/>
        <s v="AWS Serverless_x000a_Machine learning" u="1"/>
        <s v="Android" u="1"/>
      </sharedItems>
    </cacheField>
    <cacheField name="Role" numFmtId="0">
      <sharedItems containsBlank="1" count="9">
        <s v="Architect"/>
        <m/>
        <s v="Software Engineer"/>
        <s v="CEO"/>
        <s v="Engr. Manager"/>
        <s v="CTO"/>
        <s v="ML Engineer"/>
        <s v="Consultant"/>
        <s v="Engineering Manager" u="1"/>
      </sharedItems>
    </cacheField>
    <cacheField name="Role1" numFmtId="0">
      <sharedItems containsBlank="1"/>
    </cacheField>
    <cacheField name="Experience" numFmtId="0">
      <sharedItems containsString="0" containsBlank="1" containsNumber="1" containsInteger="1" minValue="6" maxValue="30" count="16">
        <n v="12"/>
        <m/>
        <n v="6"/>
        <n v="20"/>
        <n v="16"/>
        <n v="17"/>
        <n v="19"/>
        <n v="9"/>
        <n v="13"/>
        <n v="15"/>
        <n v="10"/>
        <n v="14"/>
        <n v="7"/>
        <n v="22"/>
        <n v="27"/>
        <n v="30"/>
      </sharedItems>
    </cacheField>
    <cacheField name="Libraries" numFmtId="0">
      <sharedItems containsBlank="1"/>
    </cacheField>
    <cacheField name="Status" numFmtId="0">
      <sharedItems containsBlank="1" count="8">
        <s v="Done"/>
        <s v="Planned-Uncertain"/>
        <s v="Didn't Contact"/>
        <s v="Non-responsive"/>
        <s v="Contacted"/>
        <s v="Wont Do"/>
        <m/>
        <s v="Planned" u="1"/>
      </sharedItems>
    </cacheField>
    <cacheField name="Date" numFmtId="0">
      <sharedItems containsNonDate="0" containsDate="1" containsString="0" containsBlank="1" minDate="2022-06-27T00:00:00" maxDate="2023-01-26T00:00:00"/>
    </cacheField>
    <cacheField name="Time" numFmtId="0">
      <sharedItems containsDate="1" containsBlank="1" containsMixedTypes="1" minDate="1899-12-30T12:00:00" maxDate="1899-12-30T21:30:00"/>
    </cacheField>
    <cacheField name="Opin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8"/>
    <s v="Performance"/>
    <n v="0"/>
    <n v="20"/>
    <n v="16.3"/>
    <n v="6.05"/>
    <n v="36.61"/>
    <n v="10"/>
    <x v="0"/>
    <x v="0"/>
  </r>
  <r>
    <n v="7"/>
    <s v="Stability"/>
    <n v="0"/>
    <n v="20"/>
    <n v="15.5"/>
    <n v="7.81"/>
    <n v="61.05"/>
    <n v="10"/>
    <x v="1"/>
    <x v="0"/>
  </r>
  <r>
    <n v="12"/>
    <s v="Licence"/>
    <n v="0"/>
    <n v="20"/>
    <n v="14.9"/>
    <n v="6.2"/>
    <n v="38.49"/>
    <n v="10"/>
    <x v="2"/>
    <x v="1"/>
  </r>
  <r>
    <n v="13"/>
    <s v="Documentation"/>
    <n v="0"/>
    <n v="20"/>
    <n v="14.5"/>
    <n v="5.41"/>
    <n v="29.25"/>
    <n v="10"/>
    <x v="3"/>
    <x v="1"/>
  </r>
  <r>
    <n v="3"/>
    <s v="Security"/>
    <n v="0"/>
    <n v="20"/>
    <n v="13.8"/>
    <n v="7.4"/>
    <n v="54.76"/>
    <n v="10"/>
    <x v="4"/>
    <x v="0"/>
  </r>
  <r>
    <n v="2"/>
    <s v="Compatibility"/>
    <n v="0"/>
    <n v="20"/>
    <n v="12.8"/>
    <n v="7.21"/>
    <n v="51.96"/>
    <n v="10"/>
    <x v="5"/>
    <x v="0"/>
  </r>
  <r>
    <n v="18"/>
    <s v="Active Development"/>
    <n v="0"/>
    <n v="20"/>
    <n v="12.4"/>
    <n v="6.2"/>
    <n v="38.44"/>
    <n v="10"/>
    <x v="6"/>
    <x v="2"/>
  </r>
  <r>
    <n v="27"/>
    <s v="Popularity"/>
    <n v="0"/>
    <n v="20"/>
    <n v="12"/>
    <n v="5.44"/>
    <n v="29.6"/>
    <n v="10"/>
    <x v="7"/>
    <x v="3"/>
  </r>
  <r>
    <n v="23"/>
    <s v="Supported by Own Organization"/>
    <n v="0"/>
    <n v="20"/>
    <n v="11.8"/>
    <n v="7.03"/>
    <n v="49.36"/>
    <n v="10"/>
    <x v="8"/>
    <x v="2"/>
  </r>
  <r>
    <n v="4"/>
    <s v="Ease of Use"/>
    <n v="0"/>
    <n v="20"/>
    <n v="10.9"/>
    <n v="6.36"/>
    <n v="40.49"/>
    <n v="10"/>
    <x v="9"/>
    <x v="0"/>
  </r>
  <r>
    <n v="1"/>
    <s v="Capability of Library"/>
    <n v="0"/>
    <n v="20"/>
    <n v="10.9"/>
    <n v="8.02"/>
    <n v="64.290000000000006"/>
    <n v="10"/>
    <x v="9"/>
    <x v="0"/>
  </r>
  <r>
    <n v="14"/>
    <s v="Dependency"/>
    <n v="0"/>
    <n v="19"/>
    <n v="10.7"/>
    <n v="6.9"/>
    <n v="47.61"/>
    <n v="10"/>
    <x v="10"/>
    <x v="1"/>
  </r>
  <r>
    <n v="6"/>
    <s v="Flexibility"/>
    <n v="0"/>
    <n v="20"/>
    <n v="10.7"/>
    <n v="7.5"/>
    <n v="56.21"/>
    <n v="10"/>
    <x v="10"/>
    <x v="0"/>
  </r>
  <r>
    <n v="15"/>
    <s v="Open Source Software"/>
    <n v="0"/>
    <n v="19"/>
    <n v="10.4"/>
    <n v="6.18"/>
    <n v="38.24"/>
    <n v="10"/>
    <x v="11"/>
    <x v="1"/>
  </r>
  <r>
    <n v="20"/>
    <s v="Community Support"/>
    <n v="0"/>
    <n v="18"/>
    <n v="10.3"/>
    <n v="6.94"/>
    <n v="48.21"/>
    <n v="10"/>
    <x v="12"/>
    <x v="2"/>
  </r>
  <r>
    <n v="16"/>
    <s v="Cost"/>
    <n v="0"/>
    <n v="19"/>
    <n v="10.1"/>
    <n v="6.52"/>
    <n v="42.49"/>
    <n v="10"/>
    <x v="13"/>
    <x v="1"/>
  </r>
  <r>
    <n v="24"/>
    <s v="Used by Reputed Companies"/>
    <n v="0"/>
    <n v="20"/>
    <n v="9.6999999999999993"/>
    <n v="6.65"/>
    <n v="44.21"/>
    <n v="10"/>
    <x v="14"/>
    <x v="2"/>
  </r>
  <r>
    <n v="11"/>
    <s v="Availability of Demo"/>
    <n v="0"/>
    <n v="16"/>
    <n v="9.6"/>
    <n v="5.52"/>
    <n v="30.44"/>
    <n v="10"/>
    <x v="15"/>
    <x v="1"/>
  </r>
  <r>
    <n v="19"/>
    <s v="Large Community"/>
    <n v="0"/>
    <n v="19"/>
    <n v="8.9"/>
    <n v="6.19"/>
    <n v="38.29"/>
    <n v="10"/>
    <x v="16"/>
    <x v="2"/>
  </r>
  <r>
    <n v="22"/>
    <s v="Supported by Reputed Organization"/>
    <n v="0"/>
    <n v="20"/>
    <n v="8.6999999999999993"/>
    <n v="7.01"/>
    <n v="49.21"/>
    <n v="10"/>
    <x v="17"/>
    <x v="2"/>
  </r>
  <r>
    <n v="21"/>
    <s v="Customer Support"/>
    <n v="0"/>
    <n v="16"/>
    <n v="8.6999999999999993"/>
    <n v="5.83"/>
    <n v="34.01"/>
    <n v="10"/>
    <x v="17"/>
    <x v="2"/>
  </r>
  <r>
    <n v="28"/>
    <s v="Familiarity"/>
    <n v="0"/>
    <n v="18"/>
    <n v="8.5"/>
    <n v="6.97"/>
    <n v="48.65"/>
    <n v="10"/>
    <x v="18"/>
    <x v="3"/>
  </r>
  <r>
    <n v="10"/>
    <s v="Size of Library"/>
    <n v="0"/>
    <n v="20"/>
    <n v="8.3000000000000007"/>
    <n v="7.01"/>
    <n v="49.21"/>
    <n v="10"/>
    <x v="19"/>
    <x v="0"/>
  </r>
  <r>
    <n v="25"/>
    <s v="Search Engine Ranking"/>
    <n v="0"/>
    <n v="20"/>
    <n v="8.1999999999999993"/>
    <n v="5.86"/>
    <n v="34.36"/>
    <n v="10"/>
    <x v="20"/>
    <x v="3"/>
  </r>
  <r>
    <n v="5"/>
    <s v="Ease of Installation"/>
    <n v="0"/>
    <n v="20"/>
    <n v="7.2"/>
    <n v="5.72"/>
    <n v="32.76"/>
    <n v="10"/>
    <x v="21"/>
    <x v="0"/>
  </r>
  <r>
    <n v="9"/>
    <s v="Interesting Interface"/>
    <n v="0"/>
    <n v="12"/>
    <n v="5.4"/>
    <n v="4.45"/>
    <n v="19.84"/>
    <n v="10"/>
    <x v="22"/>
    <x v="0"/>
  </r>
  <r>
    <n v="26"/>
    <s v="Detailed Benchmark"/>
    <n v="0"/>
    <n v="16"/>
    <n v="5.0999999999999996"/>
    <n v="5.28"/>
    <n v="27.89"/>
    <n v="10"/>
    <x v="23"/>
    <x v="3"/>
  </r>
  <r>
    <n v="17"/>
    <s v="Roadmap"/>
    <n v="0"/>
    <n v="14"/>
    <n v="4.7"/>
    <n v="4.6500000000000004"/>
    <n v="21.61"/>
    <n v="10"/>
    <x v="2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s v="Mizan"/>
    <n v="1"/>
    <s v="mizan.cse.buet@gmail.com"/>
    <n v="115"/>
    <s v="P1"/>
    <n v="209"/>
    <s v="Initial process and factors"/>
    <s v="Architect of a large system"/>
    <s v="Library definition, factors, influences"/>
    <x v="0"/>
    <x v="0"/>
    <n v="500"/>
    <n v="4000"/>
    <x v="0"/>
    <x v="0"/>
    <x v="0"/>
    <s v="System Designer"/>
    <x v="0"/>
    <s v="Apache Camel vs Spring Batch_x000a_Historics vs resilience4j_x000a_hikkaricp vs dbcp_x000a_hibernate vs mybatis_x000a_git vs svn"/>
    <x v="0"/>
    <d v="2022-06-27T00:00:00"/>
    <d v="1899-12-30T13:00:00"/>
    <s v="Library choice is limited, but tool (svn vs git, IntelliJ IDEA vs VS Code, Slack vs Meet) or framework (Spring vs Play) or technology (Oracle vs MySQL, Redis vs memcached) choice problem is bigger. _x000a__x000a_Library is close to framework. Framework is used as structure of the application. _x000a_Library solves us common or utility, hides the complexity underneath. _x000a__x000a_Undertow/ApacheHttp are http servers - can run on its own, and can also be treated as library on top of Spring. _x000a__x000a_Libraries may have API (interfaces or contracts)._x000a__x000a_java ecosystem, libraries are open source. .NEt libraries can be paid sometimes pnuget. _x000a__x000a_Frameworks can be chosen only in the beginning or major migrations. Frameworks decision is large and complex: proposal - POC - convince team - leader convince - director convince - eco system changes. _x000a__x000a_Technology stack (language, infra, db, caching) --&gt; Framework --&gt; Libraries._x000a__x000a_Growing organization - frequent libraries, _x000a__x000a_Choosing a clear winner - no need to convince_x000a_1. Understand nature of the problem_x000a_(developer culture/experience)_x000a_2. Finding possible solutions (dev experience can be consideed. )_x000a_3. Take a look into details of the candidates. _x000a_4. present and discuss with other stakeholders - different factors of the library: usage, ease of use, lucrative API that saves developers day, stability of the library, how many open bugs, large community, active development or abandoned, backed by big companies, there is a chance that it can move to a paid version, performance, security, community support in stackoverflow or github_x000a_5. Convince develpers, teams, _x000a_6. proof of concept of the libraries, adoption is performed slowly - new librariy in only few services and then wide adoption of the library. _x000a__x000a_convince - (multiple companies) - team has to be convinced to adopt the library naturally. taking consent from the team lead for technical opinion, _x000a_havent seen any authoritative process for formal approval or decision making. buy-in is important. zool-proxy (vs envoy proxy) was used for microservice based system, and there was more than technical discussion, we had to prove this works._x000a__x000a_Factors can vary geographically based on economic factor - if SE salary is high, organizations choose one time high cost (integration, adaptation), otherwise org go for enhanced improvements of the library and adoption."/>
  </r>
  <r>
    <n v="2"/>
    <s v="Shajib"/>
    <m/>
    <m/>
    <m/>
    <s v="P"/>
    <m/>
    <m/>
    <m/>
    <m/>
    <x v="0"/>
    <x v="1"/>
    <n v="200"/>
    <n v="5000"/>
    <x v="1"/>
    <x v="1"/>
    <x v="1"/>
    <m/>
    <x v="1"/>
    <m/>
    <x v="1"/>
    <m/>
    <m/>
    <m/>
  </r>
  <r>
    <n v="3"/>
    <s v="Shawrup"/>
    <m/>
    <m/>
    <m/>
    <s v="P"/>
    <m/>
    <m/>
    <m/>
    <m/>
    <x v="0"/>
    <x v="1"/>
    <n v="200"/>
    <n v="5000"/>
    <x v="1"/>
    <x v="1"/>
    <x v="1"/>
    <m/>
    <x v="1"/>
    <m/>
    <x v="1"/>
    <m/>
    <m/>
    <m/>
  </r>
  <r>
    <n v="4"/>
    <s v="Al-Mamun"/>
    <m/>
    <m/>
    <m/>
    <s v="P"/>
    <m/>
    <m/>
    <m/>
    <m/>
    <x v="1"/>
    <x v="1"/>
    <n v="50"/>
    <n v="100"/>
    <x v="2"/>
    <x v="1"/>
    <x v="1"/>
    <m/>
    <x v="1"/>
    <m/>
    <x v="1"/>
    <m/>
    <m/>
    <m/>
  </r>
  <r>
    <n v="13"/>
    <s v="Naim"/>
    <n v="2"/>
    <m/>
    <n v="70"/>
    <s v="P2"/>
    <n v="167"/>
    <s v="Licensing and Security Issues"/>
    <s v="Working in a large structured company"/>
    <s v="License, company technology"/>
    <x v="2"/>
    <x v="2"/>
    <n v="80000"/>
    <n v="150000"/>
    <x v="3"/>
    <x v="2"/>
    <x v="2"/>
    <s v="Software Engineer"/>
    <x v="2"/>
    <m/>
    <x v="0"/>
    <d v="2022-06-28T00:00:00"/>
    <d v="1899-12-30T20:00:00"/>
    <s v="Library: time/string library - lowest level library - time vs ?, _x000a_high level library - ML works - class of tasks - Pytorch/TensorFlow/scikitlearn_x000a_service level - e.g. - montioring product systems, accessed through API/SDKs, paid libraries - lot more factors - price, customer service, roadmap, e.g. (sense) data-dog proprieraty service, prometheus/graphana. _x000a__x000a_1. stick to existing libraries _x000a_2. for simple libraries, look at official documentation, if the support is provided, go with that_x000a_3. for important features, do a POC, (ease of use, documentation, ease of integration/integration (higher level services), sdk for codebase, availability of sandbox)_x000a_4. ask teammate firs to knnow if anything already in company or they have previous experience, then search google online, _x000a_analysis articles online: data-dog vs graphana search_x000a_(medium articles are more common in last 2/3 years, earlier it would be personal blogs, then there is stackoverflow for comparison though its discouraged by community for open ended questions; nowaddays medium is more dominant, definitely more in machine learning, still such comparison more available in medium). _x000a__x000a_In Amazon, we dont search online much, since we have most tools as Amzaon version. We search our internal repositories, wikis, internal Q&amp;A sites. True for all big techs. Even in such case, there are multiple options to choose from. _x000a__x000a_Comparable comparisons are good to have a first look. But the libraries can have different way of implemenations and would try to find out the individual pros/cons of each libraries - these articles are more in-depth. Then we come up with our own table of comparison - which is very less formal, unstructured. during this comparison, some factors will have more weight in my mind. Few times, the factors may have different weights (e.g., security applications). Does not use cut-off factors. If a library is not maintained any more, that could be a red flag not to use it; these kind of libraries are more common which are found from PhD outputs. _x000a__x000a_influence - expertise or familiarity of one choice with the team. non-technical - budget (engineer constraint)/paid services, project deadline - ease of integration. _x000a__x000a_Persuasive/vocal engineers get their choices approved. Designation/position does not matter in such case. The person who is willing to spend more time and research usually wins this kind of debates._x000a_PMs dont usually have influence of this kind of decisions unless this paid/partnership involvement. "/>
  </r>
  <r>
    <n v="7"/>
    <s v="Sagar"/>
    <n v="3"/>
    <m/>
    <n v="70"/>
    <s v="P3"/>
    <n v="184"/>
    <s v="Mobile development Factors"/>
    <s v="12+ years experienced in mobile application"/>
    <s v="Cost, company tech, comparison "/>
    <x v="3"/>
    <x v="2"/>
    <n v="600"/>
    <n v="30000"/>
    <x v="0"/>
    <x v="3"/>
    <x v="2"/>
    <s v="Software Engineer"/>
    <x v="0"/>
    <m/>
    <x v="0"/>
    <d v="2022-06-29T00:00:00"/>
    <d v="1899-12-30T20:00:00"/>
    <s v="GitHub individual developers. Then Google/Square libraries and migrating to that. QR scanner. Zing library, CodeScanner. GitHub projects also - QR Parser. Encryption libraries - bouncy castle, spongy castles. UI DI - butter knife, dagger/dagger2 (Google), http request retrofit, image viewing Universal Image Loader vs Picaso. _x000a_In GM, we do not need to do this. It's done by Foundation Team. They provides SDK or necessary services that needs to be used by other Apps. They will also choose the technology stack. We use 10/12 libraries from GM team. _x000a__x000a_Cycle starts with the 'need'. Discuss among team first about such features (in standup or other informal meetings). 2/3 names come up from those discussion. The tech lead or even any other developer would search Google. For GitHub projects, we used to check Votes, Issues are responded. IF a library is not maintained by the original developer, with the version change of OS, old libraries would get deprecated. So it is very crucial. _x000a__x000a_We also looked for demo project, documentation, evidence that it has been maintained regularly. _x000a_We would prefer institutional libraries instead of personal libraries. Google had ML kit in their QR code library. Our product were used by millions of people, so reputation of the developer organization was also very crucial for us. _x000a__x000a_All factors are not equally important. maintainability &gt; documentation &gt; demo project_x000a_Used by many companies? Easy to use? Does it have good performance? Performance in low light conditions, fitness of the purpose?  Restriction/Flexibility, Compatibility, experience/familiarity of teammates? Gut feeling of the tech lead?_x000a__x000a_Libraries which has many functionalities. Such libraries has very unbalanced performance in different aspects. Bandwidth consumption, Caching of the network data. _x000a__x000a_Collect such information from stackoverflow. Otherwise develop a POC to test those performance matrices by us. _x000a_3rd party websites, mainly Stack Overflow, then medium articles, then very good bloggers such as ray's blog. Many times they are posting reviews on individual libraries. A vs B - which is better. Comments are also interesting in Stack Overflow. _x000a_There was a website, they listed curated library references for modern application development. _x000a__x000a_trustworthy teammates play a great role in such decision. PO/PMs rarely have anything to say unless there is any financial or legal issues. _x000a_Big companies (in the industry for long time) always have guidelines. Validation tools that checks for Apache/GPL licensing. It's also important for start ups as well. Process team should educate their engineers about this license things. It is not very common other than big companies. In such cases, it depends on the single tech lead. _x000a__x000a_Sometimes, developers use large libraries unnecessarily. Any such library would not be required at all for small functionalities. Sometimes fi the developer is lazy or their is time constraints, the mega libraries are integrated for a small feature. Skill of the developer who is choosing plays important part. _x000a__x000a_Social, racial influence is none. However, Geography can play a role. E.g., Google map can be restricted in some countries. _x000a__x000a_Those libraries can come as bi-product. Netflix releases a lot of libraries as part of their own development. It increases their reputation in developer community. Library as a service. Google releasing a lot of services under Firebase - these are now not released as libraries,  rather as services. Text extraction from images - there was a library you could include. That did not hit their cloud API. For non-english, you will have to go for API. We run 10/15 days POC development. _x000a__x000a__x000a_"/>
  </r>
  <r>
    <n v="11"/>
    <s v="Azad Bhai"/>
    <n v="4"/>
    <m/>
    <n v="64"/>
    <s v="P4"/>
    <n v="213"/>
    <s v="Long term maintenance concerns"/>
    <s v="Being a CEO, takes decisions considering long term impact"/>
    <s v="Company application domain, active development of library"/>
    <x v="1"/>
    <x v="3"/>
    <n v="54"/>
    <n v="60"/>
    <x v="4"/>
    <x v="4"/>
    <x v="3"/>
    <s v="Executive Leader &amp; _x000a_Software Engineer"/>
    <x v="3"/>
    <m/>
    <x v="0"/>
    <d v="2022-06-29T00:00:00"/>
    <d v="1899-12-30T21:30:00"/>
    <s v="Datetime, naïve, can be development by own, but vulnerable to bugs. Nodejs was tech stack. In server in UTC. Our own implementation faced a lot of corner cases. Maintained frequently, trusted by most people. Search date in npmjs repository and found 700+ libraries. Checking the maintainers whether they are active or not. Weekly download count. 'Date' published a month ago, downloaed 1000+ in a week. Momentjs, last pubilshed 2 months back, downloaded 16M per week. GitHub commit or issue list is very active. We have been using for last 4 years. There is release almost a month, sometimes we do not upgrade. We always upgrade particularly this library as they are stable. _x000a__x000a_AWS libraries - vast, a lot of documentation. Wrappers of APIs, they are libraries. JSON to CSV. The libraries had 10 download a day. Both libraries were published 3 years back. both of them were same, we chose randomly. _x000a__x000a_ffmpeg 87K weekly, last published 13 hours ago. We created branch, pull request, and it was merged 3 months later. _x000a__x000a_Functionality has higher priority than the popularity. _x000a__x000a_Framework defining libraries. ReactJS maintained by Facebook. Preferred ViewJS because most of my developers were backend developers. Ease of Use by my developers. We do not choose any libraries from Microsoft, because we found MS cloud products and docs are more buggy than other providers. RecApp, Speechmatics is more reliable than MS. Industry/Organization may not have much impact. However, some applications collect malicious data from user's machine. Even with all functionalities, we will need to collect review of those libraries as well. Privacy is important in all the industries - media or financials. _x000a__x000a_Sources of review/opinions - discussion channel of those libraries. Packet capture tool would be used to track network data. _x000a_Stack Overflow, Medium are good sources of opinions (for &lt;1K weekly download data). _x000a__x000a_Proprietary libraries - .Net, Java. Price, Cost vs Value analysis, Speed/Performance, We do load testing during the trial peiord, Customer Support. Developer may not decide. _x000a__x000a_Opinion givers ranking in SO is also important. Blogger is writing also for a long time. Multiple bloggers supporting the same claim. Security, Privacy, and Legal issues raised are taken seriously. _x000a__x000a_Library integrations will be questioned during code review process as well. Team culture needs to be defined, it should be above any personal traits. People are human, they may also have ego. _x000a__x000a_Open source community is passionate people. these libraries are free, however gives indirect benefit. As momentjs developer, I would get advantage in a FANG interview. That is a non-momentary benefit. The community collaboration is beutiful. Passion, name, fame are benefits other than money. _x000a__x000a_Delivery time is important for library integration. Libraries can be marketing tool for API economy to get developers hooked. _x000a__x000a_"/>
  </r>
  <r>
    <n v="21"/>
    <s v="Sowkot"/>
    <n v="5"/>
    <s v="sowkot@gmail.com"/>
    <n v="55"/>
    <s v="P5"/>
    <n v="224"/>
    <s v="Decision making processes"/>
    <s v="Stablishing the processes in a startup team"/>
    <s v="Information search, company culture"/>
    <x v="4"/>
    <x v="4"/>
    <n v="12"/>
    <n v="40"/>
    <x v="5"/>
    <x v="4"/>
    <x v="4"/>
    <s v="Engineering Manager Founder"/>
    <x v="4"/>
    <m/>
    <x v="0"/>
    <d v="2022-07-04T00:00:00"/>
    <d v="1899-12-30T20:30:00"/>
    <s v="html parser in .Net - cq html parsing, many other libraries were available._x000a_microsoft entity framework (for ORM)_x000a_Functionality_x000a_1. Functionality (html parsing)_x000a_2. Compatibility (jquery expression as an input)_x000a_3. Partial requirements - which one serves most_x000a__x000a_4. Free or Open Source (raise a PR, check the code)_x000a_5. Popularity How many stars, downloads, forks are there in the repository_x000a_6. Regular maintenance (weekly commit)_x000a__x000a_7. Whether it supports the .net framework_x000a__x000a_8. Javascript - a lot of libraries (file uploader component for React). Requirement was to upload multiple files together, show progress bar, show thumbnail after uploading. Chose - React File Pond_x000a__x000a_9. Good documentation - Getting started document. _x000a__x000a_10. release frequency is a double sided sword. NewtonSoft JSON is very old, stable, still there are frequent commits. There is no limit on improvement._x000a__x000a_11. Version controlling - backward compatibility is important. _x000a__x000a_A. Functionality Requirement_x000a_B. Open Source _x000a_C. Popularity_x000a_D. backed by vendors (Google, Microsoft, Facebook will be preferred)_x000a__x000a_For serialization library - most performing library is preferred. Online checking of benchmark. _x000a_For file uploader, security is more important than performance. _x000a__x000a_steps:_x000a_1. (JSON serialization .net) search on Google (or nuget package manager in Visual Studio) - download/star counts, compatibility_x000a_2. Go to their GitHub and docs (website). Whether the initial example covers the required functionality_x000a_3. Download those library and check the functionality (sometimes also they host the file uploading functionality in their own system)_x000a_4. Reviews on these libraries (performance etc.) online articles_x000a__x000a_library upgradation: can break the code in runtime. enough unit test coverage. _x000a__x000a_review sites - Google -&gt; Stack Overflow -&gt; Links of other article/blog -&gt; Medium.com (codeproject was popular earlier). Posts also summarizes their findings. The dialog is important among multiple responses. _x000a__x000a_CTO/tech leads - tend to bias towards particular libraries or companies, but still they leave it up to developer's choice. _x000a_JSON.NET preferred over newton soft json by Microsoft. Native libraries can be preferred. Some corporations may have top down approach (very less, most companies I worked was open culture), people do research and come to an AGREEMENT. Most libraries are open licensed. Some tools can check security of the libraries specially in the javascript world. Companies can host their own nuget server and incorporate it their after security team's approval. _x000a__x000a_Familiarity of libraries from past experience. Depending on team culture, people will come forward with their opinions, there will be decisions collectively. Someone emotionally engaged, they will take responsibilty. Vocal/non-vocal, intro-extrovert people can have different kind of opinions, if the team culture is inclusive, then this will not be an issue. _x000a__x000a_Some people will be more interested in tech-savvy, some people will not go for the extra mile. _x000a_* Some suggestions on inclusive team culture. _x000a__x000a_Why open source? _x000a_Miscrosoft used to be a closed company direction. They are making a lot of things open source. Big Techs are giving free staff to involve more programmers. They start as their own internal library. After certain level, they make it open source. The developers who use this are more inclined to the tech stack of these companies. Community also contributes a lot to the original library. _x000a__x000a_Some people are also open source advocates who prefers making open source from the benginning. _x000a__x000a_Other business model is to earn revenue by providing support services. _x000a_Some university grads can also earn reputation. _x000a__x000a_You will find great products without sufficient documentation or marketing efforts. "/>
  </r>
  <r>
    <n v="22"/>
    <s v="Dr. Barcomb"/>
    <n v="6"/>
    <m/>
    <n v="42"/>
    <s v="P6"/>
    <n v="113"/>
    <s v="Open Source factors"/>
    <s v="Has experience regarding OSS contribution and research"/>
    <s v="Open source, Personal motivation"/>
    <x v="5"/>
    <x v="0"/>
    <n v="20"/>
    <n v="200"/>
    <x v="6"/>
    <x v="5"/>
    <x v="2"/>
    <s v="Software Engineer"/>
    <x v="5"/>
    <m/>
    <x v="0"/>
    <d v="2022-07-06T00:00:00"/>
    <d v="1899-12-30T14:30:00"/>
    <s v="More concerns on licensing, _x000a_Code or security review_x000a_10 years back no body did it, now most small and medium company does not do it. _x000a_Excel parsing - previous experience. _x000a_See what was available, documentation, recommendation from website or friends (not colleagues if I did not have enough respect). _x000a_ocassionaly heard a library at a conference (look for a chance to use it)_x000a_familiarity first, excitement to try something new, best fit, easy interface, simplest possible library that actually solve it. _x000a_multiple libraries - look into documentation - least complicated interfaces, try that one. clarity of documnetation --&gt; adaptation example in the documentation. _x000a__x000a_Stack Overflow would be right place at this moment. Tech meetups would be another source. Write a POC. Not willing to study the library documentation thoroughly. Security review, bill of materials. _x000a__x000a_introduce bugs if not using libraries. open source usage plan - (developer just want to solve a problem right now) in structured companies. csv maintenance is not a big deal. _x000a__x000a_not everyone is going to have same approach. long term maintenance could be a factor by senior developers. time constraint is a major issue to solve the questions quickly. Openchain, SBOM (software bill of material). Liability/licensing, and vulnerability affected. _x000a__x000a_open core business model. potential customers in the sales funnel, developer community hiring, _x000a__x000a_code dumping or source dumping, _x000a__x000a_ideological differences, _x000a_cost of learning, switching/migration, total cost of ownership, _x000a_if I change job every year, it's not my problem to maintain long term. _x000a__x000a_motivation of community sourced project - scratch your own itch - solve your open problem, carrots and rainbows. altruisticly available, promoting in the job market, enjoy doing it for fun. _x000a__x000a_more people using it more bug reports you are getting it. "/>
  </r>
  <r>
    <n v="10"/>
    <s v="Ashraf Bhai+2"/>
    <m/>
    <m/>
    <m/>
    <s v="P"/>
    <m/>
    <m/>
    <m/>
    <m/>
    <x v="1"/>
    <x v="1"/>
    <n v="300"/>
    <n v="350"/>
    <x v="7"/>
    <x v="1"/>
    <x v="1"/>
    <m/>
    <x v="6"/>
    <m/>
    <x v="2"/>
    <m/>
    <m/>
    <m/>
  </r>
  <r>
    <n v="14"/>
    <s v="Ben"/>
    <n v="7"/>
    <m/>
    <n v="50"/>
    <s v="P7"/>
    <n v="203"/>
    <s v="Factors for a startup"/>
    <s v="Being a startup CTO may share different priorities"/>
    <s v="Flexibility, Ease of Installation, Community Support"/>
    <x v="3"/>
    <x v="2"/>
    <n v="6"/>
    <n v="21"/>
    <x v="8"/>
    <x v="6"/>
    <x v="5"/>
    <s v="CTO"/>
    <x v="7"/>
    <s v="Mapping libraries:_x000a_Leaflet (OSM) vs Google Map vs Map Box, EEGO (expensive)_x000a_"/>
    <x v="0"/>
    <d v="2022-07-13T00:00:00"/>
    <d v="1899-12-30T12:00:00"/>
    <s v="EEGO was free up to some point_x000a_Payment libraries (charged libraries)_x000a__x000a_build from scratch or library_x000a_cloud service providers - big ones or the smaller ones_x000a__x000a_Problem statement identification_x000a_What to search for. Choose the first one you got one. _x000a_May not be flexible._x000a_Open source - how much support - GitHub community or Stack Overflow_x000a_Non-open source - Size of the company_x000a_Which looks best, aesthatics_x000a_Real estate data - pull in listings, laravel structure ready_x000a_Chose the one which (ph rets) which had quickest response in GitHub_x000a_Customization capability of 3rd party libraries (satelite data or street data)_x000a__x000a_D3 - webbased tree visualization library to allow us to come up with our own tree. _x000a_canvas - build from scratch, as other libraries could not capture all the data we needed to display_x000a__x000a_needed to support vanilla js, viewjs_x000a__x000a_Google search for libraries, then Stack Overflow - what different people recommend, also Quora/Reddit - what is best for doing work x. NPM registry for nodejs package manager, different package managers also plays a critical role_x000a__x000a_trusted libraries, use case, _x000a__x000a_weighted factors, for startups - how much resource its taking, faster, ease of installation, flexible or not. _x000a_secuirty can be blocker issue. _x000a__x000a_open source libraries won't have any switching cost. might not be maintained. _x000a__x000a_startup - speed to market is important_x000a_bigger companies - installation is handled by other than developer, more concerned with security, dependency_x000a__x000a_industry - finance/health care: security, consumer - aesthatics, scale of the team is also a big different factor, openness culture for embracing new libraries, DevOps can also have a say in the decision process, marketing team can also be involved - social media integration into website, marketing team had to manage the contents and they had to have a say. Product manager, operation managers are not usually involved in the library selection process. _x000a__x000a_design team also has influence on visual libraries. _x000a__x000a_For individual developers - visualization libraries can be chosen based on the developers' own taste. _x000a__x000a_Readme pages, documentation pages. _x000a__x000a_How detailed oriented a developer is also influences the choice of the library. _x000a__x000a_Cultural difference can play a huge role - a japanese bank - pink/cherry blossom was aristocratic. _x000a_Norway - lot more yellows, and blues, size of elements needed to be bigger. _x000a__x000a_amount of detail is also related with culture - japanese are very detailed oriented (in terms of visualization or the amount of the data is being played out). we cannot make generalizations. but it's most usable in design considerations. _x000a__x000a_EEGO map - Alex loved it, pokemon like, but Google map was pretty boring. students were happy, lawyers were finding that unprofessional. _x000a__x000a_Age can also play a part - students vs lawyers (aged persons) can like different colors/themes. _x000a__x000a_"/>
  </r>
  <r>
    <n v="12"/>
    <s v="Masud Bhai"/>
    <m/>
    <m/>
    <m/>
    <s v="P"/>
    <m/>
    <m/>
    <m/>
    <m/>
    <x v="1"/>
    <x v="1"/>
    <n v="30"/>
    <n v="40"/>
    <x v="2"/>
    <x v="1"/>
    <x v="1"/>
    <m/>
    <x v="1"/>
    <m/>
    <x v="1"/>
    <m/>
    <m/>
    <m/>
  </r>
  <r>
    <n v="19"/>
    <s v="Nahid"/>
    <n v="8"/>
    <m/>
    <n v="78"/>
    <s v="P8"/>
    <n v="201"/>
    <s v="Performance factors"/>
    <s v="Working in a cloud company that may requiew high performing libraries"/>
    <s v="Familiarity, Team Discussion, Library Migration"/>
    <x v="2"/>
    <x v="2"/>
    <n v="10000"/>
    <n v="20000"/>
    <x v="3"/>
    <x v="7"/>
    <x v="2"/>
    <s v="Senior Software Engineer"/>
    <x v="7"/>
    <s v="Flowable (flow management)_x000a__x000a_Apache Flink (streaming)"/>
    <x v="0"/>
    <d v="2022-07-13T00:00:00"/>
    <d v="1899-12-30T20:00:00"/>
    <s v="Choices a third party library is made by a team of software engineers instead of a single engineer. _x000a__x000a_Existing product running, replace with a new third party library or improve the existing source code/application. _x000a_Workflow management service/library needed to be chosen competing existing product. _x000a__x000a_One option was using Flowable, another option was using library developed by another team of the same organization, and the running product itself. _x000a__x000a_Steps: _x000a__x000a_identify the need (new feature or problem statement), the limitation discovery through debugging or analytical steps. _x000a_Explore the options. - team choices, team meetings, _x000a_- previous experience on a particular library, more input can be found_x000a_- someone may not have explored, so they have less input on the discussion_x000a_- another substep is to explore other libraries, but the initial library is already got some bias_x000a_- what is the basis of choosing another library_x000a_- sources of the comparison: search engines to find similar libraries, check official documentation of the competing libraries (feature list), _x000a_- what is the actual performance - found from forum/blogs, pros/cons, even comparisons, other engineers (same or different organization), opinions on these libraries. _x000a_- do not rely on particular blog, rather what kind of work they have performed to test the library. This work is more important. If they list the pros/cons. The content itself is important. _x000a_- bcause sheer number of people visiting those Q&amp;A sites, balances out quality content. _x000a_- popularity is not always important_x000a_- scalability (throughput, latency) - primary (more important that popularity), as we are a cloud service company. _x000a_- are we doing more read or more write, if a libary is more optimized for right-heavy and we are read-heavy, then it's an important factor (batch processing vs steam processing)_x000a_- how many active users can it support_x000a_- in case of a desktop product, performance may not be that much important, rather ease of use, support, maintenability could be more important. _x000a__x000a_Feasibility study on the 3rd party library_x000a_If don't have enough scope to improve our own product, we had to choose 3rd party library_x000a_We would develop a prototype using the 3rd party library_x000a_Finally, we integrate the library into our product and demo to the customer. (longest time taken)_x000a_We also compare the monitoring data from the new library. _x000a_Customer validation gets done through System Integration team (who knows customer better) and the QA team. _x000a__x000a_-- Organizational influence in such decision_x000a_- we make individual decision (when the stake was not high, just ensure a backward compatibility), team decision kicks in for large high stake decisions (where customer may pay millions $ or will take months to implement). _x000a__x000a_- even in a team decision, inclusivity plays a big role. sometimes, one or two particular member can influence the decision. the discussion is geared toward only few members in the meeting or the process. _x000a_- you cannot do POC on all candidate libraries (each taking 2/3 weeks) for time or resource constraints. _x000a_- we have to take decision on the current knowledge without the extensive research_x000a_- There is a risk that the decision making process may not be best decision if there is not option to get the feedback of all members involved. We do not know if the project will fail when we make decision based only on the prior experience. _x000a_- inclusivity - not only cultural diversity, rather different way of knowledge gathering, presentation, and discussion etc. _x000a_- cultural background - low culture and high culture (only understands spoken language, or sometimes understands what is not spoken as well). _x000a_- it requires a lot of effort and training. in real life we go through many constraints (deadlines, fighting incidents). _x000a_- tool, technology, or language (productivity tools) choices go through approval processes_x000a_- when we compare against our own sister teams product, we have to convince superior stakeholder_x000a_- customer facing teammembers can help in the decision process by providing priorities among timeline, or other similar factors_x000a__x000a_- for an single person assignment, they can go through the process in their own; however if the team decision is not well structured in terms of member contribution, the decision can vary based on the personal traits. _x000a__x000a_- an invidual un/knowlingly can choose a known route. motivation can be stay on familiar ground, because they can contribute more to the team and have good influence. _x000a_- in low stake choices, engineers can choose new/emerging libraries to enrich their resume. _x000a_- Following certain path can give better result and if you can use it in such tios. "/>
  </r>
  <r>
    <n v="8"/>
    <s v="Masum"/>
    <n v="9"/>
    <m/>
    <n v="66"/>
    <s v="P9"/>
    <n v="62"/>
    <s v="Migration scenarios"/>
    <s v="Experienced to migrate company tech stack as architect"/>
    <s v="Legal risks, Lack of Stability, Less prefered than native support"/>
    <x v="3"/>
    <x v="2"/>
    <n v="100"/>
    <n v="250"/>
    <x v="7"/>
    <x v="2"/>
    <x v="0"/>
    <m/>
    <x v="8"/>
    <m/>
    <x v="0"/>
    <d v="2022-11-10T00:00:00"/>
    <s v="6PM"/>
    <s v="12-13 years, principal SE, design whole system. Guide team as a tech lead to deliver features. Choosing language, libraries. Full stack developer, then backend development, architectural problems, UI stack changes very fast. Favorite language is Java, but not all works with Java. Currently using other languages such as Php, Python, Go Lang etc. _x000a__x000a_Dev team in Toronto, India, Cyprus, Columbia. Off shore developers maintain the legacy systems, as we are moving away from monolith to micro services. Toronto office works on micro services. Business domain is in HR to encourage employees to recognize their employees, SaaS product including Gift systems. Point based system. Marketplace integration. Helping the SLT of that company with analysis. Total dev size 170, total company size is 600 including branches in Europe, APAC, USA. _x000a__x000a_Library selection example - migration process. REST call to external servers, by using Php, a curl command, not performant. A library call gazle. _x000a_Popular in GitHub compared to others, active contributor, well maintained. Needed to inform my manager, legal permission, company licensing. Manager reached out to InfoSec, and legal. Start implementing in Staging. Continuous check by InfoSec in production. How many contributor involved and how frequently maintained, few weeks ago released last version. Open issues in GitHub. Master list, package manager. GH search first, company portal, go to. "/>
  </r>
  <r>
    <n v="28"/>
    <s v="Robin"/>
    <n v="10"/>
    <m/>
    <n v="73"/>
    <s v="P10"/>
    <n v="168"/>
    <s v="Visualization and front end libraries"/>
    <s v="Working as web developer for over a decade"/>
    <s v="Customer support, flexibility, existing repository"/>
    <x v="6"/>
    <x v="0"/>
    <n v="300"/>
    <n v="11000"/>
    <x v="9"/>
    <x v="6"/>
    <x v="2"/>
    <m/>
    <x v="9"/>
    <m/>
    <x v="0"/>
    <d v="2022-12-08T00:00:00"/>
    <m/>
    <s v="East Europe vs scandinavian culture different. You can challenge your supervisor without any consequences._x000a_6 weeks vacation. 4 weeks er beshi, can be cancelled, but no body does that._x000a_Sr. Developer, Sweden, trading application, data visualization, front end side. _x000a_started in 2007, mostly web technologies, what can and cannot be done. Web can do a lot in browser. Both front and backend, including DevOps. I have seen all the web development life cycle, also worked on HW devices. Energy trading, selling electricity to national grid, our traders should know what should be the price right now. 11000 employees, after loosing 10K people sold to German partially. SW developers are around 200~300, only in Nordic. _x000a__x000a_Team is already using a library, I have to use it. See the trend in GitHub. Streaming library. Should I build, or use any library to save developer time. Scalability, hundred users vs million users. If cost increases exponentially. _x000a__x000a_Dedicated team to maintain internal artifcatory? _x000a__x000a_Visualization? high-chart, hands-on-table (excel like table) (free and paid for support service). "/>
  </r>
  <r>
    <n v="16"/>
    <s v="Nazim"/>
    <m/>
    <m/>
    <m/>
    <s v="P"/>
    <m/>
    <m/>
    <m/>
    <m/>
    <x v="2"/>
    <x v="1"/>
    <n v="5000"/>
    <n v="500000"/>
    <x v="3"/>
    <x v="1"/>
    <x v="1"/>
    <m/>
    <x v="1"/>
    <m/>
    <x v="2"/>
    <m/>
    <m/>
    <m/>
  </r>
  <r>
    <n v="17"/>
    <s v="Sazzad"/>
    <m/>
    <m/>
    <m/>
    <s v="P"/>
    <m/>
    <m/>
    <m/>
    <m/>
    <x v="2"/>
    <x v="1"/>
    <n v="10"/>
    <n v="10"/>
    <x v="10"/>
    <x v="1"/>
    <x v="1"/>
    <m/>
    <x v="10"/>
    <m/>
    <x v="2"/>
    <m/>
    <m/>
    <m/>
  </r>
  <r>
    <n v="18"/>
    <s v="Fayzul"/>
    <m/>
    <m/>
    <m/>
    <s v="P"/>
    <m/>
    <m/>
    <m/>
    <m/>
    <x v="2"/>
    <x v="1"/>
    <n v="10"/>
    <n v="10"/>
    <x v="10"/>
    <x v="1"/>
    <x v="1"/>
    <m/>
    <x v="11"/>
    <m/>
    <x v="2"/>
    <m/>
    <m/>
    <m/>
  </r>
  <r>
    <n v="15"/>
    <s v="Omid"/>
    <n v="11"/>
    <m/>
    <n v="53"/>
    <s v="P11"/>
    <n v="53"/>
    <s v="Machine learning libraries"/>
    <s v="Experienced in machine learning in gradudate research studies and in industry"/>
    <s v="Talk to people, Performance, Outstanding library selection"/>
    <x v="3"/>
    <x v="2"/>
    <n v="30"/>
    <n v="100"/>
    <x v="8"/>
    <x v="2"/>
    <x v="6"/>
    <s v="ML Engineer"/>
    <x v="12"/>
    <m/>
    <x v="0"/>
    <d v="2022-12-10T00:00:00"/>
    <m/>
    <s v="MSc in Electrical Engineering, experience in Embedded systems, then data science, machine learning techniques. After graduation, ML engineers. Roughly six months. Prior to that worked in Embedded systems for roughly for 7~8 work. _x000a_Calgary based company, monitoring oil-gas pipeline using machine learning and AI. In ML around 10 people. 10~15 in DevOps. More or less around 100 people company. _x000a__x000a_Easy to use, user friendly. Numpy - preprocessing of data, very fast. _x000a__x000a_Visualization - Matplotlib, seaborn, bokeh. Fastest one is matplotlib. Complex visualization bokeh. Realtime - matplotlib. _x000a__x000a_Learning libraries. Life long journey. Web blogs, newsletters. Google it. Websites - stackoverflow, then TowardsDataScience. Solutions, small pieces of code. Performance idea came from experience. _x000a__x000a_Faster, easier to use, as fast as possible. Multi-processing in ML. Classification/prediction, batch processing can be done. Not all models supports parallel processing. "/>
  </r>
  <r>
    <n v="20"/>
    <s v="Rezwan Bhai"/>
    <m/>
    <m/>
    <m/>
    <s v="P"/>
    <m/>
    <m/>
    <m/>
    <m/>
    <x v="4"/>
    <x v="1"/>
    <m/>
    <m/>
    <x v="2"/>
    <x v="1"/>
    <x v="1"/>
    <m/>
    <x v="1"/>
    <m/>
    <x v="3"/>
    <m/>
    <m/>
    <m/>
  </r>
  <r>
    <n v="33"/>
    <s v="Gabor"/>
    <n v="12"/>
    <m/>
    <n v="90"/>
    <s v="P12"/>
    <n v="63"/>
    <s v="DevOps Process for Library Security Issues"/>
    <s v="Consulted dozens of companies in DevOps process establishment"/>
    <s v="Barriers of library usage, Baggage of libraries"/>
    <x v="7"/>
    <x v="3"/>
    <n v="1000"/>
    <n v="30000"/>
    <x v="6"/>
    <x v="5"/>
    <x v="7"/>
    <m/>
    <x v="13"/>
    <m/>
    <x v="0"/>
    <d v="2022-12-14T00:00:00"/>
    <m/>
    <s v="Self-employed 22 years. Training companing, teach. Consulting/developing to various clients. Internal tools. Profile - trying to help companies improve their development process, version control, writing test, setting up CI/CD. Current company (agriculture), has some research regarding ML. Project members left, writing code in Python. Help them with different projects. Contribute by writing about programing and OSS. Contribute to OSS led by others. Finding OSS projects is my own project. Clients with 30K+ (CISCO, Walcom), 5/10 employees. High tech companies. _x000a__x000a_Why use?_x000a_Why don't use? - Legal compliance and forms. Lack of knowledge, disconnected from Internet, installation from Internet is barred, they can do it themelves, learning seems bigger investment that developing a small project* in the beginning. Choice parlysis. Too many choices there, No objective way to compare. Lack of testing hinders migrating to 3rd party libraries; unfamiliarity with OSS - how to understand there is hidden (intentional) vulnerability - test coverage of OSS as proof, download count as confidence factor;_x000a__x000a_Library comparison sites, compares frameworks (biased), libraries (sort of balanced). _x000a__x000a__x000a_Perl and then Python, and then Javascript have a lot of 3rd party open source libraries. _x000a_Never used C/C++ in any code._x000a_Perl package repo metacpan.org."/>
  </r>
  <r>
    <n v="26"/>
    <s v="Tanvir"/>
    <n v="13"/>
    <m/>
    <n v="66"/>
    <s v="P13"/>
    <n v="98"/>
    <s v="Selection process in large organizations for legal and security risks"/>
    <s v="Has been an architect in a large team for 10+ years"/>
    <s v="Consent Process, Benefits of libraries, Tech Expert Opinion"/>
    <x v="2"/>
    <x v="2"/>
    <n v="200000"/>
    <n v="1000000"/>
    <x v="11"/>
    <x v="0"/>
    <x v="0"/>
    <m/>
    <x v="9"/>
    <m/>
    <x v="0"/>
    <d v="2022-12-14T00:00:00"/>
    <m/>
    <s v="Principal engineering in Amazon (13 years), overall 15/16 years, quality of prices published in Amazon. Prior to that customer and transport._x000a__x000a_Finding emerging and technical challenges in the organization, and guide Director. Review architecture. Director has 80 engineers, direct impact is 40~80. Overall span is 150~200. As an independent contributor, however not code as much, Goal is to find architectural touch points, adapting right frameworks. Corporate/Tech 200K, total size 1M. _x000a__x000a_Inclination to technology - low level technologies. Java for all the microservices. Other teams can go to any other languages. Framework is AWS. _x000a__x000a_Amazon prefers library since beginning, for getting the job done. _x000a__x000a_Builder tools (a separate org). Some of OSS vendors are trusted implicitly. _x000a_Brand new libraries need to be vetted by Legal team for licensing. Then it goes to infosec for security, then it goes to shared repositories. You cannot deploy unless approved. _x000a__x000a_Start problem troubleshooting in SO. Then go to shared repo.  _x000a__x000a_Time to market is an important factor. _x000a_Instead of team/dev experience, we can ask about the software size (in LOC of how old the software is). That would give better mapping."/>
  </r>
  <r>
    <n v="23"/>
    <s v="Neo Financial"/>
    <m/>
    <m/>
    <m/>
    <s v="P"/>
    <m/>
    <m/>
    <m/>
    <m/>
    <x v="3"/>
    <x v="1"/>
    <n v="100"/>
    <n v="700"/>
    <x v="2"/>
    <x v="1"/>
    <x v="1"/>
    <m/>
    <x v="1"/>
    <m/>
    <x v="3"/>
    <m/>
    <m/>
    <m/>
  </r>
  <r>
    <n v="24"/>
    <s v="GM Canada"/>
    <m/>
    <m/>
    <m/>
    <s v="P"/>
    <m/>
    <m/>
    <m/>
    <m/>
    <x v="3"/>
    <x v="1"/>
    <m/>
    <m/>
    <x v="2"/>
    <x v="1"/>
    <x v="1"/>
    <m/>
    <x v="1"/>
    <m/>
    <x v="3"/>
    <m/>
    <m/>
    <m/>
  </r>
  <r>
    <n v="25"/>
    <s v="Avanti"/>
    <m/>
    <m/>
    <m/>
    <s v="P"/>
    <m/>
    <m/>
    <m/>
    <m/>
    <x v="3"/>
    <x v="1"/>
    <m/>
    <m/>
    <x v="2"/>
    <x v="1"/>
    <x v="1"/>
    <m/>
    <x v="1"/>
    <m/>
    <x v="3"/>
    <m/>
    <m/>
    <m/>
  </r>
  <r>
    <n v="6"/>
    <s v="Farzia"/>
    <n v="14"/>
    <m/>
    <n v="45"/>
    <s v="P14"/>
    <n v="136"/>
    <s v="Library migration scenarios"/>
    <s v="Experienced in managing mobile apps with large user base in all platforms"/>
    <s v="Make life easy, Life long maintenance, Migration to other library"/>
    <x v="1"/>
    <x v="3"/>
    <n v="100"/>
    <n v="150"/>
    <x v="5"/>
    <x v="3"/>
    <x v="2"/>
    <s v="Team Lead"/>
    <x v="2"/>
    <m/>
    <x v="0"/>
    <d v="2022-12-12T00:00:00"/>
    <m/>
    <s v="Mobile app developer about 6+ years. Company size 150_x000a_Both Android and iOS and leading a team of 6 developers. Now tech 120. _x000a_financial and payment related applications. Necessity in mobile app. _x000a_An app is system itself. _x000a_Image loading in Android app. Universal image loader, live issues because the capability was not enough. There was Picasso. Easy to use, _x000a__x000a_easy to maintain. ease of installation, can I use a wrapper.  _x000a__x000a_No need to change the structure of the code much. _x000a__x000a_Performance, top libraries are always good performing. _x000a__x000a_Device compatibility. Pricing. _x000a__x000a_For image processing libraries. Important factor was to read some Bangla test (functionality)_x000a__x000a_Deprecated libraries in newer OS. Active Android? Room is the new library. _x000a__x000a_Alamo Fire. Network Library. _x000a__x000a_"/>
  </r>
  <r>
    <n v="9"/>
    <s v="Topu bhai"/>
    <n v="15"/>
    <m/>
    <n v="64"/>
    <s v="P15"/>
    <n v="127"/>
    <s v="Organizational process and motivation for libraries"/>
    <s v="Experienced in organization process since increased dev team from 3 to 300"/>
    <s v="Delivery Deadline, Don't Reinvent the wheel, Feature criticality"/>
    <x v="1"/>
    <x v="3"/>
    <n v="300"/>
    <n v="350"/>
    <x v="12"/>
    <x v="4"/>
    <x v="5"/>
    <m/>
    <x v="13"/>
    <m/>
    <x v="0"/>
    <d v="2022-12-18T00:00:00"/>
    <m/>
    <s v="22 years. Enterprise application mostly (most business logic, limited users); consumer app targetted towards mass people, application complexity is not much, but scale. _x000a__x000a_Always as a developer, even today. There is change in quantity of coding. Then started working more with people, building up teams and organizations. Better architect now._x000a__x000a_Main expertise in .Net. Led other platforms as well. 2011 Selise, founder from 10 person to 500 person company. In enterprise mostly. Current organization in Dhaka, almost 180+. _x000a__x000a_3rd party library, even had to use last week. Core area of libraries used, is data export (.Net). Image viewer in JavaScript. You dont build. Use MIT libraries.  Decide also frameworks (Angular or React). Library can affect architecture. Example, in 2009, we were building a JS application, what library to use - ExtJS or JQuery. Completely two different paths. ExtJS - more structured. _x000a__x000a_Library baggage - we chose a library which does not fully support requireent. Gets abandoned, community moves away. Security flaws. Long run, a library using is risky. Library upgrade automation also poses risk. _x000a__x000a_Experience from teammates, can be biased, or outdated. Most of the people know what to use. Google -&gt; Stack OVerflow &gt; Articles -&gt; refer librries &gt; GitHub &gt; Looks professional &gt; More activity. Unstructured. Tries to integrate it. Peer review. Review Committee. Professional GitHub repo --&gt; structure of code, documentation, working demo available on the web, a front end library would have a UI, backend would have swagger/demo/sandbox; backed by larger organizations. _x000a__x000a_Depends on the person who is making the decision. A junior engineer may have been assigned for data collection and the senior makes the decision. _x000a__x000a_How complex or business critical is this? Image viewer vs a work-flow library which is a more business critical features. Seniors get involved, sernior engineers, backend/fontend experts, domain experts. Front side libraries can also involve UX dept, biz dept. UI can be defined by the library even. Fuse over Angular provides a structured interation, but Ant provides different interaction.  _x000a__x000a_Factors - memory, time, CPU, compatibility, developing in Windows and deploying in Linux. Throughput, threading._x000a_People are not fully aware of these factors. _x000a__x000a_Can be an structured matrix that can be considered. _x000a_Differnt in .NET stack - openness of source code? _x000a__x000a_ Newtonsoft JSON serializer. .NET source code is now open source, and now platform independent. NuGet. _x000a__x000a_Number of targetted users. 2000 users are pretty low. _x000a_Who is your top leadership - culture of the organization. "/>
  </r>
  <r>
    <n v="37"/>
    <s v="Mahdi"/>
    <n v="16"/>
    <m/>
    <n v="61"/>
    <s v="P16"/>
    <n v="53"/>
    <s v="Process of security concerns"/>
    <s v="Cerified security professional actively developing security products"/>
    <s v="License issues, Data Transfer Security, Geographic Impact "/>
    <x v="1"/>
    <x v="3"/>
    <n v="300"/>
    <n v="400"/>
    <x v="13"/>
    <x v="0"/>
    <x v="2"/>
    <s v="Team Lead"/>
    <x v="7"/>
    <m/>
    <x v="0"/>
    <m/>
    <m/>
    <s v="Consulatant. Public Key Infra tech for Bangadesh Govt. Digital Signature easy for citizens of Bangladesh. SW as Infrastructure. _x000a__x000a_8.5 years, 4.5 years as consultant to the government. Cyber Security toolings to secure govt. infrastructure. _x000a_BCC, 200~300 project employeess, my team size is 8. Technical expert of the PKI. Intermediary for the govt., leadership. Primary tech stack is Java. Front End Javascript, Android/iOS app, machine learning apps in Python.  _x000a__x000a_In cryptographic area, it is always advised not to build from scratch. Use time tested libraries. _x000a__x000a_XML digital signing. C# based library for the client. NuGet. Couple of weeks to find. GitHub repo for those libraries. Easy to use by the clients. Well managed repo._x000a__x000a_Identity authentication of citizens. Managed solution for digital signing. EKYC and Facial matching. Issue of liveness detection in Android. Free Libraries were not production ready. Stable libraries were very expensive. Industry peer. Already took one month. Industry suggested to use Google's ML Kit. Convenience of the developers. _x000a__x000a_Every year, PKI system gets audited (VAPT audit), internal and external audit. Blackbox testing (only to access to end point) and WhiteBox testing (more internal access). They can find out if any library is vulnerable. CIRT teeam by your team. Upgrade few libraries. Third party crypto tool was 6~7 years behind. OpenSSL, Heart-Bleed. Scanner found the obsolete version of OpenSSL. Not everything is Maven built, some are legacy systems._x000a__x000a_After Log4J issues last year, sometimes OEMs also provide solutions which was vulnerable to Log4J, we asked them fix those. They released patch for 4 subsystems. _x000a__x000a_You can build really quick, walk on top of that mountain. However, you are at the knife point you didnt create. "/>
  </r>
  <r>
    <n v="38"/>
    <s v="Tobias"/>
    <n v="17"/>
    <m/>
    <n v="76"/>
    <s v="P17"/>
    <n v="84"/>
    <s v="Security Process"/>
    <s v="Delivers custom software to customers and maintains SecOps in CI/CD"/>
    <s v="Post Integration Maintenance for Security"/>
    <x v="0"/>
    <x v="0"/>
    <n v="6"/>
    <n v="35"/>
    <x v="14"/>
    <x v="8"/>
    <x v="5"/>
    <m/>
    <x v="9"/>
    <m/>
    <x v="0"/>
    <d v="2023-01-04T00:00:00"/>
    <m/>
    <s v="35 employees. MS in 2016, Univ of Applied Science. Mobile and Distr. Applicaion. CTO._x000a_Build processes. Sometimes program. _x000a_Primary domain - construction machinery, logics, 10 developers, some of them have DevOps skills. Linux docker, 6 consultants for ERP/Infra. Germany clients. 20~500 users. 15 years. _x000a__x000a_Requirements engineering, maintain for customer for decades. Vending machine software, constructions machinery. _x000a__x000a_Ruby on Rails. Server side tech. Angular JS. JavaScripts, Web Component. _x000a__x000a_Xionic framework, Javascript framework. Hybrid app. Web apps can run in mobile and web. Xionic-1, Angular JS. Well documented. CD pipeline for Android and other packages. _x000a__x000a_Library has clear use case. React JS is more like framework, but they define as library. Signature underlying Pen, takes sign. Use case, keyword, search vocubulary. Google, SO, 3/4 libraries in hand. License, Active support. Response to Issue. Pull request. Written examples. Compare, and Evaluate, Apache, MIT, BSD. Sometimes LPGL/GPL is customer is okay. _x000a__x000a_Any customer is okay with GPL?_x000a__x000a_How long your company established? Pretty structured. _x000a__x000a_npm-audit: check the security of the package. _x000a_Company from 2004. _x000a__x000a_Why had a problem. We are in country-side. Home office model. Fully remote. Automate the process as much as possibe. _x000a__x000a_GPL happened only once. Research project. Customers ask for closed source._x000a_Customers sometimes havve the IPR_x000a_Fully right of use, copyright is with us. _x000a_Only once customer wanted all legal rights. Trusted account. _x000a__x000a_Checkk by thrd party. Penetration test. Avast top ten. Offer customers to take it once a year. _x000a_Flat rate for maintainbility with fixing issues. Fix it or not. _x000a_Report of security breach. GDPR agency. _x000a__x000a_Also provide version as input._x000a__x000a_Download count -- sometimes is not very good. _x000a_"/>
  </r>
  <r>
    <n v="30"/>
    <s v="Ben's reference"/>
    <m/>
    <m/>
    <m/>
    <s v="P"/>
    <m/>
    <m/>
    <m/>
    <m/>
    <x v="3"/>
    <x v="1"/>
    <m/>
    <m/>
    <x v="2"/>
    <x v="1"/>
    <x v="1"/>
    <m/>
    <x v="1"/>
    <m/>
    <x v="2"/>
    <m/>
    <m/>
    <m/>
  </r>
  <r>
    <n v="31"/>
    <s v="Garth"/>
    <m/>
    <m/>
    <m/>
    <s v="P"/>
    <m/>
    <m/>
    <m/>
    <m/>
    <x v="2"/>
    <x v="1"/>
    <n v="50"/>
    <n v="50"/>
    <x v="2"/>
    <x v="1"/>
    <x v="1"/>
    <s v="SecurityOps"/>
    <x v="1"/>
    <m/>
    <x v="1"/>
    <m/>
    <m/>
    <m/>
  </r>
  <r>
    <n v="32"/>
    <s v="Robin's DevOps"/>
    <m/>
    <m/>
    <m/>
    <s v="P"/>
    <m/>
    <m/>
    <m/>
    <m/>
    <x v="6"/>
    <x v="1"/>
    <m/>
    <m/>
    <x v="2"/>
    <x v="1"/>
    <x v="1"/>
    <m/>
    <x v="1"/>
    <m/>
    <x v="3"/>
    <m/>
    <m/>
    <m/>
  </r>
  <r>
    <n v="35"/>
    <s v="Ellis"/>
    <n v="18"/>
    <m/>
    <n v="67"/>
    <s v="P18"/>
    <n v="69"/>
    <s v="C++ libraries in large scale long term products"/>
    <s v="Leads development of a 30 year old product written in C++ with 2M lines of code"/>
    <s v="Lifelong Maintenance Burden, Compatibility, Uniform Coding Style"/>
    <x v="2"/>
    <x v="2"/>
    <n v="40"/>
    <n v="150"/>
    <x v="5"/>
    <x v="9"/>
    <x v="3"/>
    <s v="CEO"/>
    <x v="14"/>
    <m/>
    <x v="0"/>
    <d v="2023-01-06T00:00:00"/>
    <m/>
    <s v="SDE Intern 1995, C++ biz application, financial analysis, Windows o browser based, moving to AWS, on prem as well. _x000a_28 years in this SW. 15 developers in Dhaka, 2M lines of code, Josh Nisly, sr architect in Web._x000a__x000a_Anomaly in most sw projects. Another 30~40 years. Code of 50~100 years life span. 150 total people, C++ developers  40, another 30 tech people. DOS 1983. _x000a__x000a_Web components - html + JavaScript, templating components, dynamic pages are written in c++._x000a_Python for internal tools._x000a_ _x000a_All libraries are open source - 20 libraries, openssl, jpeg library, zip library, SH2, Chiro graphics, crypt blow fish, Chart JS, _x000a__x000a_Commecial proprietary software Zip Archive, RTF to PDF by Sub System, purchased access to source code for risk management. Besides contingency, bought pdf library for license removal. _x000a__x000a_Unlikely to change much. implementation of a tech spec. _x000a__x000a_SMPT was replaced by own code. running only on Windows server. _x000a_Integrating and maintaining libraries. Error handling, calling/naming conventions._x000a__x000a_We code a wrapper around the library. C++ integration is notorious. Compilations in Windows. _x000a__x000a_Mapping feature, Mapnik library. Towards week of a senior developer jst to compiler. _x000a__x000a_Cost of integration of a library, integrating every two years is not worth it. _x000a__x000a_Upgrade new versions for security. _x000a__x000a_JavaScript libraries. ChartJS, Code Mirror (code editor) - JS based source code editor. Version 5. _x000a__x000a_alternativeto.net_x000a_softwareadvise.com_x000a__x000a_capterra.com"/>
  </r>
  <r>
    <n v="34"/>
    <s v="Shelly"/>
    <m/>
    <m/>
    <m/>
    <s v="P"/>
    <m/>
    <m/>
    <m/>
    <m/>
    <x v="3"/>
    <x v="1"/>
    <m/>
    <m/>
    <x v="2"/>
    <x v="1"/>
    <x v="1"/>
    <m/>
    <x v="1"/>
    <m/>
    <x v="3"/>
    <m/>
    <m/>
    <m/>
  </r>
  <r>
    <n v="27"/>
    <s v="Sohan"/>
    <n v="19"/>
    <m/>
    <n v="63"/>
    <s v="P19"/>
    <n v="82"/>
    <s v="Company Culture, Open Source, Concept Saturation"/>
    <s v="Experienced working in start-up and large organizations who open source libraries"/>
    <s v="Standard practices in large organizations, Considerations in open source"/>
    <x v="2"/>
    <x v="2"/>
    <n v="75000"/>
    <n v="150000"/>
    <x v="3"/>
    <x v="8"/>
    <x v="4"/>
    <m/>
    <x v="9"/>
    <m/>
    <x v="0"/>
    <d v="2023-01-16T00:00:00"/>
    <m/>
    <s v="EM at Google. Since 2006, across 3 countries. Google Cloud serverless. _x000a_Tech stack - Web technologies, mobile application, deeply backend API products, large web applications, C# --&gt; JavaScript --&gt; Ruby, Java, GO. More sympahetic to Ruby, then JavaScript. Nowadays watching Web Assembly. _x000a_Google, Microsoft, CISCO, Thought Works, _x000a_Start-up Acquistion. _x000a_Google 145K employees, 100K in tech_x000a_Microsoft more or less same._x000a_CISCO, 70K employees, 15K tech_x000a_TW: 2500 total, 1500 in Tech._x000a__x000a_Choosing a library to connect to database, piecemeal. _x000a_Then collection of libraries, can be termed in frameworks. _x000a_Within frameworks_x000a_LIbraries for logging, ddatabase connections, file types._x000a__x000a_We had criteria: compliance, strict requirement_x000a__x000a_Licensing and complience? LIveness of issues?_x000a_API surface: is library is too big? Looking for sweet spot: not adding dependency? Avoiding bloat._x000a_Code health: test coverage over hobby project without any diligence_x000a__x000a_Community: favorite unit test. Transfarable tech_x000a_Documentation. _x000a__x000a_GDPR, Fed RAMP compliant._x000a_Diligence: more than one contributors, publish link to CI build status, release notes, backwards compatibility and versioning. _x000a__x000a_Shipping library myself, not dependency on any othe library. Conflict of versions._x000a_zero dependency, hiding interface. _x000a__x000a_backwards compatibility: things broke: UI library, we had dependency on React. React decided to go from class to functionaility based API. They did not break backwards. It increased our surface area, doubled our effort._x000a__x000a_Documentation in shipping. _x000a__x000a_Authentication library we consumed. Released changes, gap in our own test scenarios. _x000a__x000a_Single version of a library. Forced on using same version of library._x000a_Build from repo. _x000a__x000a_Jetty upgrade: took about two years to upgrade the latest version of Jetty. _x000a_Features from library becomes ported to language. _x000a_Broad changes: logging or data storing. _x000a_We want to use no version, library was not supported any more, blog: OctoPress to Hugo. _x000a__x000a_Small companies - not a lot of regulations, many industries, compliance is not a front end._x000a_Reverse your decision with cost to pay. Many libraries are used._x000a__x000a_So much scrutiny, a lot resevations against library. Already being used in another project._x000a__x000a_In Microsoft, Product group standardized process: selection process can vary. in Google centralized._x000a__x000a_In Microsoft all was open source, IN google 90% of open source. _x000a__x000a_Contribution guidelines. On call people to open source github issues. _x000a__x000a_Miicrosoft = audio/video libraries. Library was the product. 3 years of no breaking change._x000a__x000a_Developing an Eco System._x000a__x000a_Google: Buildpacks. _x000a__x000a_One less known reason: they have been managing, they don't want to manage it any more. _x000a_Even if we don't use, community can continuity. A cynical one._x000a__x000a_Company want to create a community to get a feedback._x000a__x000a_Miccrosoft VS Code got huge contribution. _x000a_Hiring pipelines. _x000a__x000a_Better quality, documentaton, modulairty. _x000a__x000a_Reported CVE. Log4J. Under watch, a CVE was patched. Security is an important dimension. _x000a__x000a__x000a_"/>
  </r>
  <r>
    <n v="36"/>
    <s v="Nasim's Colleague (SecDevOps tool)"/>
    <m/>
    <m/>
    <m/>
    <s v="P"/>
    <m/>
    <m/>
    <m/>
    <m/>
    <x v="2"/>
    <x v="1"/>
    <m/>
    <m/>
    <x v="2"/>
    <x v="1"/>
    <x v="1"/>
    <m/>
    <x v="1"/>
    <m/>
    <x v="3"/>
    <m/>
    <m/>
    <m/>
  </r>
  <r>
    <n v="42"/>
    <s v="Kiran"/>
    <n v="20"/>
    <m/>
    <n v="55"/>
    <s v="P20"/>
    <n v="85"/>
    <s v="Challenges in mobile application libraries, Concept Saturation"/>
    <s v="Full career in mobile app development, mostly in iOS which requires more maintenance"/>
    <s v="Lifelong Maintenance Burden, Abandoned Libraries, Migration"/>
    <x v="3"/>
    <x v="2"/>
    <n v="10"/>
    <n v="70"/>
    <x v="15"/>
    <x v="3"/>
    <x v="2"/>
    <m/>
    <x v="10"/>
    <m/>
    <x v="0"/>
    <d v="2023-01-17T00:00:00"/>
    <m/>
    <s v="10 years. Mobile, iOS more, Android. Full stack development as well, React. _x000a_Flash Food, buy grocery at discounted price. More focused on iOS. Ramp up the app in App Store. _x000a_Small to medium, 10 developers, 70 total employee size. _x000a_Already developed, UI, networking components. _x000a__x000a_Some code was not compatible with latest iOS. We could not use a library in 2010. _x000a_in 2012 there was library. Network calls over http, previously http method. More difficult to use, establish the connection. Previous code broke in latest iOS. Objective C, AF Netwokrking. _x000a_Switched to Swift, Amolo Fire, same functionality. JSON serialization. _x000a__x000a_Android: getting networks of the data objects. GSON, Moshi. Ease of parsing, required less work. GSON was easy to use. Integrated better with the networking library and the data library.COCOA PODS_x000a__x000a_functionality. No GPL license. Maintained regularly._x000a_&quot;Material Components for iOS&quot;,  not maintained any more._x000a_Go beyond dev team, go to designers, because design will change. they should adjust the design. _x000a__x000a_Andoird version is still being maintained. _x000a__x000a_Node vs BUN JS. _x000a_Dependency manager --&gt; Swift package maanger for iOS, in Android Maven, Gradle. _x000a__x000a_How old the library is also important. Old libraries can require more continuous developer_x000a__x000a_Business perspective dev team has can also change their priority for factors. They may prefer fleixibility, less prefer ease of use, performs better"/>
  </r>
  <r>
    <n v="41"/>
    <s v="Subashish"/>
    <n v="21"/>
    <m/>
    <n v="59"/>
    <s v="P21"/>
    <n v="61"/>
    <s v="Company Culture, Open Source, Concept Saturation"/>
    <s v="Works full-time in a prominent open core company"/>
    <s v="Company policies, Guiding Principles"/>
    <x v="3"/>
    <x v="2"/>
    <n v="900"/>
    <n v="1800"/>
    <x v="16"/>
    <x v="8"/>
    <x v="2"/>
    <m/>
    <x v="8"/>
    <m/>
    <x v="0"/>
    <d v="2023-01-17T00:00:00"/>
    <m/>
    <s v="2014: developer in CISCO. Last two years in GitLab. Single App for CI/CD pipeline. Even after deployment - security/monitoring, threats in your app. Linking between security analyzers. _x000a__x000a_Ruby is the language. _x000a__x000a_1700 employees, 65 countries, always remote from 2013. Should be at least half of them as tech. _x000a__x000a_"/>
  </r>
  <r>
    <n v="39"/>
    <s v="Mostofar-EGYPT"/>
    <m/>
    <m/>
    <m/>
    <s v="P"/>
    <m/>
    <m/>
    <m/>
    <m/>
    <x v="8"/>
    <x v="1"/>
    <m/>
    <m/>
    <x v="2"/>
    <x v="1"/>
    <x v="1"/>
    <m/>
    <x v="1"/>
    <m/>
    <x v="4"/>
    <m/>
    <m/>
    <m/>
  </r>
  <r>
    <n v="5"/>
    <s v="Shahidul"/>
    <m/>
    <m/>
    <m/>
    <s v="P"/>
    <m/>
    <m/>
    <m/>
    <m/>
    <x v="1"/>
    <x v="1"/>
    <n v="50"/>
    <n v="100"/>
    <x v="2"/>
    <x v="1"/>
    <x v="1"/>
    <m/>
    <x v="1"/>
    <m/>
    <x v="5"/>
    <m/>
    <m/>
    <m/>
  </r>
  <r>
    <n v="43"/>
    <s v="Shelly"/>
    <n v="22"/>
    <m/>
    <n v="54"/>
    <s v="P22"/>
    <n v="48"/>
    <s v="Guiding Principles, Open Source"/>
    <s v="Experienced in persuing large corporation for open source library adoption"/>
    <s v="Guiding Principles"/>
    <x v="3"/>
    <x v="2"/>
    <n v="9000"/>
    <n v="19000"/>
    <x v="17"/>
    <x v="0"/>
    <x v="0"/>
    <m/>
    <x v="15"/>
    <m/>
    <x v="0"/>
    <m/>
    <m/>
    <s v="Have you used libraries?_x000a_We prefer to use them where possible, better documented, better tested, maintained by someone using the criteria we look for?_x000a__x000a_Why do you use libraries?_x000a_Ripped from proprierary applications to third party libraries. _x000a__x000a__x000a_Any risks you feel? Do you care for repository activeness? Why?_x000a_How well maintained? How many people are contributing?_x000a_Secured development processes as well. Are they following best practices?_x000a_SLSA, SSDF criteria. Something we ship in our SDOM. Eclipse foundation_x000a__x000a_How much do you use? Any change in IBM over the years, or change from IBM to RedHat in how they choose libraries?_x000a__x000a_Why such difference in changing _x000a__x000a_Principle SE in RedHat, SDE for 30 years. IBM and in Telecom. _x000a__x000a_Leading large open source project. PMC: Final say on large decisions. 9 members."/>
  </r>
  <r>
    <n v="40"/>
    <s v="Alexandre"/>
    <n v="23"/>
    <m/>
    <n v="59"/>
    <s v="P23"/>
    <n v="92"/>
    <s v="ML libraries"/>
    <s v="Working in South America in ML domain"/>
    <s v="ML Library Dependency Issues"/>
    <x v="9"/>
    <x v="5"/>
    <n v="750"/>
    <n v="900"/>
    <x v="14"/>
    <x v="2"/>
    <x v="6"/>
    <m/>
    <x v="12"/>
    <m/>
    <x v="0"/>
    <d v="2023-01-25T00:00:00"/>
    <m/>
    <s v="PhD student and also working in  a research company, as a data scientist or ML engineer. Previously worked in two companies as SDE and MLE. Since 2015. Python. 900 total, 85% is tech. Customized solutions. Taiwaneese company. 15 dev in AI. _x000a__x000a_Many libraries. Currently working in CV problems. Same libraries for both. Python. PyTorch for DL framework. Timm library, PyTorch image models. TensorFlow secondarly libary, TF Lite, TensorBoard, . Neptune. OpenCV, impossible not to use OpenCV. _x000a__x000a_Libraries in different sizes. Growing of the library. How it can evolve in the future. Less commit, more than a year ago. You dont have updates, and many bugs. How big the community is using. _x000a__x000a_PyTorch Lightning, more than 20K stars. At the beginning, it had potential to grow. New York University, NLP problems. Many big professors working there. _x000a__x000a_Following Tweets of Professors or professionals. They often use Twitter for new techs. Research papers from the university. In 2015 R, then moved to Python. Checked websites for comparison, how the community is using them. Most people are migrating to Python. _x000a__x000a_The selection can vary company to company, TF vs PyTorch fight. Some people still use Keras. We dont have formal way. Companies will have different tech stacks. Clients also have preferences. Sigma Star Framework only works with TF Lite. Onnx vs PyThorch. _x000a__x000a_Many issues in open source, and people are answering the issues. community is not working, that's a red flag. Firebase was used to upload data from mobile to backend. _x000a__x000a_Upgradation of libraries: TF1.4 is not working any more. Even for big libraries. PyTorch changed in 2019.  A two year old nail classifier will not be working now. _x000a__x000a_Big issue in updating libraries. New libraries from PyTorch. Only use old versions of TF Lite. Caffe. "/>
  </r>
  <r>
    <n v="29"/>
    <s v="Rotem"/>
    <n v="24"/>
    <m/>
    <n v="52"/>
    <s v="P24"/>
    <n v="44"/>
    <s v="Company Culture, Industry, ML Libraries"/>
    <s v="Working in health sector using ML libraries extensively."/>
    <s v="ML Library deployment and upgrade issues"/>
    <x v="3"/>
    <x v="2"/>
    <n v="80"/>
    <n v="150"/>
    <x v="18"/>
    <x v="2"/>
    <x v="6"/>
    <m/>
    <x v="2"/>
    <m/>
    <x v="0"/>
    <m/>
    <m/>
    <s v="PhD from Ucalgary. Detection of lung nodules in CT scan. Path to medical imaging. Joined circle since beginning. First ML engineer at Circle. Flagship CVI42, SW suite for cardiologists. _x000a__x000a_Deployment issues._x000a__x000a_Cannot implement everything from scratch._x000a__x000a_150 employees, technical 80 people. Cardiac MR is being for last 10~15 years, in all continents with regulatory compliance. Cardiac MR quite leader. Neurovascular as well. _x000a_Python. _x000a__x000a_Very beginning, we had to choose which ML library we are going to use in production code in c++. Two main candidates - TensorFlow from Google, Montreal Uni: Theano. _x000a__x000a_TF was by Google, major tech company. Really good in terms of license, commercial product. _x000a_Theano had good reviews, but what if there are gonna drop the ball. Functionality: provide all that we needed. Community was important, too. Hit a roadblock and see what people are talking about. One major criteria was Easy of Deployment._x000a__x000a_Doing inference in production environment: Windows or Linux. Within couple of months, modified the source code to deploy into the production deployment. _x000a__x000a_PyTorch is increasing being used. Reproducible in multiple operating systems. _x000a__x000a_Other libraries, ITK collection of algorithms, sample, size. _x000a__x000a_Simple ITK, ANTs, another wrapper of ITK. _x000a__x000a_Medical image, dicom file format. Standard for sharing images. Sequence tags. _x000a__x000a_ANTs is more high level, provides access to algorthims. _x000a__x000a_TF deployed 6 years ago. How about upgrade. _x000a__x000a_Reproducibility of the data/report. Interoperable. Running. _x000a__x000a_Target OS: Mac, Linux, Windows. _x000a__x000a_Target libraries: static or dynamic libraries. _x000a__x000a_Python easy to use. Freeze the network weights, scramble it, third party library will interpret and do the inference. _x000a__x000a_TF updated, deploying new versions. _x000a_As a medical device, due dilligence is important. Consistent accross OS. Not only technicality, updated source code is not a big deal, but testing, improved functionality, new error codes. Learning the new source codes, checking for consistency for cross OS and within OS. _x000a__x000a_Personal information. Cyber security risk assessment for the libraries. See if any vulnerabilities. Regulatory need to be confident that algorithm do not change over time. _x000a__x000a_All data is anonymized. No Personal Health Information. Risk assessment for all third party libraries. SOUP document. No log can generate PHI. If there is an issue. If its algorithmic issue. post marketing surveilence, data sharing agreements with different sites. Data augmentation for fixing algorithms._x000a__x000a_ "/>
  </r>
  <r>
    <m/>
    <m/>
    <m/>
    <m/>
    <m/>
    <s v="P"/>
    <m/>
    <m/>
    <m/>
    <m/>
    <x v="8"/>
    <x v="1"/>
    <m/>
    <m/>
    <x v="2"/>
    <x v="1"/>
    <x v="1"/>
    <m/>
    <x v="1"/>
    <m/>
    <x v="6"/>
    <m/>
    <m/>
    <m/>
  </r>
  <r>
    <m/>
    <m/>
    <m/>
    <m/>
    <m/>
    <s v="P"/>
    <m/>
    <m/>
    <m/>
    <m/>
    <x v="8"/>
    <x v="1"/>
    <m/>
    <m/>
    <x v="2"/>
    <x v="1"/>
    <x v="1"/>
    <m/>
    <x v="1"/>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1E7CD-1833-9A45-899A-14BB1AF06581}" name="PivotTable16" cacheId="2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8:C145" firstHeaderRow="1" firstDataRow="1" firstDataCol="1" rowPageCount="1" colPageCount="1"/>
  <pivotFields count="2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0">
        <item x="0"/>
        <item x="4"/>
        <item x="16"/>
        <item x="3"/>
        <item x="14"/>
        <item x="13"/>
        <item x="8"/>
        <item x="1"/>
        <item x="9"/>
        <item x="12"/>
        <item x="5"/>
        <item x="15"/>
        <item x="18"/>
        <item x="17"/>
        <item x="10"/>
        <item x="11"/>
        <item x="6"/>
        <item x="7"/>
        <item x="2"/>
        <item t="default"/>
      </items>
      <autoSortScope>
        <pivotArea dataOnly="0" outline="0" fieldPosition="0">
          <references count="1">
            <reference field="4294967294" count="1" selected="0">
              <x v="0"/>
            </reference>
          </references>
        </pivotArea>
      </autoSortScope>
    </pivotField>
    <pivotField showAll="0"/>
    <pivotField showAll="0" sortType="descending">
      <items count="10">
        <item x="0"/>
        <item x="3"/>
        <item x="7"/>
        <item x="5"/>
        <item x="6"/>
        <item x="2"/>
        <item x="1"/>
        <item m="1" x="8"/>
        <item x="4"/>
        <item t="default"/>
      </items>
      <autoSortScope>
        <pivotArea dataOnly="0" outline="0" fieldPosition="0">
          <references count="1">
            <reference field="4294967294" count="1" selected="0">
              <x v="0"/>
            </reference>
          </references>
        </pivotArea>
      </autoSortScope>
    </pivotField>
    <pivotField showAll="0"/>
    <pivotField showAll="0">
      <items count="17">
        <item x="2"/>
        <item x="12"/>
        <item x="7"/>
        <item x="10"/>
        <item x="0"/>
        <item x="8"/>
        <item x="11"/>
        <item x="9"/>
        <item x="4"/>
        <item x="5"/>
        <item x="6"/>
        <item x="3"/>
        <item x="13"/>
        <item x="14"/>
        <item x="15"/>
        <item x="1"/>
        <item t="default"/>
      </items>
    </pivotField>
    <pivotField showAll="0"/>
    <pivotField axis="axisPage" multipleItemSelectionAllowed="1" showAll="0">
      <items count="9">
        <item h="1" x="4"/>
        <item h="1" x="2"/>
        <item x="0"/>
        <item h="1" x="3"/>
        <item h="1" m="1" x="7"/>
        <item h="1" x="1"/>
        <item h="1" x="5"/>
        <item h="1" x="6"/>
        <item t="default"/>
      </items>
    </pivotField>
    <pivotField showAll="0"/>
    <pivotField showAll="0"/>
    <pivotField showAll="0"/>
  </pivotFields>
  <rowFields count="1">
    <field x="14"/>
  </rowFields>
  <rowItems count="17">
    <i>
      <x v="10"/>
    </i>
    <i>
      <x v="3"/>
    </i>
    <i>
      <x v="6"/>
    </i>
    <i>
      <x v="16"/>
    </i>
    <i>
      <x v="4"/>
    </i>
    <i>
      <x/>
    </i>
    <i>
      <x v="15"/>
    </i>
    <i>
      <x v="12"/>
    </i>
    <i>
      <x v="1"/>
    </i>
    <i>
      <x v="17"/>
    </i>
    <i>
      <x v="13"/>
    </i>
    <i>
      <x v="9"/>
    </i>
    <i>
      <x v="5"/>
    </i>
    <i>
      <x v="2"/>
    </i>
    <i>
      <x v="11"/>
    </i>
    <i>
      <x v="8"/>
    </i>
    <i t="grand">
      <x/>
    </i>
  </rowItems>
  <colItems count="1">
    <i/>
  </colItems>
  <pageFields count="1">
    <pageField fld="20" hier="-1"/>
  </pageField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D9034-403C-C340-AFA3-1CAD8803B54F}" name="PivotTable15" cacheId="2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2:D90" firstHeaderRow="0" firstDataRow="1" firstDataCol="1" rowPageCount="1" colPageCount="1"/>
  <pivotFields count="2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0">
        <item x="0"/>
        <item x="3"/>
        <item x="7"/>
        <item x="5"/>
        <item x="6"/>
        <item x="2"/>
        <item x="1"/>
        <item m="1" x="8"/>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axis="axisPage" multipleItemSelectionAllowed="1" showAll="0">
      <items count="9">
        <item h="1" x="4"/>
        <item h="1" x="2"/>
        <item x="0"/>
        <item h="1" x="3"/>
        <item h="1" m="1" x="7"/>
        <item h="1" x="1"/>
        <item h="1" x="5"/>
        <item h="1" x="6"/>
        <item t="default"/>
      </items>
    </pivotField>
    <pivotField showAll="0"/>
    <pivotField showAll="0"/>
    <pivotField showAll="0"/>
  </pivotFields>
  <rowFields count="1">
    <field x="16"/>
  </rowFields>
  <rowItems count="8">
    <i>
      <x v="5"/>
    </i>
    <i>
      <x/>
    </i>
    <i>
      <x v="4"/>
    </i>
    <i>
      <x v="3"/>
    </i>
    <i>
      <x v="8"/>
    </i>
    <i>
      <x v="1"/>
    </i>
    <i>
      <x v="2"/>
    </i>
    <i t="grand">
      <x/>
    </i>
  </rowItems>
  <colFields count="1">
    <field x="-2"/>
  </colFields>
  <colItems count="2">
    <i>
      <x/>
    </i>
    <i i="1">
      <x v="1"/>
    </i>
  </colItems>
  <pageFields count="1">
    <pageField fld="20" hier="-1"/>
  </pageFields>
  <dataFields count="2">
    <dataField name="Count of Name" fld="1" subtotal="count" baseField="0" baseItem="0"/>
    <dataField name="Average of Experience" fld="18" subtotal="average" baseField="0" baseItem="0" numFmtId="164"/>
  </dataFields>
  <formats count="1">
    <format dxfId="2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26EA9-CC88-E44F-A210-D5D0B6D96D39}" name="PivotTable4" cacheId="2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6:C76" firstHeaderRow="1" firstDataRow="1" firstDataCol="1" rowPageCount="1" colPageCount="1"/>
  <pivotFields count="24">
    <pivotField showAll="0"/>
    <pivotField dataField="1" showAll="0"/>
    <pivotField showAll="0"/>
    <pivotField showAll="0"/>
    <pivotField showAll="0"/>
    <pivotField showAll="0"/>
    <pivotField showAll="0"/>
    <pivotField showAll="0"/>
    <pivotField showAll="0"/>
    <pivotField showAll="0"/>
    <pivotField axis="axisRow" showAll="0" sortType="descending">
      <items count="11">
        <item x="4"/>
        <item x="1"/>
        <item x="9"/>
        <item x="3"/>
        <item x="0"/>
        <item x="7"/>
        <item x="5"/>
        <item x="6"/>
        <item x="2"/>
        <item x="8"/>
        <item t="default"/>
      </items>
      <autoSortScope>
        <pivotArea dataOnly="0" outline="0" fieldPosition="0">
          <references count="1">
            <reference field="4294967294" count="1" selected="0">
              <x v="0"/>
            </reference>
          </references>
        </pivotArea>
      </autoSortScope>
    </pivotField>
    <pivotField showAll="0">
      <items count="7">
        <item x="3"/>
        <item x="4"/>
        <item x="0"/>
        <item x="2"/>
        <item x="1"/>
        <item x="5"/>
        <item t="default"/>
      </items>
    </pivotField>
    <pivotField showAll="0"/>
    <pivotField showAll="0"/>
    <pivotField showAll="0"/>
    <pivotField showAll="0"/>
    <pivotField showAll="0"/>
    <pivotField showAll="0"/>
    <pivotField showAll="0"/>
    <pivotField showAll="0"/>
    <pivotField axis="axisPage" multipleItemSelectionAllowed="1" showAll="0">
      <items count="9">
        <item h="1" x="4"/>
        <item h="1" x="2"/>
        <item x="0"/>
        <item h="1" x="3"/>
        <item h="1" m="1" x="7"/>
        <item h="1" x="1"/>
        <item h="1" x="5"/>
        <item h="1" x="6"/>
        <item t="default"/>
      </items>
    </pivotField>
    <pivotField showAll="0"/>
    <pivotField showAll="0"/>
    <pivotField showAll="0"/>
  </pivotFields>
  <rowFields count="1">
    <field x="10"/>
  </rowFields>
  <rowItems count="10">
    <i>
      <x v="3"/>
    </i>
    <i>
      <x v="8"/>
    </i>
    <i>
      <x v="1"/>
    </i>
    <i>
      <x v="4"/>
    </i>
    <i>
      <x v="7"/>
    </i>
    <i>
      <x/>
    </i>
    <i>
      <x v="2"/>
    </i>
    <i>
      <x v="5"/>
    </i>
    <i>
      <x v="6"/>
    </i>
    <i t="grand">
      <x/>
    </i>
  </rowItems>
  <colItems count="1">
    <i/>
  </colItems>
  <pageFields count="1">
    <pageField fld="20" hier="-1"/>
  </pageField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3ECF35-0319-0E40-BE39-F6B420A81D5B}" name="PivotTable9" cacheId="2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2:E62" firstHeaderRow="0" firstDataRow="1" firstDataCol="1" rowPageCount="1" colPageCount="1"/>
  <pivotFields count="24">
    <pivotField showAll="0"/>
    <pivotField dataField="1"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axis="axisRow" showAll="0" sortType="descending">
      <items count="17">
        <item x="1"/>
        <item m="1" x="11"/>
        <item x="8"/>
        <item x="2"/>
        <item x="5"/>
        <item x="6"/>
        <item x="0"/>
        <item x="9"/>
        <item m="1" x="13"/>
        <item m="1" x="14"/>
        <item m="1" x="12"/>
        <item x="7"/>
        <item x="3"/>
        <item m="1" x="15"/>
        <item m="1" x="10"/>
        <item x="4"/>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axis="axisPage" multipleItemSelectionAllowed="1" showAll="0">
      <items count="9">
        <item h="1" x="2"/>
        <item x="0"/>
        <item h="1" x="3"/>
        <item h="1" m="1" x="7"/>
        <item h="1" x="1"/>
        <item h="1" x="6"/>
        <item h="1" x="4"/>
        <item h="1" x="5"/>
        <item t="default"/>
      </items>
    </pivotField>
    <pivotField showAll="0"/>
    <pivotField showAll="0"/>
    <pivotField showAll="0"/>
  </pivotFields>
  <rowFields count="1">
    <field x="15"/>
  </rowFields>
  <rowItems count="10">
    <i>
      <x v="7"/>
    </i>
    <i>
      <x v="4"/>
    </i>
    <i>
      <x v="15"/>
    </i>
    <i>
      <x v="6"/>
    </i>
    <i>
      <x v="2"/>
    </i>
    <i>
      <x v="5"/>
    </i>
    <i>
      <x v="12"/>
    </i>
    <i>
      <x v="11"/>
    </i>
    <i>
      <x v="3"/>
    </i>
    <i t="grand">
      <x/>
    </i>
  </rowItems>
  <colFields count="1">
    <field x="-2"/>
  </colFields>
  <colItems count="3">
    <i>
      <x/>
    </i>
    <i i="1">
      <x v="1"/>
    </i>
    <i i="2">
      <x v="2"/>
    </i>
  </colItems>
  <pageFields count="1">
    <pageField fld="20" hier="-1"/>
  </pageFields>
  <dataFields count="3">
    <dataField name="Count of Name" fld="1" subtotal="count" baseField="0" baseItem="0"/>
    <dataField name="Average of Experience" fld="18" subtotal="average" baseField="0" baseItem="0" numFmtId="164"/>
    <dataField name="Max of Tech Size" fld="12" subtotal="max" baseField="0" baseItem="0" numFmtId="164"/>
  </dataFields>
  <formats count="2">
    <format dxfId="84">
      <pivotArea outline="0" collapsedLevelsAreSubtotals="1" fieldPosition="0">
        <references count="1">
          <reference field="4294967294" count="1" selected="0">
            <x v="1"/>
          </reference>
        </references>
      </pivotArea>
    </format>
    <format dxfId="8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2DCC4A-F8E1-134D-BA30-4C74F74D6F2A}" name="PivotTable5" cacheId="1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M6:N11" firstHeaderRow="1" firstDataRow="1" firstDataCol="1"/>
  <pivotFields count="10">
    <pivotField showAll="0"/>
    <pivotField showAll="0"/>
    <pivotField showAll="0"/>
    <pivotField showAll="0"/>
    <pivotField showAll="0"/>
    <pivotField showAll="0"/>
    <pivotField showAll="0"/>
    <pivotField showAll="0"/>
    <pivotField dataField="1" showAll="0">
      <items count="26">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s>
  <rowFields count="1">
    <field x="9"/>
  </rowFields>
  <rowItems count="5">
    <i>
      <x v="3"/>
    </i>
    <i>
      <x/>
    </i>
    <i>
      <x v="2"/>
    </i>
    <i>
      <x v="1"/>
    </i>
    <i t="grand">
      <x/>
    </i>
  </rowItems>
  <colItems count="1">
    <i/>
  </colItems>
  <dataFields count="1">
    <dataField name="Average of Priority" fld="8" subtotal="average" baseField="0" baseItem="0" numFmtId="43"/>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C58CE7-A82F-4C41-96C8-A487B089D0FC}" name="Table4" displayName="Table4" ref="A2:X48" totalsRowCount="1">
  <autoFilter ref="A2:X47" xr:uid="{EFC58CE7-A82F-4C41-96C8-A487B089D0FC}">
    <filterColumn colId="20">
      <filters>
        <filter val="Done"/>
      </filters>
    </filterColumn>
  </autoFilter>
  <sortState xmlns:xlrd2="http://schemas.microsoft.com/office/spreadsheetml/2017/richdata2" ref="A3:X45">
    <sortCondition ref="C2:C47"/>
  </sortState>
  <tableColumns count="24">
    <tableColumn id="1" xr3:uid="{C558465E-9247-9C44-B850-01F215F99E05}" name="#"/>
    <tableColumn id="2" xr3:uid="{1CAF7468-8F68-B740-871C-FCF6794D8BD2}" name="Name"/>
    <tableColumn id="18" xr3:uid="{09039BD3-67A0-654F-AF1C-010386E55DA3}" name="Order"/>
    <tableColumn id="17" xr3:uid="{B6F418FC-E701-5142-A207-3ABCEEEFD795}" name="Email" totalsRowFunction="custom" dataDxfId="25" totalsRowDxfId="11">
      <totalsRowFormula>AVERAGE(E3:E45)</totalsRowFormula>
    </tableColumn>
    <tableColumn id="19" xr3:uid="{5042F0BD-1A09-B24B-BA92-DEC2E1DAF4D7}" name="Duration" totalsRowFunction="custom">
      <totalsRowFormula>MEDIAN(E3:E45)</totalsRowFormula>
    </tableColumn>
    <tableColumn id="23" xr3:uid="{279ACF85-7562-E549-BA72-269015D53021}" name="Interviewee" dataDxfId="24">
      <calculatedColumnFormula>"P"&amp;Table4[[#This Row],[Order]]</calculatedColumnFormula>
    </tableColumn>
    <tableColumn id="13" xr3:uid="{699A80E9-1E90-5E4D-8B03-37FAC9E880E5}" name="Codes"/>
    <tableColumn id="20" xr3:uid="{A39FA7AE-9DC8-3F42-BF67-3DEBE7F331CF}" name="Concept we wanted to enhance"/>
    <tableColumn id="21" xr3:uid="{67998D2C-D577-5141-A197-7A0D7BBFCAC0}" name="Why this Participant"/>
    <tableColumn id="22" xr3:uid="{219D2163-D58E-D84E-864B-BFB8B9760D44}" name="Concepts Enriched Significantly"/>
    <tableColumn id="3" xr3:uid="{FAC1F7AF-AD65-814B-9485-BAB7A6F89EEC}" name="Country"/>
    <tableColumn id="24" xr3:uid="{8E4E023F-7FD5-8942-BAE3-A928BA0E983B}" name="Continent"/>
    <tableColumn id="4" xr3:uid="{78ED5806-E507-8041-8832-D34575EAF7DB}" name="Tech Size"/>
    <tableColumn id="5" xr3:uid="{F4FE9697-ACED-8A48-866E-227407CAD35B}" name="Company Size"/>
    <tableColumn id="6" xr3:uid="{C6F8ED4F-F707-2849-91AD-58CE283A1E78}" name="Org. Domain (Size)"/>
    <tableColumn id="7" xr3:uid="{4E66A6B4-72AB-B841-A129-9AFF5BF36DF1}" name="Primary Tech"/>
    <tableColumn id="16" xr3:uid="{4F8383E6-E0E6-4541-8579-3BA9E30093A7}" name="Role"/>
    <tableColumn id="8" xr3:uid="{E3191E89-5CD7-5844-9574-3145FD1F457B}" name="Role1" totalsRowFunction="custom" totalsRowDxfId="10">
      <totalsRowFormula>SUBTOTAL(101, S2:S45)</totalsRowFormula>
    </tableColumn>
    <tableColumn id="15" xr3:uid="{724C230F-B486-3F44-BF3F-DD802A481D46}" name="Experience" totalsRowFunction="custom" dataDxfId="23">
      <totalsRowFormula>MEDIAN(S3:S47)</totalsRowFormula>
    </tableColumn>
    <tableColumn id="9" xr3:uid="{ED76E1E6-B875-1D4E-8FD3-9286E4990703}" name="Libraries"/>
    <tableColumn id="14" xr3:uid="{62D0BA94-2297-CB41-90B6-0A5FC74AD5A0}" name="Status"/>
    <tableColumn id="11" xr3:uid="{03F1797B-1D18-0D44-8E7F-5F90CBB597EF}" name="Date"/>
    <tableColumn id="12" xr3:uid="{9A477434-7DC6-C24C-B58A-4DA28B25F15D}" name="Time"/>
    <tableColumn id="10" xr3:uid="{211A2915-D12F-F043-AB72-3BB2AC02A056}" name="Opinions" dataDxfId="22" totalsRowDxfId="9"/>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C83E34-E24A-6946-A2C5-E434B6540D5D}" name="Table54" displayName="Table54" ref="B3:N21" totalsRowShown="0">
  <autoFilter ref="B3:N21" xr:uid="{C1F19337-AE12-7B45-A19C-1B0B83701FAE}"/>
  <sortState xmlns:xlrd2="http://schemas.microsoft.com/office/spreadsheetml/2017/richdata2" ref="B4:L21">
    <sortCondition ref="L4:L21"/>
    <sortCondition ref="C4:C21"/>
  </sortState>
  <tableColumns count="13">
    <tableColumn id="7" xr3:uid="{CADE011E-DE29-3141-A18A-A3A0E4274A41}" name="SL"/>
    <tableColumn id="1" xr3:uid="{EEC67AF5-AF8B-FB41-A59E-83AC23AC71A3}" name="Year"/>
    <tableColumn id="16" xr3:uid="{E89529B7-083C-CA4D-BEB8-8FC07E894657}" name="#"/>
    <tableColumn id="12" xr3:uid="{7DE2FEFB-CAB1-204E-8BD6-DC927D1AF7E0}" name="Study"/>
    <tableColumn id="8" xr3:uid="{D8FE5754-1F71-1944-8E11-FDFB3E2CE454}" name="Output Type" dataDxfId="62"/>
    <tableColumn id="5" xr3:uid="{7034CDFD-EBD2-B14F-8F50-AA9390E4B91F}" name="Contribution" dataDxfId="61"/>
    <tableColumn id="15" xr3:uid="{5CDE4BFE-EA80-8B49-923E-2FA2E19ABF7F}" name="Author" dataDxfId="60"/>
    <tableColumn id="14" xr3:uid="{F7C9937B-CA33-0F40-A3F3-0B27B8D472FA}" name="Title" dataDxfId="59"/>
    <tableColumn id="17" xr3:uid="{5BA82619-6F7A-B74A-821C-EDAA4C0E636A}" name="Methodology" dataDxfId="58"/>
    <tableColumn id="13" xr3:uid="{DDE00C76-F267-3946-AA12-E34846AE70C5}" name="Venue" dataDxfId="57"/>
    <tableColumn id="11" xr3:uid="{2A80055F-014C-6744-9438-CA750B00C970}" name="Order" dataDxfId="56"/>
    <tableColumn id="18" xr3:uid="{4DDDAC97-1223-4C40-B988-052F19A08B9A}" name="Ref" dataDxfId="55"/>
    <tableColumn id="19" xr3:uid="{A139FD00-B568-1D43-9D5A-EDE0416B7F84}" name="Cite" dataDxfId="54">
      <calculatedColumnFormula>"\cite{"&amp;Table54[[#This Row],[Ref]]&amp;"}"</calculatedColumnFormula>
    </tableColumn>
  </tableColumns>
  <tableStyleInfo name="TableStyleLight1"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3681F3D-DA71-7344-A924-75730D965F13}" name="Table10" displayName="Table10" ref="D24:G40" totalsRowShown="0" headerRowDxfId="53" dataDxfId="51" headerRowBorderDxfId="52" tableBorderDxfId="50">
  <autoFilter ref="D24:G40" xr:uid="{A3681F3D-DA71-7344-A924-75730D965F13}"/>
  <tableColumns count="4">
    <tableColumn id="1" xr3:uid="{2DEC9722-8041-2A42-9B49-CC8C16873410}" name="#" dataDxfId="49"/>
    <tableColumn id="2" xr3:uid="{5AFC15C0-04B4-324F-A4C9-4543B557EC24}" name="Study" dataDxfId="48"/>
    <tableColumn id="3" xr3:uid="{03B5A3F1-FC52-D549-9066-A153569E11D1}" name="Output Type" dataDxfId="47"/>
    <tableColumn id="4" xr3:uid="{B6737A34-7C5B-2443-9FD5-1AEB9D0A82B7}" name="Contribution" dataDxfId="46"/>
  </tableColumns>
  <tableStyleInfo name="TableStyleLight1"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031271A-FF45-C64E-A990-75C45AF39A11}" name="Table5412" displayName="Table5412" ref="B3:O21" totalsRowShown="0">
  <autoFilter ref="B3:O21" xr:uid="{C1F19337-AE12-7B45-A19C-1B0B83701FAE}"/>
  <sortState xmlns:xlrd2="http://schemas.microsoft.com/office/spreadsheetml/2017/richdata2" ref="B4:M21">
    <sortCondition ref="M4:M21"/>
    <sortCondition ref="C4:C21"/>
  </sortState>
  <tableColumns count="14">
    <tableColumn id="7" xr3:uid="{A4B69692-CA29-DA49-AB6D-EDAB409CB637}" name="SL"/>
    <tableColumn id="1" xr3:uid="{25FF1756-5BFA-C441-BD2A-6973A3125DA6}" name="Year"/>
    <tableColumn id="16" xr3:uid="{BA43EEA4-C522-3249-8BD5-8FB12B61A059}" name="#"/>
    <tableColumn id="12" xr3:uid="{0575EF52-40CE-EB4A-9E25-6A167617E189}" name="Study"/>
    <tableColumn id="8" xr3:uid="{79FFA485-55C6-084F-839E-461499055608}" name="Output Type" dataDxfId="45"/>
    <tableColumn id="5" xr3:uid="{6FAB5F79-5C41-5C43-A35B-42FEDF0A739A}" name="Contribution" dataDxfId="44"/>
    <tableColumn id="15" xr3:uid="{D59972F7-1290-9C47-951F-A85144C62DA7}" name="Author" dataDxfId="43"/>
    <tableColumn id="20" xr3:uid="{6148174D-3513-7C4F-A942-9C8039CD7144}" name="Column1" dataDxfId="42">
      <calculatedColumnFormula>Table5412[[#This Row],[Ref]]</calculatedColumnFormula>
    </tableColumn>
    <tableColumn id="14" xr3:uid="{093EE4ED-CDE8-744C-BEE2-675193DCCD41}" name="Title" dataDxfId="41"/>
    <tableColumn id="17" xr3:uid="{1DF9F849-57FE-4246-AA37-4BD1BF066E2E}" name="Methodology" dataDxfId="40"/>
    <tableColumn id="13" xr3:uid="{FCD439BC-156C-6A42-A58E-1BDE4FB3C8DE}" name="Venue" dataDxfId="39"/>
    <tableColumn id="11" xr3:uid="{C5CB33C8-D36F-6143-A3EF-2CF516AACD86}" name="Order" dataDxfId="38"/>
    <tableColumn id="18" xr3:uid="{8A08757D-DE51-6242-957F-83B3999499B0}" name="Ref" dataDxfId="37"/>
    <tableColumn id="19" xr3:uid="{B71446AD-B1A9-394C-9387-AF836A6BA77C}" name="Cite" dataDxfId="36">
      <calculatedColumnFormula>"\cite{"&amp;Table5412[[#This Row],[Ref]]&amp;"}"</calculatedColumnFormula>
    </tableColumn>
  </tableColumns>
  <tableStyleInfo name="TableStyleLight1"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7983BFF-C9A6-5E4D-935E-EF25BF9D4081}" name="Table14" displayName="Table14" ref="D24:G32" totalsRowShown="0" headerRowDxfId="35" dataDxfId="34">
  <autoFilter ref="D24:G32" xr:uid="{37983BFF-C9A6-5E4D-935E-EF25BF9D4081}"/>
  <sortState xmlns:xlrd2="http://schemas.microsoft.com/office/spreadsheetml/2017/richdata2" ref="D25:G32">
    <sortCondition ref="D24:D32"/>
  </sortState>
  <tableColumns count="4">
    <tableColumn id="1" xr3:uid="{316FECE2-8944-EC42-903B-ABEBED50634E}" name="#" dataDxfId="33"/>
    <tableColumn id="2" xr3:uid="{F709AB5F-F500-3A4C-9D42-CC004EF216E4}" name="Output" dataDxfId="32"/>
    <tableColumn id="3" xr3:uid="{D8CD0BDC-B759-5248-8C1F-E191D8E06560}" name="Study" dataDxfId="31"/>
    <tableColumn id="4" xr3:uid="{66AFD043-D75C-D24C-AB9B-DB03282BDE80}" name="Summary" dataDxfId="30"/>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A0397C-108E-6745-B017-295C78913D0B}" name="Table1" displayName="Table1" ref="A6:J34" totalsRowShown="0">
  <autoFilter ref="A6:J34" xr:uid="{8A6D2AF1-A65C-0443-8EB1-2D3038EEE60D}"/>
  <sortState xmlns:xlrd2="http://schemas.microsoft.com/office/spreadsheetml/2017/richdata2" ref="A7:H34">
    <sortCondition descending="1" ref="E6:E34"/>
  </sortState>
  <tableColumns count="10">
    <tableColumn id="1" xr3:uid="{DBAE8950-3F20-C84D-AFCE-6FE7C86F7A6F}" name="#"/>
    <tableColumn id="2" xr3:uid="{F8BFAF6E-9370-4F40-A21B-3809CD618B0B}" name="Factor"/>
    <tableColumn id="3" xr3:uid="{58A88BC0-B7EF-4C4C-840E-1AD628720FEB}" name="Minimum"/>
    <tableColumn id="4" xr3:uid="{3CE5329E-37F3-B14D-8E17-A6650016746D}" name="Maximum"/>
    <tableColumn id="5" xr3:uid="{9B772B88-2326-0B4D-B980-6215DB3A9E81}" name="Mean"/>
    <tableColumn id="6" xr3:uid="{D9426ECB-42DA-2B47-B1E2-FA5BD38777EC}" name="Std Deviation"/>
    <tableColumn id="7" xr3:uid="{F7A39A9C-94C8-1449-A74B-F04FA952F72F}" name="Variance"/>
    <tableColumn id="8" xr3:uid="{54678E1A-A362-044A-A016-E11C9752DC5E}" name="Count"/>
    <tableColumn id="9" xr3:uid="{43A740F6-AAC5-7D4C-8FB6-94C3D751A8D8}" name="Priority" dataDxfId="28">
      <calculatedColumnFormula>Table1[[#This Row],[Mean]]/2</calculatedColumnFormula>
    </tableColumn>
    <tableColumn id="11" xr3:uid="{F5CA52EB-F10A-B74B-93FB-6AD9B04251DA}" name="Category"/>
  </tableColumns>
  <tableStyleInfo name="TableStyleLight1"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B7971C-870A-314C-AACA-43A8D852E86A}" name="Table2" displayName="Table2" ref="A37:E65" totalsRowShown="0">
  <autoFilter ref="A37:E65" xr:uid="{CD5DCED0-A43F-904C-BEAD-A52CEF88DE0B}"/>
  <tableColumns count="5">
    <tableColumn id="4" xr3:uid="{A764EF93-6954-3440-89AC-BB42F0ADA24D}" name="#"/>
    <tableColumn id="1" xr3:uid="{EEE4016B-69DD-BE40-9923-FF794BF8EDB2}" name="Factor"/>
    <tableColumn id="2" xr3:uid="{C98DC3B9-4B52-E14E-8812-4B436F93F643}" name="Category"/>
    <tableColumn id="3" xr3:uid="{CA2C4168-B3D6-664A-8A67-F01D30A47FBB}" name="Priority" dataDxfId="27" dataCellStyle="Comma"/>
    <tableColumn id="5" xr3:uid="{EDB94DA6-9A38-3D4C-AFEF-40BCF3597BAE}" name="Ranking" dataDxfId="26">
      <calculatedColumnFormula>Table2[[#This Row],['#]]</calculatedColumnFormula>
    </tableColumn>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92E9E68-3E99-EF43-B3A0-CA753DB60BC5}" name="Table15" displayName="Table15" ref="B115:D122" totalsRowShown="0" headerRowDxfId="16" headerRowBorderDxfId="20">
  <autoFilter ref="B115:D122" xr:uid="{592E9E68-3E99-EF43-B3A0-CA753DB60BC5}"/>
  <sortState xmlns:xlrd2="http://schemas.microsoft.com/office/spreadsheetml/2017/richdata2" ref="B116:D122">
    <sortCondition ref="D115:D122"/>
  </sortState>
  <tableColumns count="3">
    <tableColumn id="1" xr3:uid="{B73F7900-13A0-8A46-BD4D-CBB7ECF0BC88}" name="Row Labels" dataDxfId="19"/>
    <tableColumn id="2" xr3:uid="{625D8180-BCD2-9249-91C6-DE08C3648773}" name="Count of Name" dataDxfId="18"/>
    <tableColumn id="3" xr3:uid="{822A0F7D-3B85-E54C-A1CD-AD7CC351E5E3}" name="Average of Experience" dataDxfId="17"/>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EFAAF42-06A7-534A-9B06-DCE8CC38EAF9}" name="Table16" displayName="Table16" ref="B99:C108" totalsRowShown="0" headerRowDxfId="12" headerRowBorderDxfId="15">
  <autoFilter ref="B99:C108" xr:uid="{5EFAAF42-06A7-534A-9B06-DCE8CC38EAF9}"/>
  <sortState xmlns:xlrd2="http://schemas.microsoft.com/office/spreadsheetml/2017/richdata2" ref="B100:C108">
    <sortCondition descending="1" ref="C99:C108"/>
  </sortState>
  <tableColumns count="2">
    <tableColumn id="1" xr3:uid="{A456BFFC-1359-BA4B-B34D-C5366A783E47}" name="Row Labels" dataDxfId="14"/>
    <tableColumn id="2" xr3:uid="{892D5B18-F561-4149-B087-993A12B3BAC8}" name="Count of Name" dataDxfId="13"/>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D78765-175E-634C-8099-6990153FF53D}" name="Table7" displayName="Table7" ref="A3:H106" totalsRowShown="0">
  <autoFilter ref="A3:H106" xr:uid="{4AD78765-175E-634C-8099-6990153FF53D}"/>
  <sortState xmlns:xlrd2="http://schemas.microsoft.com/office/spreadsheetml/2017/richdata2" ref="A45:H69">
    <sortCondition ref="H3:H106"/>
  </sortState>
  <tableColumns count="8">
    <tableColumn id="6" xr3:uid="{CD7730C3-0450-914A-B6FB-09A952347AB9}" name="#"/>
    <tableColumn id="1" xr3:uid="{A5E69026-E6E5-7942-B416-15E45D223AF3}" name="Participant"/>
    <tableColumn id="2" xr3:uid="{6A3C9022-ABFA-C444-A755-99936DCFE221}" name="Paragraph"/>
    <tableColumn id="5" xr3:uid="{99454740-7111-A248-9017-7D4249FFEA13}" name="Category"/>
    <tableColumn id="3" xr3:uid="{430F673E-2A6F-C045-A060-E855491CA800}" name="Concept"/>
    <tableColumn id="4" xr3:uid="{FF78F3C3-F5CC-8245-94B5-D49387CF8F1E}" name="Quote" dataDxfId="82"/>
    <tableColumn id="7" xr3:uid="{CD24341C-0056-064E-A9E9-110E093324B3}" name="Alt-concept"/>
    <tableColumn id="8" xr3:uid="{DAB86C40-D972-474B-B9D5-7492B48369C4}" name="Sub-concept"/>
  </tableColumns>
  <tableStyleInfo name="TableStyleLight1"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2CED644-73AC-8548-9CF7-0366CB8F7421}" name="Table8" displayName="Table8" ref="B2:E19" totalsRowShown="0">
  <autoFilter ref="B2:E19" xr:uid="{A2CED644-73AC-8548-9CF7-0366CB8F7421}"/>
  <tableColumns count="4">
    <tableColumn id="1" xr3:uid="{EC749894-93EB-4446-842E-B7847F509463}" name="#"/>
    <tableColumn id="2" xr3:uid="{478254CC-126A-7B40-928E-C828B75E2085}" name="Criteria defined by Corbin and Strauss (2014, page 351) for quality evaluation of a GT theory" dataDxfId="81"/>
    <tableColumn id="3" xr3:uid="{F4C2EF98-AB14-6E4A-BA87-D0E0B8CC4F16}" name="Evaluation response" dataDxfId="80"/>
    <tableColumn id="4" xr3:uid="{B3555C62-FF4F-4D4D-9266-869CB1387B7D}" name="Presented in Paper?"/>
  </tableColumns>
  <tableStyleInfo name="TableStyleLight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D784D1-CD2A-9E46-A964-0C9D95E47871}" name="Table9" displayName="Table9" ref="E57:H108" totalsRowShown="0" headerRowDxfId="79">
  <autoFilter ref="E57:H108" xr:uid="{12D784D1-CD2A-9E46-A964-0C9D95E47871}"/>
  <tableColumns count="4">
    <tableColumn id="1" xr3:uid="{6DE6ED59-6EF2-C245-AD74-EACD3BFD97D2}" name="Concept" dataDxfId="78"/>
    <tableColumn id="2" xr3:uid="{423AD5B3-BAF6-2E49-8F5D-48C3301E863B}" name="Cateogry" dataDxfId="77"/>
    <tableColumn id="3" xr3:uid="{A51F368B-EC9D-E04C-BA27-9CCB0A75D1F7}" name="Concept Type" dataDxfId="76"/>
    <tableColumn id="4" xr3:uid="{3459D1EE-FAD0-8442-8341-7C6A409748D6}" name="New" dataDxfId="75"/>
  </tableColumns>
  <tableStyleInfo name="TableStyleLight1"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0D6188-0CD5-F141-AC50-F6C834DFDC08}" name="Table12" displayName="Table12" ref="M4:S55" totalsRowShown="0">
  <autoFilter ref="M4:S55" xr:uid="{FB0D6188-0CD5-F141-AC50-F6C834DFDC08}"/>
  <sortState xmlns:xlrd2="http://schemas.microsoft.com/office/spreadsheetml/2017/richdata2" ref="M5:S55">
    <sortCondition ref="S4:S55"/>
  </sortState>
  <tableColumns count="7">
    <tableColumn id="7" xr3:uid="{5ECE7D69-BBA1-8C4B-9DAA-4BF8153F9A1D}" name="#"/>
    <tableColumn id="1" xr3:uid="{FB873684-4239-BB43-900D-FD2F474A1529}" name="Concept"/>
    <tableColumn id="2" xr3:uid="{03B5F377-DBA6-0942-9C4A-00E4EB0252E1}" name="Cateogry" dataDxfId="74"/>
    <tableColumn id="3" xr3:uid="{C0FA7AB6-4801-7140-8291-8DCCB53E57BA}" name="Concept Type"/>
    <tableColumn id="4" xr3:uid="{21EECCA1-D916-0644-82F1-8B25D4938CAB}" name="New"/>
    <tableColumn id="5" xr3:uid="{7BE3E0C2-F803-9B41-A2A0-BB35CA237163}" name="Priority" dataDxfId="73">
      <calculatedColumnFormula>VLOOKUP(Table12[[#This Row],[Concept]],Table2[[Factor]:[Ranking]],3,FALSE)</calculatedColumnFormula>
    </tableColumn>
    <tableColumn id="6" xr3:uid="{3C0E6921-B8A6-9448-91BC-934A95378FDC}" name="Ranking" dataDxfId="72">
      <calculatedColumnFormula>VLOOKUP(Table12[[#This Row],[Concept]],Table2[[Factor]:[Ranking]],4,FALSE)</calculatedColumnFormula>
    </tableColumn>
  </tableColumns>
  <tableStyleInfo name="TableStyleLight1"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F19337-AE12-7B45-A19C-1B0B83701FAE}" name="Table5" displayName="Table5" ref="B3:K21" totalsRowShown="0">
  <autoFilter ref="B3:K21" xr:uid="{C1F19337-AE12-7B45-A19C-1B0B83701FAE}"/>
  <sortState xmlns:xlrd2="http://schemas.microsoft.com/office/spreadsheetml/2017/richdata2" ref="B4:K21">
    <sortCondition ref="K3:K21"/>
  </sortState>
  <tableColumns count="10">
    <tableColumn id="7" xr3:uid="{303D9DE5-6794-7840-8BF4-5B60319D4F04}" name="#"/>
    <tableColumn id="1" xr3:uid="{EC5697BA-9625-2543-A024-899E67135A80}" name="Year"/>
    <tableColumn id="2" xr3:uid="{DB272416-9601-F54E-9530-557190A065CF}" name="Author"/>
    <tableColumn id="3" xr3:uid="{72025D2C-C63D-AC4F-B9A9-5A1C917ED934}" name="Title" dataDxfId="71"/>
    <tableColumn id="4" xr3:uid="{3A3EA667-27FC-0A44-99F8-5B986D956D4A}" name="Venue"/>
    <tableColumn id="8" xr3:uid="{5C21E9AA-5A99-BC4C-B238-0086200E687F}" name="Contribution Type" dataDxfId="70"/>
    <tableColumn id="9" xr3:uid="{F596186C-6A20-B040-92CB-50CF5AE2D8CD}" name="Methodology" dataDxfId="69"/>
    <tableColumn id="5" xr3:uid="{027E0ED8-40B6-0A4D-A49D-355E00838DF9}" name="Contribution" dataDxfId="68"/>
    <tableColumn id="6" xr3:uid="{440631C7-F1E4-5642-9E9E-69894307156B}" name="Our Additional Contribution" dataDxfId="67"/>
    <tableColumn id="11" xr3:uid="{FC2EF082-A814-5646-95E7-22BD777C6786}" name="Order" dataDxfId="66"/>
  </tableColumns>
  <tableStyleInfo name="TableStyleLight1"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81A99C-2DC3-984A-94DB-7BD43790C440}" name="Table6" displayName="Table6" ref="B27:D37" totalsRowShown="0" tableBorderDxfId="65">
  <autoFilter ref="B27:D37" xr:uid="{4781A99C-2DC3-984A-94DB-7BD43790C440}"/>
  <tableColumns count="3">
    <tableColumn id="1" xr3:uid="{4D5311F6-36EC-C045-B5A4-9A3905AF5B4B}" name="#" dataDxfId="64"/>
    <tableColumn id="2" xr3:uid="{0720AC47-B4EA-DF44-9F7D-81C93CC22937}" name="RQ"/>
    <tableColumn id="3" xr3:uid="{6C09013F-0D7B-D542-9409-A1C26F8D9FEA}" name="Contribution" dataDxfId="63"/>
  </tableColumns>
  <tableStyleInfo name="TableStyleLight1" showFirstColumn="0" showLastColumn="0" showRowStripes="0"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mailto:mizan.cse.buet@gmail.com" TargetMode="External"/><Relationship Id="rId5" Type="http://schemas.openxmlformats.org/officeDocument/2006/relationships/hyperlink" Target="mailto:sowkot@gmail.com" TargetMode="Externa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95A2-0659-A949-BC17-4FDFBE498F81}">
  <dimension ref="A1:BC145"/>
  <sheetViews>
    <sheetView tabSelected="1" zoomScale="117" zoomScaleNormal="117" workbookViewId="0">
      <selection activeCell="E39" sqref="E39"/>
    </sheetView>
  </sheetViews>
  <sheetFormatPr baseColWidth="10" defaultRowHeight="16"/>
  <cols>
    <col min="1" max="1" width="4.5" customWidth="1"/>
    <col min="2" max="2" width="16.5" bestFit="1" customWidth="1"/>
    <col min="3" max="3" width="13.5" bestFit="1" customWidth="1"/>
    <col min="4" max="4" width="19.83203125" bestFit="1" customWidth="1"/>
    <col min="5" max="5" width="15.1640625" bestFit="1" customWidth="1"/>
    <col min="6" max="6" width="13.5" bestFit="1" customWidth="1"/>
    <col min="7" max="7" width="8.5" bestFit="1" customWidth="1"/>
    <col min="8" max="8" width="58.83203125" customWidth="1"/>
    <col min="9" max="9" width="34.1640625" customWidth="1"/>
    <col min="10" max="10" width="14.83203125" customWidth="1"/>
    <col min="11" max="11" width="9.83203125" customWidth="1"/>
    <col min="12" max="12" width="13.83203125" bestFit="1" customWidth="1"/>
    <col min="13" max="13" width="14.83203125" customWidth="1"/>
    <col min="14" max="14" width="9.5" bestFit="1" customWidth="1"/>
    <col min="15" max="15" width="8.83203125" style="6" customWidth="1"/>
    <col min="16" max="16" width="18.83203125" customWidth="1"/>
    <col min="21" max="21" width="22.6640625" bestFit="1" customWidth="1"/>
    <col min="23" max="23" width="81.33203125" customWidth="1"/>
    <col min="24" max="24" width="94.83203125" customWidth="1"/>
    <col min="33" max="33" width="17" customWidth="1"/>
    <col min="53" max="53" width="43" customWidth="1"/>
  </cols>
  <sheetData>
    <row r="1" spans="1:55">
      <c r="M1" t="s">
        <v>468</v>
      </c>
      <c r="AB1" t="s">
        <v>463</v>
      </c>
      <c r="AC1" t="s">
        <v>464</v>
      </c>
    </row>
    <row r="2" spans="1:55">
      <c r="A2" t="s">
        <v>7</v>
      </c>
      <c r="B2" t="s">
        <v>182</v>
      </c>
      <c r="C2" t="s">
        <v>421</v>
      </c>
      <c r="D2" t="s">
        <v>418</v>
      </c>
      <c r="E2" t="s">
        <v>423</v>
      </c>
      <c r="F2" t="s">
        <v>457</v>
      </c>
      <c r="G2" t="s">
        <v>1001</v>
      </c>
      <c r="H2" t="s">
        <v>438</v>
      </c>
      <c r="I2" t="s">
        <v>424</v>
      </c>
      <c r="J2" t="s">
        <v>445</v>
      </c>
      <c r="K2" t="s">
        <v>183</v>
      </c>
      <c r="L2" t="s">
        <v>459</v>
      </c>
      <c r="M2" t="s">
        <v>168</v>
      </c>
      <c r="N2" t="s">
        <v>171</v>
      </c>
      <c r="O2" t="s">
        <v>467</v>
      </c>
      <c r="P2" t="s">
        <v>184</v>
      </c>
      <c r="Q2" t="s">
        <v>186</v>
      </c>
      <c r="R2" t="s">
        <v>458</v>
      </c>
      <c r="S2" t="s">
        <v>67</v>
      </c>
      <c r="T2" t="s">
        <v>188</v>
      </c>
      <c r="U2" t="s">
        <v>195</v>
      </c>
      <c r="V2" t="s">
        <v>193</v>
      </c>
      <c r="W2" t="s">
        <v>194</v>
      </c>
      <c r="X2" t="s">
        <v>190</v>
      </c>
      <c r="AB2" t="str">
        <f>F2</f>
        <v>Interviewee</v>
      </c>
      <c r="AC2" t="str">
        <f t="shared" ref="AC2:AC37" si="0">S2</f>
        <v>Experience</v>
      </c>
      <c r="AD2" t="str">
        <f t="shared" ref="AD2:AD40" si="1">Q2</f>
        <v>Role</v>
      </c>
      <c r="AE2" t="str">
        <f t="shared" ref="AE2:AE40" si="2">P2</f>
        <v>Primary Tech</v>
      </c>
      <c r="AF2" t="str">
        <f t="shared" ref="AF2:AF37" si="3">L2</f>
        <v>Continent</v>
      </c>
      <c r="AG2" t="str">
        <f t="shared" ref="AG2:AG44" si="4">O2</f>
        <v>Org. Domain (Size)</v>
      </c>
      <c r="AH2" t="str">
        <f t="shared" ref="AH2:AH40" si="5">N2</f>
        <v>Company Size</v>
      </c>
      <c r="AI2" t="str">
        <f t="shared" ref="AI2:AI40" si="6">M2</f>
        <v>Tech Size</v>
      </c>
      <c r="AJ2" t="str">
        <f t="shared" ref="AJ2:AJ40" si="7">H2</f>
        <v>Concept we wanted to enhance</v>
      </c>
      <c r="AK2" t="str">
        <f t="shared" ref="AK2:AK40" si="8">I2</f>
        <v>Why this Participant</v>
      </c>
      <c r="AL2" t="str">
        <f t="shared" ref="AL2:AL40" si="9">J2</f>
        <v>Concepts Enriched Significantly</v>
      </c>
      <c r="AO2" t="str">
        <f>AB2&amp;$AB$1</f>
        <v xml:space="preserve">Interviewee &amp; </v>
      </c>
      <c r="AP2" t="str">
        <f>AC2&amp;$AB$1</f>
        <v xml:space="preserve">Experience &amp; </v>
      </c>
      <c r="AQ2" t="str">
        <f>AD2&amp;$AB$1</f>
        <v xml:space="preserve">Role &amp; </v>
      </c>
      <c r="AR2" t="str">
        <f>AE2&amp;$AB$1</f>
        <v xml:space="preserve">Primary Tech &amp; </v>
      </c>
      <c r="AS2" t="str">
        <f t="shared" ref="AS2:AW2" si="10">AF2&amp;$AB$1</f>
        <v xml:space="preserve">Continent &amp; </v>
      </c>
      <c r="AT2" t="str">
        <f t="shared" si="10"/>
        <v xml:space="preserve">Org. Domain (Size) &amp; </v>
      </c>
      <c r="AU2" t="str">
        <f t="shared" si="10"/>
        <v xml:space="preserve">Company Size &amp; </v>
      </c>
      <c r="AV2" t="str">
        <f t="shared" si="10"/>
        <v xml:space="preserve">Tech Size &amp; </v>
      </c>
      <c r="AW2" t="str">
        <f t="shared" si="10"/>
        <v xml:space="preserve">Concept we wanted to enhance &amp; </v>
      </c>
      <c r="AX2" t="str">
        <f t="shared" ref="AX2:AX35" si="11">AK2&amp;$AB$1</f>
        <v xml:space="preserve">Why this Participant &amp; </v>
      </c>
      <c r="AY2" t="str">
        <f>AL2</f>
        <v>Concepts Enriched Significantly</v>
      </c>
      <c r="AZ2" t="str">
        <f>_xlfn.CONCAT(AO2:AV2)</f>
        <v xml:space="preserve">Interviewee &amp; Experience &amp; Role &amp; Primary Tech &amp; Continent &amp; Org. Domain (Size) &amp; Company Size &amp; Tech Size &amp; </v>
      </c>
      <c r="BA2" t="str">
        <f>AZ2&amp;$AC$1&amp;CHAR(10)</f>
        <v xml:space="preserve">Interviewee &amp; Experience &amp; Role &amp; Primary Tech &amp; Continent &amp; Org. Domain (Size) &amp; Company Size &amp; Tech Size &amp;  \\ 
</v>
      </c>
      <c r="BB2" t="s">
        <v>469</v>
      </c>
      <c r="BC2" t="str">
        <f>_xlfn.CONCAT(AO2,AW2,AX2,AY2, " \\ ", CHAR(10))</f>
        <v xml:space="preserve">Interviewee &amp; Concept we wanted to enhance &amp; Why this Participant &amp; Concepts Enriched Significantly \\ 
</v>
      </c>
    </row>
    <row r="3" spans="1:55">
      <c r="A3">
        <v>1</v>
      </c>
      <c r="B3" s="26" t="s">
        <v>154</v>
      </c>
      <c r="C3">
        <v>1</v>
      </c>
      <c r="D3" s="23" t="s">
        <v>420</v>
      </c>
      <c r="E3">
        <v>115</v>
      </c>
      <c r="F3" t="str">
        <f>"P"&amp;Table4[[#This Row],[Order]]</f>
        <v>P1</v>
      </c>
      <c r="G3">
        <v>209</v>
      </c>
      <c r="H3" t="s">
        <v>456</v>
      </c>
      <c r="I3" t="s">
        <v>425</v>
      </c>
      <c r="J3" t="s">
        <v>430</v>
      </c>
      <c r="K3" t="s">
        <v>162</v>
      </c>
      <c r="L3" t="s">
        <v>460</v>
      </c>
      <c r="M3" s="24">
        <v>500</v>
      </c>
      <c r="N3" s="24">
        <v>4000</v>
      </c>
      <c r="O3" t="s">
        <v>175</v>
      </c>
      <c r="P3" t="s">
        <v>185</v>
      </c>
      <c r="Q3" t="s">
        <v>275</v>
      </c>
      <c r="R3" t="s">
        <v>187</v>
      </c>
      <c r="S3">
        <v>12</v>
      </c>
      <c r="T3" t="s">
        <v>189</v>
      </c>
      <c r="U3" t="s">
        <v>196</v>
      </c>
      <c r="V3" s="30">
        <v>44739</v>
      </c>
      <c r="W3" s="11">
        <v>0.54166666666666663</v>
      </c>
      <c r="X3" t="s">
        <v>200</v>
      </c>
      <c r="AB3" t="str">
        <f>F3</f>
        <v>P1</v>
      </c>
      <c r="AC3">
        <f t="shared" si="0"/>
        <v>12</v>
      </c>
      <c r="AD3" t="str">
        <f t="shared" si="1"/>
        <v>Architect</v>
      </c>
      <c r="AE3" t="str">
        <f t="shared" si="2"/>
        <v>Java</v>
      </c>
      <c r="AF3" t="str">
        <f t="shared" si="3"/>
        <v>Europe</v>
      </c>
      <c r="AG3" t="str">
        <f t="shared" si="4"/>
        <v>Automotive</v>
      </c>
      <c r="AH3">
        <f t="shared" si="5"/>
        <v>4000</v>
      </c>
      <c r="AI3">
        <f t="shared" si="6"/>
        <v>500</v>
      </c>
      <c r="AJ3" t="str">
        <f t="shared" si="7"/>
        <v>Initial process and factors</v>
      </c>
      <c r="AK3" t="str">
        <f t="shared" si="8"/>
        <v>Architect of a large system</v>
      </c>
      <c r="AL3" t="str">
        <f t="shared" si="9"/>
        <v>Library definition, factors, influences</v>
      </c>
      <c r="AO3" t="str">
        <f t="shared" ref="AO3:AO39" si="12">AB3&amp;$AB$1</f>
        <v xml:space="preserve">P1 &amp; </v>
      </c>
      <c r="AP3" t="str">
        <f t="shared" ref="AP3:AP39" si="13">AC3&amp;$AB$1</f>
        <v xml:space="preserve">12 &amp; </v>
      </c>
      <c r="AQ3" t="str">
        <f t="shared" ref="AQ3:AQ39" si="14">AD3&amp;$AB$1</f>
        <v xml:space="preserve">Architect &amp; </v>
      </c>
      <c r="AR3" t="str">
        <f t="shared" ref="AR3:AR39" si="15">AE3&amp;$AB$1</f>
        <v xml:space="preserve">Java &amp; </v>
      </c>
      <c r="AS3" t="str">
        <f t="shared" ref="AS3:AS35" si="16">AF3&amp;$AB$1</f>
        <v xml:space="preserve">Europe &amp; </v>
      </c>
      <c r="AT3" t="str">
        <f t="shared" ref="AT3:AT35" si="17">AG3&amp;$AB$1</f>
        <v xml:space="preserve">Automotive &amp; </v>
      </c>
      <c r="AU3" t="str">
        <f t="shared" ref="AU3:AU35" si="18">AH3&amp;$AB$1</f>
        <v xml:space="preserve">4000 &amp; </v>
      </c>
      <c r="AV3" t="str">
        <f t="shared" ref="AV3:AV35" si="19">AI3&amp;$AB$1</f>
        <v xml:space="preserve">500 &amp; </v>
      </c>
      <c r="AW3" t="str">
        <f t="shared" ref="AW3:AW35" si="20">AJ3&amp;$AB$1</f>
        <v xml:space="preserve">Initial process and factors &amp; </v>
      </c>
      <c r="AX3" t="str">
        <f t="shared" si="11"/>
        <v xml:space="preserve">Architect of a large system &amp; </v>
      </c>
      <c r="AY3" t="str">
        <f t="shared" ref="AY3:AY39" si="21">AL3</f>
        <v>Library definition, factors, influences</v>
      </c>
      <c r="AZ3" t="str">
        <f t="shared" ref="AZ3:AZ39" si="22">_xlfn.CONCAT(AO3:AV3)</f>
        <v xml:space="preserve">P1 &amp; 12 &amp; Architect &amp; Java &amp; Europe &amp; Automotive &amp; 4000 &amp; 500 &amp; </v>
      </c>
      <c r="BA3" t="str">
        <f t="shared" ref="BA3:BA40" si="23">AZ3&amp;$AC$1&amp;CHAR(10)</f>
        <v xml:space="preserve">P1 &amp; 12 &amp; Architect &amp; Java &amp; Europe &amp; Automotive &amp; 4000 &amp; 500 &amp;  \\ 
</v>
      </c>
      <c r="BB3" t="s">
        <v>469</v>
      </c>
      <c r="BC3" t="str">
        <f t="shared" ref="BC3:BC47" si="24">_xlfn.CONCAT(AO3,AW3,AX3,AY3, " \\ ", CHAR(10))</f>
        <v xml:space="preserve">P1 &amp; Initial process and factors &amp; Architect of a large system &amp; Library definition, factors, influences \\ 
</v>
      </c>
    </row>
    <row r="4" spans="1:55" hidden="1">
      <c r="A4">
        <v>2</v>
      </c>
      <c r="B4" t="s">
        <v>155</v>
      </c>
      <c r="F4" t="str">
        <f>"P"&amp;Table4[[#This Row],[Order]]</f>
        <v>P</v>
      </c>
      <c r="K4" t="s">
        <v>162</v>
      </c>
      <c r="M4">
        <v>200</v>
      </c>
      <c r="N4">
        <v>5000</v>
      </c>
      <c r="O4" t="s">
        <v>176</v>
      </c>
      <c r="U4" t="s">
        <v>286</v>
      </c>
      <c r="X4" s="6"/>
      <c r="AB4" t="str">
        <f>F4</f>
        <v>P</v>
      </c>
      <c r="AC4">
        <f t="shared" si="0"/>
        <v>0</v>
      </c>
      <c r="AD4">
        <f t="shared" si="1"/>
        <v>0</v>
      </c>
      <c r="AE4">
        <f t="shared" si="2"/>
        <v>0</v>
      </c>
      <c r="AF4">
        <f t="shared" si="3"/>
        <v>0</v>
      </c>
      <c r="AG4" t="str">
        <f t="shared" si="4"/>
        <v>Delivery</v>
      </c>
      <c r="AH4">
        <f t="shared" si="5"/>
        <v>5000</v>
      </c>
      <c r="AI4">
        <f t="shared" si="6"/>
        <v>200</v>
      </c>
      <c r="AJ4">
        <f t="shared" si="7"/>
        <v>0</v>
      </c>
      <c r="AK4">
        <f t="shared" si="8"/>
        <v>0</v>
      </c>
      <c r="AL4">
        <f t="shared" si="9"/>
        <v>0</v>
      </c>
      <c r="AO4" t="str">
        <f t="shared" si="12"/>
        <v xml:space="preserve">P &amp; </v>
      </c>
      <c r="AP4" t="str">
        <f t="shared" si="13"/>
        <v xml:space="preserve">0 &amp; </v>
      </c>
      <c r="AQ4" t="str">
        <f t="shared" si="14"/>
        <v xml:space="preserve">0 &amp; </v>
      </c>
      <c r="AR4" t="str">
        <f t="shared" si="15"/>
        <v xml:space="preserve">0 &amp; </v>
      </c>
      <c r="AS4" t="str">
        <f t="shared" si="16"/>
        <v xml:space="preserve">0 &amp; </v>
      </c>
      <c r="AT4" t="str">
        <f t="shared" si="17"/>
        <v xml:space="preserve">Delivery &amp; </v>
      </c>
      <c r="AU4" t="str">
        <f t="shared" si="18"/>
        <v xml:space="preserve">5000 &amp; </v>
      </c>
      <c r="AV4" t="str">
        <f t="shared" si="19"/>
        <v xml:space="preserve">200 &amp; </v>
      </c>
      <c r="AW4" t="str">
        <f t="shared" si="20"/>
        <v xml:space="preserve">0 &amp; </v>
      </c>
      <c r="AX4" t="str">
        <f t="shared" si="11"/>
        <v xml:space="preserve">0 &amp; </v>
      </c>
      <c r="AY4">
        <f t="shared" si="21"/>
        <v>0</v>
      </c>
      <c r="AZ4" t="str">
        <f t="shared" si="22"/>
        <v xml:space="preserve">P &amp; 0 &amp; 0 &amp; 0 &amp; 0 &amp; Delivery &amp; 5000 &amp; 200 &amp; </v>
      </c>
      <c r="BA4" t="str">
        <f t="shared" si="23"/>
        <v xml:space="preserve">P &amp; 0 &amp; 0 &amp; 0 &amp; 0 &amp; Delivery &amp; 5000 &amp; 200 &amp;  \\ 
</v>
      </c>
      <c r="BC4" t="str">
        <f t="shared" si="24"/>
        <v xml:space="preserve">P &amp; 0 &amp; 0 &amp; 0 \\ 
</v>
      </c>
    </row>
    <row r="5" spans="1:55" hidden="1">
      <c r="A5">
        <v>3</v>
      </c>
      <c r="B5" t="s">
        <v>156</v>
      </c>
      <c r="F5" t="str">
        <f>"P"&amp;Table4[[#This Row],[Order]]</f>
        <v>P</v>
      </c>
      <c r="K5" t="s">
        <v>162</v>
      </c>
      <c r="M5">
        <v>200</v>
      </c>
      <c r="N5">
        <v>5000</v>
      </c>
      <c r="O5" t="s">
        <v>176</v>
      </c>
      <c r="U5" t="s">
        <v>286</v>
      </c>
      <c r="X5" s="6"/>
      <c r="AB5" t="str">
        <f>F5</f>
        <v>P</v>
      </c>
      <c r="AC5">
        <f t="shared" si="0"/>
        <v>0</v>
      </c>
      <c r="AD5">
        <f t="shared" si="1"/>
        <v>0</v>
      </c>
      <c r="AE5">
        <f t="shared" si="2"/>
        <v>0</v>
      </c>
      <c r="AF5">
        <f t="shared" si="3"/>
        <v>0</v>
      </c>
      <c r="AG5" t="str">
        <f t="shared" si="4"/>
        <v>Delivery</v>
      </c>
      <c r="AH5">
        <f t="shared" si="5"/>
        <v>5000</v>
      </c>
      <c r="AI5">
        <f t="shared" si="6"/>
        <v>200</v>
      </c>
      <c r="AJ5">
        <f t="shared" si="7"/>
        <v>0</v>
      </c>
      <c r="AK5">
        <f t="shared" si="8"/>
        <v>0</v>
      </c>
      <c r="AL5">
        <f t="shared" si="9"/>
        <v>0</v>
      </c>
      <c r="AO5" t="str">
        <f t="shared" si="12"/>
        <v xml:space="preserve">P &amp; </v>
      </c>
      <c r="AP5" t="str">
        <f t="shared" si="13"/>
        <v xml:space="preserve">0 &amp; </v>
      </c>
      <c r="AQ5" t="str">
        <f t="shared" si="14"/>
        <v xml:space="preserve">0 &amp; </v>
      </c>
      <c r="AR5" t="str">
        <f t="shared" si="15"/>
        <v xml:space="preserve">0 &amp; </v>
      </c>
      <c r="AS5" t="str">
        <f t="shared" si="16"/>
        <v xml:space="preserve">0 &amp; </v>
      </c>
      <c r="AT5" t="str">
        <f t="shared" si="17"/>
        <v xml:space="preserve">Delivery &amp; </v>
      </c>
      <c r="AU5" t="str">
        <f t="shared" si="18"/>
        <v xml:space="preserve">5000 &amp; </v>
      </c>
      <c r="AV5" t="str">
        <f t="shared" si="19"/>
        <v xml:space="preserve">200 &amp; </v>
      </c>
      <c r="AW5" t="str">
        <f t="shared" si="20"/>
        <v xml:space="preserve">0 &amp; </v>
      </c>
      <c r="AX5" t="str">
        <f t="shared" si="11"/>
        <v xml:space="preserve">0 &amp; </v>
      </c>
      <c r="AY5">
        <f t="shared" si="21"/>
        <v>0</v>
      </c>
      <c r="AZ5" t="str">
        <f t="shared" si="22"/>
        <v xml:space="preserve">P &amp; 0 &amp; 0 &amp; 0 &amp; 0 &amp; Delivery &amp; 5000 &amp; 200 &amp; </v>
      </c>
      <c r="BA5" t="str">
        <f t="shared" si="23"/>
        <v xml:space="preserve">P &amp; 0 &amp; 0 &amp; 0 &amp; 0 &amp; Delivery &amp; 5000 &amp; 200 &amp;  \\ 
</v>
      </c>
      <c r="BC5" t="str">
        <f t="shared" si="24"/>
        <v xml:space="preserve">P &amp; 0 &amp; 0 &amp; 0 \\ 
</v>
      </c>
    </row>
    <row r="6" spans="1:55" hidden="1">
      <c r="A6">
        <v>4</v>
      </c>
      <c r="B6" t="s">
        <v>157</v>
      </c>
      <c r="F6" t="str">
        <f>"P"&amp;Table4[[#This Row],[Order]]</f>
        <v>P</v>
      </c>
      <c r="K6" t="s">
        <v>163</v>
      </c>
      <c r="M6">
        <v>50</v>
      </c>
      <c r="N6">
        <v>100</v>
      </c>
      <c r="O6"/>
      <c r="U6" t="s">
        <v>286</v>
      </c>
      <c r="V6" s="15"/>
      <c r="X6" s="6"/>
      <c r="AB6" t="str">
        <f>F6</f>
        <v>P</v>
      </c>
      <c r="AC6">
        <f t="shared" si="0"/>
        <v>0</v>
      </c>
      <c r="AD6">
        <f t="shared" si="1"/>
        <v>0</v>
      </c>
      <c r="AE6">
        <f t="shared" si="2"/>
        <v>0</v>
      </c>
      <c r="AF6">
        <f t="shared" si="3"/>
        <v>0</v>
      </c>
      <c r="AG6">
        <f t="shared" si="4"/>
        <v>0</v>
      </c>
      <c r="AH6">
        <f t="shared" si="5"/>
        <v>100</v>
      </c>
      <c r="AI6">
        <f t="shared" si="6"/>
        <v>50</v>
      </c>
      <c r="AJ6">
        <f t="shared" si="7"/>
        <v>0</v>
      </c>
      <c r="AK6">
        <f t="shared" si="8"/>
        <v>0</v>
      </c>
      <c r="AL6">
        <f t="shared" si="9"/>
        <v>0</v>
      </c>
      <c r="AO6" t="str">
        <f t="shared" si="12"/>
        <v xml:space="preserve">P &amp; </v>
      </c>
      <c r="AP6" t="str">
        <f t="shared" si="13"/>
        <v xml:space="preserve">0 &amp; </v>
      </c>
      <c r="AQ6" t="str">
        <f t="shared" si="14"/>
        <v xml:space="preserve">0 &amp; </v>
      </c>
      <c r="AR6" t="str">
        <f t="shared" si="15"/>
        <v xml:space="preserve">0 &amp; </v>
      </c>
      <c r="AS6" t="str">
        <f t="shared" si="16"/>
        <v xml:space="preserve">0 &amp; </v>
      </c>
      <c r="AT6" t="str">
        <f t="shared" si="17"/>
        <v xml:space="preserve">0 &amp; </v>
      </c>
      <c r="AU6" t="str">
        <f t="shared" si="18"/>
        <v xml:space="preserve">100 &amp; </v>
      </c>
      <c r="AV6" t="str">
        <f t="shared" si="19"/>
        <v xml:space="preserve">50 &amp; </v>
      </c>
      <c r="AW6" t="str">
        <f t="shared" si="20"/>
        <v xml:space="preserve">0 &amp; </v>
      </c>
      <c r="AX6" t="str">
        <f t="shared" si="11"/>
        <v xml:space="preserve">0 &amp; </v>
      </c>
      <c r="AY6">
        <f t="shared" si="21"/>
        <v>0</v>
      </c>
      <c r="AZ6" t="str">
        <f t="shared" si="22"/>
        <v xml:space="preserve">P &amp; 0 &amp; 0 &amp; 0 &amp; 0 &amp; 0 &amp; 100 &amp; 50 &amp; </v>
      </c>
      <c r="BA6" t="str">
        <f t="shared" si="23"/>
        <v xml:space="preserve">P &amp; 0 &amp; 0 &amp; 0 &amp; 0 &amp; 0 &amp; 100 &amp; 50 &amp;  \\ 
</v>
      </c>
      <c r="BC6" t="str">
        <f t="shared" si="24"/>
        <v xml:space="preserve">P &amp; 0 &amp; 0 &amp; 0 \\ 
</v>
      </c>
    </row>
    <row r="7" spans="1:55">
      <c r="A7">
        <v>13</v>
      </c>
      <c r="B7" s="26" t="s">
        <v>166</v>
      </c>
      <c r="C7">
        <v>2</v>
      </c>
      <c r="E7">
        <v>70</v>
      </c>
      <c r="F7" t="str">
        <f>"P"&amp;Table4[[#This Row],[Order]]</f>
        <v>P2</v>
      </c>
      <c r="G7">
        <v>167</v>
      </c>
      <c r="H7" t="s">
        <v>485</v>
      </c>
      <c r="I7" t="s">
        <v>474</v>
      </c>
      <c r="J7" t="s">
        <v>431</v>
      </c>
      <c r="K7" t="s">
        <v>167</v>
      </c>
      <c r="L7" t="s">
        <v>461</v>
      </c>
      <c r="M7" s="24">
        <v>80000</v>
      </c>
      <c r="N7" s="24">
        <v>150000</v>
      </c>
      <c r="O7" t="s">
        <v>179</v>
      </c>
      <c r="P7" t="s">
        <v>199</v>
      </c>
      <c r="Q7" t="s">
        <v>198</v>
      </c>
      <c r="R7" t="s">
        <v>198</v>
      </c>
      <c r="S7">
        <f>2+4</f>
        <v>6</v>
      </c>
      <c r="U7" t="s">
        <v>196</v>
      </c>
      <c r="V7" s="30">
        <v>44740</v>
      </c>
      <c r="W7" s="11">
        <v>0.83333333333333337</v>
      </c>
      <c r="X7" t="s">
        <v>201</v>
      </c>
      <c r="AB7" t="str">
        <f>F7</f>
        <v>P2</v>
      </c>
      <c r="AC7">
        <f t="shared" si="0"/>
        <v>6</v>
      </c>
      <c r="AD7" t="str">
        <f t="shared" si="1"/>
        <v>Software Engineer</v>
      </c>
      <c r="AE7" t="str">
        <f t="shared" si="2"/>
        <v>Python</v>
      </c>
      <c r="AF7" t="str">
        <f t="shared" si="3"/>
        <v>North America</v>
      </c>
      <c r="AG7" t="str">
        <f t="shared" si="4"/>
        <v>Cloud Service</v>
      </c>
      <c r="AH7">
        <f t="shared" si="5"/>
        <v>150000</v>
      </c>
      <c r="AI7">
        <f t="shared" si="6"/>
        <v>80000</v>
      </c>
      <c r="AJ7" t="str">
        <f t="shared" si="7"/>
        <v>Licensing and Security Issues</v>
      </c>
      <c r="AK7" t="str">
        <f t="shared" si="8"/>
        <v>Working in a large structured company</v>
      </c>
      <c r="AL7" t="str">
        <f t="shared" si="9"/>
        <v>License, company technology</v>
      </c>
      <c r="AO7" t="str">
        <f t="shared" si="12"/>
        <v xml:space="preserve">P2 &amp; </v>
      </c>
      <c r="AP7" t="str">
        <f t="shared" si="13"/>
        <v xml:space="preserve">6 &amp; </v>
      </c>
      <c r="AQ7" t="str">
        <f t="shared" si="14"/>
        <v xml:space="preserve">Software Engineer &amp; </v>
      </c>
      <c r="AR7" t="str">
        <f t="shared" si="15"/>
        <v xml:space="preserve">Python &amp; </v>
      </c>
      <c r="AS7" t="str">
        <f t="shared" si="16"/>
        <v xml:space="preserve">North America &amp; </v>
      </c>
      <c r="AT7" t="str">
        <f t="shared" si="17"/>
        <v xml:space="preserve">Cloud Service &amp; </v>
      </c>
      <c r="AU7" t="str">
        <f t="shared" si="18"/>
        <v xml:space="preserve">150000 &amp; </v>
      </c>
      <c r="AV7" t="str">
        <f t="shared" si="19"/>
        <v xml:space="preserve">80000 &amp; </v>
      </c>
      <c r="AW7" t="str">
        <f t="shared" si="20"/>
        <v xml:space="preserve">Licensing and Security Issues &amp; </v>
      </c>
      <c r="AX7" t="str">
        <f t="shared" si="11"/>
        <v xml:space="preserve">Working in a large structured company &amp; </v>
      </c>
      <c r="AY7" t="str">
        <f t="shared" si="21"/>
        <v>License, company technology</v>
      </c>
      <c r="AZ7" t="str">
        <f t="shared" si="22"/>
        <v xml:space="preserve">P2 &amp; 6 &amp; Software Engineer &amp; Python &amp; North America &amp; Cloud Service &amp; 150000 &amp; 80000 &amp; </v>
      </c>
      <c r="BA7" t="str">
        <f t="shared" si="23"/>
        <v xml:space="preserve">P2 &amp; 6 &amp; Software Engineer &amp; Python &amp; North America &amp; Cloud Service &amp; 150000 &amp; 80000 &amp;  \\ 
</v>
      </c>
      <c r="BC7" t="str">
        <f t="shared" si="24"/>
        <v xml:space="preserve">P2 &amp; Licensing and Security Issues &amp; Working in a large structured company &amp; License, company technology \\ 
</v>
      </c>
    </row>
    <row r="8" spans="1:55">
      <c r="A8">
        <v>7</v>
      </c>
      <c r="B8" s="26" t="s">
        <v>160</v>
      </c>
      <c r="C8">
        <v>3</v>
      </c>
      <c r="E8">
        <v>70</v>
      </c>
      <c r="F8" t="str">
        <f>"P"&amp;Table4[[#This Row],[Order]]</f>
        <v>P3</v>
      </c>
      <c r="G8">
        <v>184</v>
      </c>
      <c r="H8" t="s">
        <v>486</v>
      </c>
      <c r="I8" t="s">
        <v>475</v>
      </c>
      <c r="J8" t="s">
        <v>432</v>
      </c>
      <c r="K8" t="s">
        <v>164</v>
      </c>
      <c r="L8" t="s">
        <v>461</v>
      </c>
      <c r="M8" s="24">
        <v>600</v>
      </c>
      <c r="N8" s="24">
        <v>30000</v>
      </c>
      <c r="O8" t="s">
        <v>175</v>
      </c>
      <c r="P8" t="s">
        <v>269</v>
      </c>
      <c r="Q8" t="s">
        <v>198</v>
      </c>
      <c r="R8" t="s">
        <v>198</v>
      </c>
      <c r="S8">
        <v>12</v>
      </c>
      <c r="U8" t="s">
        <v>196</v>
      </c>
      <c r="V8" s="30">
        <v>44741</v>
      </c>
      <c r="W8" s="11">
        <v>0.83333333333333337</v>
      </c>
      <c r="X8" t="s">
        <v>215</v>
      </c>
      <c r="AB8" t="str">
        <f>F8</f>
        <v>P3</v>
      </c>
      <c r="AC8">
        <f t="shared" si="0"/>
        <v>12</v>
      </c>
      <c r="AD8" t="str">
        <f t="shared" si="1"/>
        <v>Software Engineer</v>
      </c>
      <c r="AE8" t="str">
        <f t="shared" si="2"/>
        <v>Android+iOS</v>
      </c>
      <c r="AF8" t="str">
        <f t="shared" si="3"/>
        <v>North America</v>
      </c>
      <c r="AG8" t="str">
        <f t="shared" si="4"/>
        <v>Automotive</v>
      </c>
      <c r="AH8">
        <f t="shared" si="5"/>
        <v>30000</v>
      </c>
      <c r="AI8">
        <f t="shared" si="6"/>
        <v>600</v>
      </c>
      <c r="AJ8" t="str">
        <f t="shared" si="7"/>
        <v>Mobile development Factors</v>
      </c>
      <c r="AK8" t="str">
        <f t="shared" si="8"/>
        <v>12+ years experienced in mobile application</v>
      </c>
      <c r="AL8" t="str">
        <f t="shared" si="9"/>
        <v xml:space="preserve">Cost, company tech, comparison </v>
      </c>
      <c r="AO8" t="str">
        <f t="shared" si="12"/>
        <v xml:space="preserve">P3 &amp; </v>
      </c>
      <c r="AP8" t="str">
        <f t="shared" si="13"/>
        <v xml:space="preserve">12 &amp; </v>
      </c>
      <c r="AQ8" t="str">
        <f t="shared" si="14"/>
        <v xml:space="preserve">Software Engineer &amp; </v>
      </c>
      <c r="AR8" t="str">
        <f t="shared" si="15"/>
        <v xml:space="preserve">Android+iOS &amp; </v>
      </c>
      <c r="AS8" t="str">
        <f t="shared" si="16"/>
        <v xml:space="preserve">North America &amp; </v>
      </c>
      <c r="AT8" t="str">
        <f t="shared" si="17"/>
        <v xml:space="preserve">Automotive &amp; </v>
      </c>
      <c r="AU8" t="str">
        <f t="shared" si="18"/>
        <v xml:space="preserve">30000 &amp; </v>
      </c>
      <c r="AV8" t="str">
        <f t="shared" si="19"/>
        <v xml:space="preserve">600 &amp; </v>
      </c>
      <c r="AW8" t="str">
        <f t="shared" si="20"/>
        <v xml:space="preserve">Mobile development Factors &amp; </v>
      </c>
      <c r="AX8" t="str">
        <f t="shared" si="11"/>
        <v xml:space="preserve">12+ years experienced in mobile application &amp; </v>
      </c>
      <c r="AY8" t="str">
        <f t="shared" si="21"/>
        <v xml:space="preserve">Cost, company tech, comparison </v>
      </c>
      <c r="AZ8" t="str">
        <f t="shared" si="22"/>
        <v xml:space="preserve">P3 &amp; 12 &amp; Software Engineer &amp; Android+iOS &amp; North America &amp; Automotive &amp; 30000 &amp; 600 &amp; </v>
      </c>
      <c r="BA8" t="str">
        <f t="shared" si="23"/>
        <v xml:space="preserve">P3 &amp; 12 &amp; Software Engineer &amp; Android+iOS &amp; North America &amp; Automotive &amp; 30000 &amp; 600 &amp;  \\ 
</v>
      </c>
      <c r="BB8" t="s">
        <v>469</v>
      </c>
      <c r="BC8" t="str">
        <f t="shared" si="24"/>
        <v xml:space="preserve">P3 &amp; Mobile development Factors &amp; 12+ years experienced in mobile application &amp; Cost, company tech, comparison  \\ 
</v>
      </c>
    </row>
    <row r="9" spans="1:55">
      <c r="A9">
        <v>11</v>
      </c>
      <c r="B9" s="26" t="s">
        <v>267</v>
      </c>
      <c r="C9">
        <v>4</v>
      </c>
      <c r="E9">
        <v>64</v>
      </c>
      <c r="F9" t="str">
        <f>"P"&amp;Table4[[#This Row],[Order]]</f>
        <v>P4</v>
      </c>
      <c r="G9">
        <v>213</v>
      </c>
      <c r="H9" t="s">
        <v>488</v>
      </c>
      <c r="I9" t="s">
        <v>476</v>
      </c>
      <c r="J9" t="s">
        <v>433</v>
      </c>
      <c r="K9" t="s">
        <v>163</v>
      </c>
      <c r="L9" t="s">
        <v>462</v>
      </c>
      <c r="M9" s="27">
        <v>54</v>
      </c>
      <c r="N9" s="27">
        <v>60</v>
      </c>
      <c r="O9" t="s">
        <v>465</v>
      </c>
      <c r="P9" t="s">
        <v>283</v>
      </c>
      <c r="Q9" t="s">
        <v>276</v>
      </c>
      <c r="R9" t="s">
        <v>207</v>
      </c>
      <c r="S9">
        <v>20</v>
      </c>
      <c r="U9" t="s">
        <v>196</v>
      </c>
      <c r="V9" s="30">
        <v>44741</v>
      </c>
      <c r="W9" s="11">
        <v>0.89583333333333337</v>
      </c>
      <c r="X9" t="s">
        <v>209</v>
      </c>
      <c r="AB9" t="str">
        <f>F9</f>
        <v>P4</v>
      </c>
      <c r="AC9">
        <f t="shared" si="0"/>
        <v>20</v>
      </c>
      <c r="AD9" t="str">
        <f t="shared" si="1"/>
        <v>CEO</v>
      </c>
      <c r="AE9" t="str">
        <f t="shared" si="2"/>
        <v>.Net</v>
      </c>
      <c r="AF9" t="str">
        <f t="shared" si="3"/>
        <v>Asia</v>
      </c>
      <c r="AG9" t="str">
        <f t="shared" si="4"/>
        <v>Broadcast Media</v>
      </c>
      <c r="AH9">
        <f t="shared" si="5"/>
        <v>60</v>
      </c>
      <c r="AI9">
        <f t="shared" si="6"/>
        <v>54</v>
      </c>
      <c r="AJ9" t="str">
        <f t="shared" si="7"/>
        <v>Long term maintenance concerns</v>
      </c>
      <c r="AK9" t="str">
        <f t="shared" si="8"/>
        <v>Being a CEO, takes decisions considering long term impact</v>
      </c>
      <c r="AL9" t="str">
        <f t="shared" si="9"/>
        <v>Company application domain, active development of library</v>
      </c>
      <c r="AO9" t="str">
        <f t="shared" si="12"/>
        <v xml:space="preserve">P4 &amp; </v>
      </c>
      <c r="AP9" t="str">
        <f t="shared" si="13"/>
        <v xml:space="preserve">20 &amp; </v>
      </c>
      <c r="AQ9" t="str">
        <f t="shared" si="14"/>
        <v xml:space="preserve">CEO &amp; </v>
      </c>
      <c r="AR9" t="str">
        <f t="shared" si="15"/>
        <v xml:space="preserve">.Net &amp; </v>
      </c>
      <c r="AS9" t="str">
        <f t="shared" si="16"/>
        <v xml:space="preserve">Asia &amp; </v>
      </c>
      <c r="AT9" t="str">
        <f t="shared" si="17"/>
        <v xml:space="preserve">Broadcast Media &amp; </v>
      </c>
      <c r="AU9" t="str">
        <f t="shared" si="18"/>
        <v xml:space="preserve">60 &amp; </v>
      </c>
      <c r="AV9" t="str">
        <f t="shared" si="19"/>
        <v xml:space="preserve">54 &amp; </v>
      </c>
      <c r="AW9" t="str">
        <f t="shared" si="20"/>
        <v xml:space="preserve">Long term maintenance concerns &amp; </v>
      </c>
      <c r="AX9" t="str">
        <f t="shared" si="11"/>
        <v xml:space="preserve">Being a CEO, takes decisions considering long term impact &amp; </v>
      </c>
      <c r="AY9" t="str">
        <f t="shared" si="21"/>
        <v>Company application domain, active development of library</v>
      </c>
      <c r="AZ9" t="str">
        <f t="shared" si="22"/>
        <v xml:space="preserve">P4 &amp; 20 &amp; CEO &amp; .Net &amp; Asia &amp; Broadcast Media &amp; 60 &amp; 54 &amp; </v>
      </c>
      <c r="BA9" t="str">
        <f t="shared" si="23"/>
        <v xml:space="preserve">P4 &amp; 20 &amp; CEO &amp; .Net &amp; Asia &amp; Broadcast Media &amp; 60 &amp; 54 &amp;  \\ 
</v>
      </c>
      <c r="BB9" t="s">
        <v>469</v>
      </c>
      <c r="BC9" t="str">
        <f t="shared" si="24"/>
        <v xml:space="preserve">P4 &amp; Long term maintenance concerns &amp; Being a CEO, takes decisions considering long term impact &amp; Company application domain, active development of library \\ 
</v>
      </c>
    </row>
    <row r="10" spans="1:55">
      <c r="A10">
        <v>21</v>
      </c>
      <c r="B10" s="26" t="s">
        <v>208</v>
      </c>
      <c r="C10">
        <v>5</v>
      </c>
      <c r="D10" s="23" t="s">
        <v>419</v>
      </c>
      <c r="E10">
        <v>55</v>
      </c>
      <c r="F10" t="str">
        <f>"P"&amp;Table4[[#This Row],[Order]]</f>
        <v>P5</v>
      </c>
      <c r="G10">
        <v>224</v>
      </c>
      <c r="H10" t="s">
        <v>489</v>
      </c>
      <c r="I10" t="s">
        <v>426</v>
      </c>
      <c r="J10" t="s">
        <v>434</v>
      </c>
      <c r="K10" t="s">
        <v>192</v>
      </c>
      <c r="L10" t="s">
        <v>192</v>
      </c>
      <c r="M10" s="24">
        <v>12</v>
      </c>
      <c r="N10" s="24">
        <v>40</v>
      </c>
      <c r="O10" t="s">
        <v>177</v>
      </c>
      <c r="P10" t="s">
        <v>283</v>
      </c>
      <c r="Q10" t="s">
        <v>986</v>
      </c>
      <c r="R10" t="s">
        <v>212</v>
      </c>
      <c r="S10">
        <v>16</v>
      </c>
      <c r="U10" t="s">
        <v>196</v>
      </c>
      <c r="V10" s="30">
        <v>44746</v>
      </c>
      <c r="W10" s="11">
        <v>0.85416666666666663</v>
      </c>
      <c r="X10" t="s">
        <v>210</v>
      </c>
      <c r="AB10" t="str">
        <f>F10</f>
        <v>P5</v>
      </c>
      <c r="AC10">
        <f t="shared" si="0"/>
        <v>16</v>
      </c>
      <c r="AD10" t="str">
        <f t="shared" si="1"/>
        <v>Engr. Manager</v>
      </c>
      <c r="AE10" t="str">
        <f t="shared" si="2"/>
        <v>.Net</v>
      </c>
      <c r="AF10" t="str">
        <f t="shared" si="3"/>
        <v>Australia</v>
      </c>
      <c r="AG10" t="str">
        <f t="shared" si="4"/>
        <v>Financial</v>
      </c>
      <c r="AH10">
        <f t="shared" si="5"/>
        <v>40</v>
      </c>
      <c r="AI10">
        <f t="shared" si="6"/>
        <v>12</v>
      </c>
      <c r="AJ10" t="str">
        <f t="shared" si="7"/>
        <v>Decision making processes</v>
      </c>
      <c r="AK10" t="str">
        <f t="shared" si="8"/>
        <v>Stablishing the processes in a startup team</v>
      </c>
      <c r="AL10" t="str">
        <f t="shared" si="9"/>
        <v>Information search, company culture</v>
      </c>
      <c r="AO10" t="str">
        <f t="shared" si="12"/>
        <v xml:space="preserve">P5 &amp; </v>
      </c>
      <c r="AP10" t="str">
        <f t="shared" si="13"/>
        <v xml:space="preserve">16 &amp; </v>
      </c>
      <c r="AQ10" t="str">
        <f t="shared" si="14"/>
        <v xml:space="preserve">Engr. Manager &amp; </v>
      </c>
      <c r="AR10" t="str">
        <f t="shared" si="15"/>
        <v xml:space="preserve">.Net &amp; </v>
      </c>
      <c r="AS10" t="str">
        <f t="shared" si="16"/>
        <v xml:space="preserve">Australia &amp; </v>
      </c>
      <c r="AT10" t="str">
        <f t="shared" si="17"/>
        <v xml:space="preserve">Financial &amp; </v>
      </c>
      <c r="AU10" t="str">
        <f t="shared" si="18"/>
        <v xml:space="preserve">40 &amp; </v>
      </c>
      <c r="AV10" t="str">
        <f t="shared" si="19"/>
        <v xml:space="preserve">12 &amp; </v>
      </c>
      <c r="AW10" t="str">
        <f t="shared" si="20"/>
        <v xml:space="preserve">Decision making processes &amp; </v>
      </c>
      <c r="AX10" t="str">
        <f t="shared" si="11"/>
        <v xml:space="preserve">Stablishing the processes in a startup team &amp; </v>
      </c>
      <c r="AY10" t="str">
        <f t="shared" si="21"/>
        <v>Information search, company culture</v>
      </c>
      <c r="AZ10" t="str">
        <f t="shared" si="22"/>
        <v xml:space="preserve">P5 &amp; 16 &amp; Engr. Manager &amp; .Net &amp; Australia &amp; Financial &amp; 40 &amp; 12 &amp; </v>
      </c>
      <c r="BA10" t="str">
        <f t="shared" si="23"/>
        <v xml:space="preserve">P5 &amp; 16 &amp; Engr. Manager &amp; .Net &amp; Australia &amp; Financial &amp; 40 &amp; 12 &amp;  \\ 
</v>
      </c>
      <c r="BB10" t="s">
        <v>469</v>
      </c>
      <c r="BC10" t="str">
        <f t="shared" si="24"/>
        <v xml:space="preserve">P5 &amp; Decision making processes &amp; Stablishing the processes in a startup team &amp; Information search, company culture \\ 
</v>
      </c>
    </row>
    <row r="11" spans="1:55">
      <c r="A11">
        <v>22</v>
      </c>
      <c r="B11" t="s">
        <v>211</v>
      </c>
      <c r="C11">
        <v>6</v>
      </c>
      <c r="E11">
        <v>42</v>
      </c>
      <c r="F11" t="str">
        <f>"P"&amp;Table4[[#This Row],[Order]]</f>
        <v>P6</v>
      </c>
      <c r="G11">
        <v>113</v>
      </c>
      <c r="H11" t="s">
        <v>427</v>
      </c>
      <c r="I11" t="s">
        <v>428</v>
      </c>
      <c r="J11" t="s">
        <v>435</v>
      </c>
      <c r="K11" t="s">
        <v>216</v>
      </c>
      <c r="L11" t="s">
        <v>460</v>
      </c>
      <c r="M11" s="24">
        <v>20</v>
      </c>
      <c r="N11" s="24">
        <v>200</v>
      </c>
      <c r="O11" t="s">
        <v>279</v>
      </c>
      <c r="P11" t="s">
        <v>270</v>
      </c>
      <c r="Q11" t="s">
        <v>198</v>
      </c>
      <c r="R11" t="s">
        <v>198</v>
      </c>
      <c r="S11">
        <f>10+1+6</f>
        <v>17</v>
      </c>
      <c r="U11" t="s">
        <v>196</v>
      </c>
      <c r="V11" s="30">
        <v>44748</v>
      </c>
      <c r="W11" s="11">
        <v>0.60416666666666663</v>
      </c>
      <c r="X11" t="s">
        <v>220</v>
      </c>
      <c r="AB11" t="str">
        <f>F11</f>
        <v>P6</v>
      </c>
      <c r="AC11">
        <f t="shared" si="0"/>
        <v>17</v>
      </c>
      <c r="AD11" t="str">
        <f t="shared" si="1"/>
        <v>Software Engineer</v>
      </c>
      <c r="AE11" t="str">
        <f t="shared" si="2"/>
        <v>Perl</v>
      </c>
      <c r="AF11" t="str">
        <f t="shared" si="3"/>
        <v>Europe</v>
      </c>
      <c r="AG11" t="str">
        <f t="shared" si="4"/>
        <v>Tech</v>
      </c>
      <c r="AH11">
        <f t="shared" si="5"/>
        <v>200</v>
      </c>
      <c r="AI11">
        <f t="shared" si="6"/>
        <v>20</v>
      </c>
      <c r="AJ11" t="str">
        <f t="shared" si="7"/>
        <v>Open Source factors</v>
      </c>
      <c r="AK11" t="str">
        <f t="shared" si="8"/>
        <v>Has experience regarding OSS contribution and research</v>
      </c>
      <c r="AL11" t="str">
        <f t="shared" si="9"/>
        <v>Open source, Personal motivation</v>
      </c>
      <c r="AO11" t="str">
        <f t="shared" si="12"/>
        <v xml:space="preserve">P6 &amp; </v>
      </c>
      <c r="AP11" t="str">
        <f t="shared" si="13"/>
        <v xml:space="preserve">17 &amp; </v>
      </c>
      <c r="AQ11" t="str">
        <f t="shared" si="14"/>
        <v xml:space="preserve">Software Engineer &amp; </v>
      </c>
      <c r="AR11" t="str">
        <f t="shared" si="15"/>
        <v xml:space="preserve">Perl &amp; </v>
      </c>
      <c r="AS11" t="str">
        <f t="shared" si="16"/>
        <v xml:space="preserve">Europe &amp; </v>
      </c>
      <c r="AT11" t="str">
        <f t="shared" si="17"/>
        <v xml:space="preserve">Tech &amp; </v>
      </c>
      <c r="AU11" t="str">
        <f t="shared" si="18"/>
        <v xml:space="preserve">200 &amp; </v>
      </c>
      <c r="AV11" t="str">
        <f t="shared" si="19"/>
        <v xml:space="preserve">20 &amp; </v>
      </c>
      <c r="AW11" t="str">
        <f t="shared" si="20"/>
        <v xml:space="preserve">Open Source factors &amp; </v>
      </c>
      <c r="AX11" t="str">
        <f t="shared" si="11"/>
        <v xml:space="preserve">Has experience regarding OSS contribution and research &amp; </v>
      </c>
      <c r="AY11" t="str">
        <f t="shared" si="21"/>
        <v>Open source, Personal motivation</v>
      </c>
      <c r="AZ11" t="str">
        <f t="shared" si="22"/>
        <v xml:space="preserve">P6 &amp; 17 &amp; Software Engineer &amp; Perl &amp; Europe &amp; Tech &amp; 200 &amp; 20 &amp; </v>
      </c>
      <c r="BA11" t="str">
        <f t="shared" si="23"/>
        <v xml:space="preserve">P6 &amp; 17 &amp; Software Engineer &amp; Perl &amp; Europe &amp; Tech &amp; 200 &amp; 20 &amp;  \\ 
</v>
      </c>
      <c r="BB11" t="s">
        <v>469</v>
      </c>
      <c r="BC11" t="str">
        <f t="shared" si="24"/>
        <v xml:space="preserve">P6 &amp; Open Source factors &amp; Has experience regarding OSS contribution and research &amp; Open source, Personal motivation \\ 
</v>
      </c>
    </row>
    <row r="12" spans="1:55" hidden="1">
      <c r="A12">
        <v>10</v>
      </c>
      <c r="B12" t="s">
        <v>165</v>
      </c>
      <c r="F12" t="str">
        <f>"P"&amp;Table4[[#This Row],[Order]]</f>
        <v>P</v>
      </c>
      <c r="K12" t="s">
        <v>163</v>
      </c>
      <c r="M12">
        <v>300</v>
      </c>
      <c r="N12">
        <v>350</v>
      </c>
      <c r="O12" t="s">
        <v>178</v>
      </c>
      <c r="S12">
        <v>19</v>
      </c>
      <c r="U12" t="s">
        <v>422</v>
      </c>
      <c r="X12" s="6"/>
      <c r="AB12" t="str">
        <f>F12</f>
        <v>P</v>
      </c>
      <c r="AC12">
        <f t="shared" si="0"/>
        <v>19</v>
      </c>
      <c r="AD12">
        <f t="shared" si="1"/>
        <v>0</v>
      </c>
      <c r="AE12">
        <f t="shared" si="2"/>
        <v>0</v>
      </c>
      <c r="AF12">
        <f t="shared" si="3"/>
        <v>0</v>
      </c>
      <c r="AG12" t="str">
        <f t="shared" si="4"/>
        <v>Web</v>
      </c>
      <c r="AH12">
        <f t="shared" si="5"/>
        <v>350</v>
      </c>
      <c r="AI12">
        <f t="shared" si="6"/>
        <v>300</v>
      </c>
      <c r="AJ12">
        <f t="shared" si="7"/>
        <v>0</v>
      </c>
      <c r="AK12">
        <f t="shared" si="8"/>
        <v>0</v>
      </c>
      <c r="AL12">
        <f t="shared" si="9"/>
        <v>0</v>
      </c>
      <c r="AO12" t="str">
        <f t="shared" si="12"/>
        <v xml:space="preserve">P &amp; </v>
      </c>
      <c r="AP12" t="str">
        <f t="shared" si="13"/>
        <v xml:space="preserve">19 &amp; </v>
      </c>
      <c r="AQ12" t="str">
        <f t="shared" si="14"/>
        <v xml:space="preserve">0 &amp; </v>
      </c>
      <c r="AR12" t="str">
        <f t="shared" si="15"/>
        <v xml:space="preserve">0 &amp; </v>
      </c>
      <c r="AS12" t="str">
        <f t="shared" si="16"/>
        <v xml:space="preserve">0 &amp; </v>
      </c>
      <c r="AT12" t="str">
        <f t="shared" si="17"/>
        <v xml:space="preserve">Web &amp; </v>
      </c>
      <c r="AU12" t="str">
        <f t="shared" si="18"/>
        <v xml:space="preserve">350 &amp; </v>
      </c>
      <c r="AV12" t="str">
        <f t="shared" si="19"/>
        <v xml:space="preserve">300 &amp; </v>
      </c>
      <c r="AW12" t="str">
        <f t="shared" si="20"/>
        <v xml:space="preserve">0 &amp; </v>
      </c>
      <c r="AX12" t="str">
        <f t="shared" si="11"/>
        <v xml:space="preserve">0 &amp; </v>
      </c>
      <c r="AY12">
        <f t="shared" si="21"/>
        <v>0</v>
      </c>
      <c r="AZ12" t="str">
        <f t="shared" si="22"/>
        <v xml:space="preserve">P &amp; 19 &amp; 0 &amp; 0 &amp; 0 &amp; Web &amp; 350 &amp; 300 &amp; </v>
      </c>
      <c r="BA12" t="str">
        <f t="shared" si="23"/>
        <v xml:space="preserve">P &amp; 19 &amp; 0 &amp; 0 &amp; 0 &amp; Web &amp; 350 &amp; 300 &amp;  \\ 
</v>
      </c>
      <c r="BC12" t="str">
        <f t="shared" si="24"/>
        <v xml:space="preserve">P &amp; 0 &amp; 0 &amp; 0 \\ 
</v>
      </c>
    </row>
    <row r="13" spans="1:55">
      <c r="A13">
        <v>14</v>
      </c>
      <c r="B13" t="s">
        <v>169</v>
      </c>
      <c r="C13">
        <v>7</v>
      </c>
      <c r="E13">
        <v>50</v>
      </c>
      <c r="F13" t="str">
        <f>"P"&amp;Table4[[#This Row],[Order]]</f>
        <v>P7</v>
      </c>
      <c r="G13">
        <v>203</v>
      </c>
      <c r="H13" t="s">
        <v>429</v>
      </c>
      <c r="I13" t="s">
        <v>477</v>
      </c>
      <c r="J13" t="s">
        <v>436</v>
      </c>
      <c r="K13" t="s">
        <v>164</v>
      </c>
      <c r="L13" t="s">
        <v>461</v>
      </c>
      <c r="M13" s="24">
        <v>6</v>
      </c>
      <c r="N13" s="24">
        <v>21</v>
      </c>
      <c r="O13" t="s">
        <v>180</v>
      </c>
      <c r="P13" t="s">
        <v>268</v>
      </c>
      <c r="Q13" t="s">
        <v>274</v>
      </c>
      <c r="R13" t="s">
        <v>274</v>
      </c>
      <c r="S13">
        <v>9</v>
      </c>
      <c r="T13" t="s">
        <v>217</v>
      </c>
      <c r="U13" t="s">
        <v>196</v>
      </c>
      <c r="V13" s="30">
        <v>44755</v>
      </c>
      <c r="W13" s="11">
        <v>0.5</v>
      </c>
      <c r="X13" t="s">
        <v>222</v>
      </c>
      <c r="AB13" t="str">
        <f>F13</f>
        <v>P7</v>
      </c>
      <c r="AC13">
        <f t="shared" si="0"/>
        <v>9</v>
      </c>
      <c r="AD13" t="str">
        <f t="shared" si="1"/>
        <v>CTO</v>
      </c>
      <c r="AE13" t="str">
        <f t="shared" si="2"/>
        <v>Javascript</v>
      </c>
      <c r="AF13" t="str">
        <f t="shared" si="3"/>
        <v>North America</v>
      </c>
      <c r="AG13" t="str">
        <f t="shared" si="4"/>
        <v>Data Analytics</v>
      </c>
      <c r="AH13">
        <f t="shared" si="5"/>
        <v>21</v>
      </c>
      <c r="AI13">
        <f t="shared" si="6"/>
        <v>6</v>
      </c>
      <c r="AJ13" t="str">
        <f t="shared" si="7"/>
        <v>Factors for a startup</v>
      </c>
      <c r="AK13" t="str">
        <f t="shared" si="8"/>
        <v>Being a startup CTO may share different priorities</v>
      </c>
      <c r="AL13" t="str">
        <f t="shared" si="9"/>
        <v>Flexibility, Ease of Installation, Community Support</v>
      </c>
      <c r="AO13" t="str">
        <f t="shared" si="12"/>
        <v xml:space="preserve">P7 &amp; </v>
      </c>
      <c r="AP13" t="str">
        <f t="shared" si="13"/>
        <v xml:space="preserve">9 &amp; </v>
      </c>
      <c r="AQ13" t="str">
        <f t="shared" si="14"/>
        <v xml:space="preserve">CTO &amp; </v>
      </c>
      <c r="AR13" t="str">
        <f t="shared" si="15"/>
        <v xml:space="preserve">Javascript &amp; </v>
      </c>
      <c r="AS13" t="str">
        <f t="shared" si="16"/>
        <v xml:space="preserve">North America &amp; </v>
      </c>
      <c r="AT13" t="str">
        <f t="shared" si="17"/>
        <v xml:space="preserve">Data Analytics &amp; </v>
      </c>
      <c r="AU13" t="str">
        <f t="shared" si="18"/>
        <v xml:space="preserve">21 &amp; </v>
      </c>
      <c r="AV13" t="str">
        <f t="shared" si="19"/>
        <v xml:space="preserve">6 &amp; </v>
      </c>
      <c r="AW13" t="str">
        <f t="shared" si="20"/>
        <v xml:space="preserve">Factors for a startup &amp; </v>
      </c>
      <c r="AX13" t="str">
        <f t="shared" si="11"/>
        <v xml:space="preserve">Being a startup CTO may share different priorities &amp; </v>
      </c>
      <c r="AY13" t="str">
        <f t="shared" si="21"/>
        <v>Flexibility, Ease of Installation, Community Support</v>
      </c>
      <c r="AZ13" t="str">
        <f t="shared" si="22"/>
        <v xml:space="preserve">P7 &amp; 9 &amp; CTO &amp; Javascript &amp; North America &amp; Data Analytics &amp; 21 &amp; 6 &amp; </v>
      </c>
      <c r="BA13" t="str">
        <f t="shared" si="23"/>
        <v xml:space="preserve">P7 &amp; 9 &amp; CTO &amp; Javascript &amp; North America &amp; Data Analytics &amp; 21 &amp; 6 &amp;  \\ 
</v>
      </c>
      <c r="BB13" t="s">
        <v>469</v>
      </c>
      <c r="BC13" t="str">
        <f t="shared" si="24"/>
        <v xml:space="preserve">P7 &amp; Factors for a startup &amp; Being a startup CTO may share different priorities &amp; Flexibility, Ease of Installation, Community Support \\ 
</v>
      </c>
    </row>
    <row r="14" spans="1:55" hidden="1">
      <c r="A14">
        <v>12</v>
      </c>
      <c r="B14" t="s">
        <v>243</v>
      </c>
      <c r="F14" t="str">
        <f>"P"&amp;Table4[[#This Row],[Order]]</f>
        <v>P</v>
      </c>
      <c r="K14" t="s">
        <v>163</v>
      </c>
      <c r="M14">
        <v>30</v>
      </c>
      <c r="N14">
        <v>40</v>
      </c>
      <c r="O14"/>
      <c r="U14" t="s">
        <v>286</v>
      </c>
      <c r="V14" s="15"/>
      <c r="X14" s="6"/>
      <c r="AB14" t="str">
        <f>F14</f>
        <v>P</v>
      </c>
      <c r="AC14">
        <f t="shared" si="0"/>
        <v>0</v>
      </c>
      <c r="AD14">
        <f t="shared" si="1"/>
        <v>0</v>
      </c>
      <c r="AE14">
        <f t="shared" si="2"/>
        <v>0</v>
      </c>
      <c r="AF14">
        <f t="shared" si="3"/>
        <v>0</v>
      </c>
      <c r="AG14">
        <f t="shared" si="4"/>
        <v>0</v>
      </c>
      <c r="AH14">
        <f t="shared" si="5"/>
        <v>40</v>
      </c>
      <c r="AI14">
        <f t="shared" si="6"/>
        <v>30</v>
      </c>
      <c r="AJ14">
        <f t="shared" si="7"/>
        <v>0</v>
      </c>
      <c r="AK14">
        <f t="shared" si="8"/>
        <v>0</v>
      </c>
      <c r="AL14">
        <f t="shared" si="9"/>
        <v>0</v>
      </c>
      <c r="AO14" t="str">
        <f t="shared" si="12"/>
        <v xml:space="preserve">P &amp; </v>
      </c>
      <c r="AP14" t="str">
        <f t="shared" si="13"/>
        <v xml:space="preserve">0 &amp; </v>
      </c>
      <c r="AQ14" t="str">
        <f t="shared" si="14"/>
        <v xml:space="preserve">0 &amp; </v>
      </c>
      <c r="AR14" t="str">
        <f t="shared" si="15"/>
        <v xml:space="preserve">0 &amp; </v>
      </c>
      <c r="AS14" t="str">
        <f t="shared" si="16"/>
        <v xml:space="preserve">0 &amp; </v>
      </c>
      <c r="AT14" t="str">
        <f t="shared" si="17"/>
        <v xml:space="preserve">0 &amp; </v>
      </c>
      <c r="AU14" t="str">
        <f t="shared" si="18"/>
        <v xml:space="preserve">40 &amp; </v>
      </c>
      <c r="AV14" t="str">
        <f t="shared" si="19"/>
        <v xml:space="preserve">30 &amp; </v>
      </c>
      <c r="AW14" t="str">
        <f t="shared" si="20"/>
        <v xml:space="preserve">0 &amp; </v>
      </c>
      <c r="AX14" t="str">
        <f t="shared" si="11"/>
        <v xml:space="preserve">0 &amp; </v>
      </c>
      <c r="AY14">
        <f t="shared" si="21"/>
        <v>0</v>
      </c>
      <c r="AZ14" t="str">
        <f t="shared" si="22"/>
        <v xml:space="preserve">P &amp; 0 &amp; 0 &amp; 0 &amp; 0 &amp; 0 &amp; 40 &amp; 30 &amp; </v>
      </c>
      <c r="BA14" t="str">
        <f t="shared" si="23"/>
        <v xml:space="preserve">P &amp; 0 &amp; 0 &amp; 0 &amp; 0 &amp; 0 &amp; 40 &amp; 30 &amp;  \\ 
</v>
      </c>
      <c r="BC14" t="str">
        <f t="shared" si="24"/>
        <v xml:space="preserve">P &amp; 0 &amp; 0 &amp; 0 \\ 
</v>
      </c>
    </row>
    <row r="15" spans="1:55">
      <c r="A15">
        <v>19</v>
      </c>
      <c r="B15" s="26" t="s">
        <v>197</v>
      </c>
      <c r="C15">
        <v>8</v>
      </c>
      <c r="E15">
        <v>78</v>
      </c>
      <c r="F15" t="str">
        <f>"P"&amp;Table4[[#This Row],[Order]]</f>
        <v>P8</v>
      </c>
      <c r="G15">
        <v>201</v>
      </c>
      <c r="H15" t="s">
        <v>439</v>
      </c>
      <c r="I15" t="s">
        <v>478</v>
      </c>
      <c r="J15" t="s">
        <v>437</v>
      </c>
      <c r="K15" t="s">
        <v>167</v>
      </c>
      <c r="L15" t="s">
        <v>461</v>
      </c>
      <c r="M15" s="24">
        <v>10000</v>
      </c>
      <c r="N15" s="24">
        <v>20000</v>
      </c>
      <c r="O15" t="s">
        <v>179</v>
      </c>
      <c r="P15" t="s">
        <v>466</v>
      </c>
      <c r="Q15" t="s">
        <v>198</v>
      </c>
      <c r="R15" t="s">
        <v>218</v>
      </c>
      <c r="S15">
        <v>9</v>
      </c>
      <c r="T15" t="s">
        <v>219</v>
      </c>
      <c r="U15" t="s">
        <v>196</v>
      </c>
      <c r="V15" s="30">
        <v>44755</v>
      </c>
      <c r="W15" s="11">
        <v>0.83333333333333337</v>
      </c>
      <c r="X15" t="s">
        <v>221</v>
      </c>
      <c r="AB15" t="str">
        <f>F15</f>
        <v>P8</v>
      </c>
      <c r="AC15">
        <f t="shared" si="0"/>
        <v>9</v>
      </c>
      <c r="AD15" t="str">
        <f t="shared" si="1"/>
        <v>Software Engineer</v>
      </c>
      <c r="AE15" t="str">
        <f t="shared" si="2"/>
        <v>Any Tech</v>
      </c>
      <c r="AF15" t="str">
        <f t="shared" si="3"/>
        <v>North America</v>
      </c>
      <c r="AG15" t="str">
        <f t="shared" si="4"/>
        <v>Cloud Service</v>
      </c>
      <c r="AH15">
        <f t="shared" si="5"/>
        <v>20000</v>
      </c>
      <c r="AI15">
        <f t="shared" si="6"/>
        <v>10000</v>
      </c>
      <c r="AJ15" t="str">
        <f t="shared" si="7"/>
        <v>Performance factors</v>
      </c>
      <c r="AK15" t="str">
        <f t="shared" si="8"/>
        <v>Working in a cloud company that may requiew high performing libraries</v>
      </c>
      <c r="AL15" t="str">
        <f t="shared" si="9"/>
        <v>Familiarity, Team Discussion, Library Migration</v>
      </c>
      <c r="AO15" t="str">
        <f t="shared" si="12"/>
        <v xml:space="preserve">P8 &amp; </v>
      </c>
      <c r="AP15" t="str">
        <f t="shared" si="13"/>
        <v xml:space="preserve">9 &amp; </v>
      </c>
      <c r="AQ15" t="str">
        <f t="shared" si="14"/>
        <v xml:space="preserve">Software Engineer &amp; </v>
      </c>
      <c r="AR15" t="str">
        <f t="shared" si="15"/>
        <v xml:space="preserve">Any Tech &amp; </v>
      </c>
      <c r="AS15" t="str">
        <f t="shared" si="16"/>
        <v xml:space="preserve">North America &amp; </v>
      </c>
      <c r="AT15" t="str">
        <f t="shared" si="17"/>
        <v xml:space="preserve">Cloud Service &amp; </v>
      </c>
      <c r="AU15" t="str">
        <f t="shared" si="18"/>
        <v xml:space="preserve">20000 &amp; </v>
      </c>
      <c r="AV15" t="str">
        <f t="shared" si="19"/>
        <v xml:space="preserve">10000 &amp; </v>
      </c>
      <c r="AW15" t="str">
        <f t="shared" si="20"/>
        <v xml:space="preserve">Performance factors &amp; </v>
      </c>
      <c r="AX15" t="str">
        <f t="shared" si="11"/>
        <v xml:space="preserve">Working in a cloud company that may requiew high performing libraries &amp; </v>
      </c>
      <c r="AY15" t="str">
        <f t="shared" si="21"/>
        <v>Familiarity, Team Discussion, Library Migration</v>
      </c>
      <c r="AZ15" t="str">
        <f t="shared" si="22"/>
        <v xml:space="preserve">P8 &amp; 9 &amp; Software Engineer &amp; Any Tech &amp; North America &amp; Cloud Service &amp; 20000 &amp; 10000 &amp; </v>
      </c>
      <c r="BA15" t="str">
        <f t="shared" si="23"/>
        <v xml:space="preserve">P8 &amp; 9 &amp; Software Engineer &amp; Any Tech &amp; North America &amp; Cloud Service &amp; 20000 &amp; 10000 &amp;  \\ 
</v>
      </c>
      <c r="BB15" t="s">
        <v>469</v>
      </c>
      <c r="BC15" t="str">
        <f t="shared" si="24"/>
        <v xml:space="preserve">P8 &amp; Performance factors &amp; Working in a cloud company that may requiew high performing libraries &amp; Familiarity, Team Discussion, Library Migration \\ 
</v>
      </c>
    </row>
    <row r="16" spans="1:55">
      <c r="A16">
        <v>8</v>
      </c>
      <c r="B16" s="12" t="s">
        <v>161</v>
      </c>
      <c r="C16">
        <v>9</v>
      </c>
      <c r="E16">
        <v>66</v>
      </c>
      <c r="F16" t="str">
        <f>"P"&amp;Table4[[#This Row],[Order]]</f>
        <v>P9</v>
      </c>
      <c r="G16">
        <v>62</v>
      </c>
      <c r="H16" t="s">
        <v>440</v>
      </c>
      <c r="I16" t="s">
        <v>479</v>
      </c>
      <c r="J16" t="s">
        <v>441</v>
      </c>
      <c r="K16" t="s">
        <v>164</v>
      </c>
      <c r="L16" t="s">
        <v>461</v>
      </c>
      <c r="M16" s="24">
        <v>100</v>
      </c>
      <c r="N16" s="24">
        <v>250</v>
      </c>
      <c r="O16" t="s">
        <v>178</v>
      </c>
      <c r="P16" t="s">
        <v>199</v>
      </c>
      <c r="Q16" t="s">
        <v>275</v>
      </c>
      <c r="S16">
        <v>13</v>
      </c>
      <c r="U16" t="s">
        <v>196</v>
      </c>
      <c r="V16" s="30">
        <v>44875</v>
      </c>
      <c r="W16" t="s">
        <v>226</v>
      </c>
      <c r="X16" s="14" t="s">
        <v>227</v>
      </c>
      <c r="AB16" t="str">
        <f>F16</f>
        <v>P9</v>
      </c>
      <c r="AC16">
        <f t="shared" si="0"/>
        <v>13</v>
      </c>
      <c r="AD16" t="str">
        <f t="shared" si="1"/>
        <v>Architect</v>
      </c>
      <c r="AE16" t="str">
        <f t="shared" si="2"/>
        <v>Python</v>
      </c>
      <c r="AF16" t="str">
        <f t="shared" si="3"/>
        <v>North America</v>
      </c>
      <c r="AG16" t="str">
        <f t="shared" si="4"/>
        <v>Web</v>
      </c>
      <c r="AH16">
        <f t="shared" si="5"/>
        <v>250</v>
      </c>
      <c r="AI16">
        <f t="shared" si="6"/>
        <v>100</v>
      </c>
      <c r="AJ16" t="str">
        <f t="shared" si="7"/>
        <v>Migration scenarios</v>
      </c>
      <c r="AK16" t="str">
        <f t="shared" si="8"/>
        <v>Experienced to migrate company tech stack as architect</v>
      </c>
      <c r="AL16" t="str">
        <f t="shared" si="9"/>
        <v>Legal risks, Lack of Stability, Less prefered than native support</v>
      </c>
      <c r="AO16" t="str">
        <f t="shared" si="12"/>
        <v xml:space="preserve">P9 &amp; </v>
      </c>
      <c r="AP16" t="str">
        <f t="shared" si="13"/>
        <v xml:space="preserve">13 &amp; </v>
      </c>
      <c r="AQ16" t="str">
        <f t="shared" si="14"/>
        <v xml:space="preserve">Architect &amp; </v>
      </c>
      <c r="AR16" t="str">
        <f t="shared" si="15"/>
        <v xml:space="preserve">Python &amp; </v>
      </c>
      <c r="AS16" t="str">
        <f t="shared" si="16"/>
        <v xml:space="preserve">North America &amp; </v>
      </c>
      <c r="AT16" t="str">
        <f t="shared" si="17"/>
        <v xml:space="preserve">Web &amp; </v>
      </c>
      <c r="AU16" t="str">
        <f t="shared" si="18"/>
        <v xml:space="preserve">250 &amp; </v>
      </c>
      <c r="AV16" t="str">
        <f t="shared" si="19"/>
        <v xml:space="preserve">100 &amp; </v>
      </c>
      <c r="AW16" t="str">
        <f t="shared" si="20"/>
        <v xml:space="preserve">Migration scenarios &amp; </v>
      </c>
      <c r="AX16" t="str">
        <f t="shared" si="11"/>
        <v xml:space="preserve">Experienced to migrate company tech stack as architect &amp; </v>
      </c>
      <c r="AY16" t="str">
        <f t="shared" si="21"/>
        <v>Legal risks, Lack of Stability, Less prefered than native support</v>
      </c>
      <c r="AZ16" t="str">
        <f t="shared" si="22"/>
        <v xml:space="preserve">P9 &amp; 13 &amp; Architect &amp; Python &amp; North America &amp; Web &amp; 250 &amp; 100 &amp; </v>
      </c>
      <c r="BA16" t="str">
        <f t="shared" si="23"/>
        <v xml:space="preserve">P9 &amp; 13 &amp; Architect &amp; Python &amp; North America &amp; Web &amp; 250 &amp; 100 &amp;  \\ 
</v>
      </c>
      <c r="BB16" t="s">
        <v>469</v>
      </c>
      <c r="BC16" t="str">
        <f t="shared" si="24"/>
        <v xml:space="preserve">P9 &amp; Migration scenarios &amp; Experienced to migrate company tech stack as architect &amp; Legal risks, Lack of Stability, Less prefered than native support \\ 
</v>
      </c>
    </row>
    <row r="17" spans="1:55">
      <c r="A17">
        <v>28</v>
      </c>
      <c r="B17" s="12" t="s">
        <v>229</v>
      </c>
      <c r="C17">
        <v>10</v>
      </c>
      <c r="E17">
        <v>73</v>
      </c>
      <c r="F17" t="str">
        <f>"P"&amp;Table4[[#This Row],[Order]]</f>
        <v>P10</v>
      </c>
      <c r="G17">
        <v>168</v>
      </c>
      <c r="H17" t="s">
        <v>487</v>
      </c>
      <c r="I17" t="s">
        <v>480</v>
      </c>
      <c r="J17" t="s">
        <v>442</v>
      </c>
      <c r="K17" t="s">
        <v>230</v>
      </c>
      <c r="L17" t="s">
        <v>460</v>
      </c>
      <c r="M17" s="24">
        <v>300</v>
      </c>
      <c r="N17" s="24">
        <v>11000</v>
      </c>
      <c r="O17" t="s">
        <v>278</v>
      </c>
      <c r="P17" t="s">
        <v>268</v>
      </c>
      <c r="Q17" t="s">
        <v>198</v>
      </c>
      <c r="S17">
        <v>15</v>
      </c>
      <c r="U17" t="s">
        <v>196</v>
      </c>
      <c r="V17" s="30">
        <v>44903</v>
      </c>
      <c r="X17" s="16" t="s">
        <v>240</v>
      </c>
      <c r="AB17" t="str">
        <f>F17</f>
        <v>P10</v>
      </c>
      <c r="AC17">
        <f t="shared" si="0"/>
        <v>15</v>
      </c>
      <c r="AD17" t="str">
        <f t="shared" si="1"/>
        <v>Software Engineer</v>
      </c>
      <c r="AE17" t="str">
        <f t="shared" si="2"/>
        <v>Javascript</v>
      </c>
      <c r="AF17" t="str">
        <f t="shared" si="3"/>
        <v>Europe</v>
      </c>
      <c r="AG17" t="str">
        <f t="shared" si="4"/>
        <v>Energy</v>
      </c>
      <c r="AH17">
        <f t="shared" si="5"/>
        <v>11000</v>
      </c>
      <c r="AI17">
        <f t="shared" si="6"/>
        <v>300</v>
      </c>
      <c r="AJ17" t="str">
        <f t="shared" si="7"/>
        <v>Visualization and front end libraries</v>
      </c>
      <c r="AK17" t="str">
        <f t="shared" si="8"/>
        <v>Working as web developer for over a decade</v>
      </c>
      <c r="AL17" t="str">
        <f t="shared" si="9"/>
        <v>Customer support, flexibility, existing repository</v>
      </c>
      <c r="AO17" t="str">
        <f t="shared" si="12"/>
        <v xml:space="preserve">P10 &amp; </v>
      </c>
      <c r="AP17" t="str">
        <f t="shared" si="13"/>
        <v xml:space="preserve">15 &amp; </v>
      </c>
      <c r="AQ17" t="str">
        <f t="shared" si="14"/>
        <v xml:space="preserve">Software Engineer &amp; </v>
      </c>
      <c r="AR17" t="str">
        <f t="shared" si="15"/>
        <v xml:space="preserve">Javascript &amp; </v>
      </c>
      <c r="AS17" t="str">
        <f t="shared" si="16"/>
        <v xml:space="preserve">Europe &amp; </v>
      </c>
      <c r="AT17" t="str">
        <f t="shared" si="17"/>
        <v xml:space="preserve">Energy &amp; </v>
      </c>
      <c r="AU17" t="str">
        <f t="shared" si="18"/>
        <v xml:space="preserve">11000 &amp; </v>
      </c>
      <c r="AV17" t="str">
        <f t="shared" si="19"/>
        <v xml:space="preserve">300 &amp; </v>
      </c>
      <c r="AW17" t="str">
        <f t="shared" si="20"/>
        <v xml:space="preserve">Visualization and front end libraries &amp; </v>
      </c>
      <c r="AX17" t="str">
        <f t="shared" si="11"/>
        <v xml:space="preserve">Working as web developer for over a decade &amp; </v>
      </c>
      <c r="AY17" t="str">
        <f t="shared" si="21"/>
        <v>Customer support, flexibility, existing repository</v>
      </c>
      <c r="AZ17" t="str">
        <f t="shared" si="22"/>
        <v xml:space="preserve">P10 &amp; 15 &amp; Software Engineer &amp; Javascript &amp; Europe &amp; Energy &amp; 11000 &amp; 300 &amp; </v>
      </c>
      <c r="BA17" t="str">
        <f t="shared" si="23"/>
        <v xml:space="preserve">P10 &amp; 15 &amp; Software Engineer &amp; Javascript &amp; Europe &amp; Energy &amp; 11000 &amp; 300 &amp;  \\ 
</v>
      </c>
      <c r="BB17" t="s">
        <v>469</v>
      </c>
      <c r="BC17" t="str">
        <f t="shared" si="24"/>
        <v xml:space="preserve">P10 &amp; Visualization and front end libraries &amp; Working as web developer for over a decade &amp; Customer support, flexibility, existing repository \\ 
</v>
      </c>
    </row>
    <row r="18" spans="1:55" hidden="1">
      <c r="A18">
        <v>16</v>
      </c>
      <c r="B18" t="s">
        <v>172</v>
      </c>
      <c r="F18" t="str">
        <f>"P"&amp;Table4[[#This Row],[Order]]</f>
        <v>P</v>
      </c>
      <c r="K18" t="s">
        <v>167</v>
      </c>
      <c r="M18">
        <v>5000</v>
      </c>
      <c r="N18">
        <v>500000</v>
      </c>
      <c r="O18" t="s">
        <v>179</v>
      </c>
      <c r="U18" t="s">
        <v>422</v>
      </c>
      <c r="V18" s="10"/>
      <c r="W18" s="11"/>
      <c r="X18" s="6"/>
      <c r="AB18" t="str">
        <f>F18</f>
        <v>P</v>
      </c>
      <c r="AC18">
        <f t="shared" si="0"/>
        <v>0</v>
      </c>
      <c r="AD18">
        <f t="shared" si="1"/>
        <v>0</v>
      </c>
      <c r="AE18">
        <f t="shared" si="2"/>
        <v>0</v>
      </c>
      <c r="AF18">
        <f t="shared" si="3"/>
        <v>0</v>
      </c>
      <c r="AG18" t="str">
        <f t="shared" si="4"/>
        <v>Cloud Service</v>
      </c>
      <c r="AH18">
        <f t="shared" si="5"/>
        <v>500000</v>
      </c>
      <c r="AI18">
        <f t="shared" si="6"/>
        <v>5000</v>
      </c>
      <c r="AJ18">
        <f t="shared" si="7"/>
        <v>0</v>
      </c>
      <c r="AK18">
        <f t="shared" si="8"/>
        <v>0</v>
      </c>
      <c r="AL18">
        <f t="shared" si="9"/>
        <v>0</v>
      </c>
      <c r="AO18" t="str">
        <f t="shared" si="12"/>
        <v xml:space="preserve">P &amp; </v>
      </c>
      <c r="AP18" t="str">
        <f t="shared" si="13"/>
        <v xml:space="preserve">0 &amp; </v>
      </c>
      <c r="AQ18" t="str">
        <f t="shared" si="14"/>
        <v xml:space="preserve">0 &amp; </v>
      </c>
      <c r="AR18" t="str">
        <f t="shared" si="15"/>
        <v xml:space="preserve">0 &amp; </v>
      </c>
      <c r="AS18" t="str">
        <f t="shared" si="16"/>
        <v xml:space="preserve">0 &amp; </v>
      </c>
      <c r="AT18" t="str">
        <f t="shared" si="17"/>
        <v xml:space="preserve">Cloud Service &amp; </v>
      </c>
      <c r="AU18" t="str">
        <f t="shared" si="18"/>
        <v xml:space="preserve">500000 &amp; </v>
      </c>
      <c r="AV18" t="str">
        <f t="shared" si="19"/>
        <v xml:space="preserve">5000 &amp; </v>
      </c>
      <c r="AW18" t="str">
        <f t="shared" si="20"/>
        <v xml:space="preserve">0 &amp; </v>
      </c>
      <c r="AX18" t="str">
        <f t="shared" si="11"/>
        <v xml:space="preserve">0 &amp; </v>
      </c>
      <c r="AY18">
        <f t="shared" si="21"/>
        <v>0</v>
      </c>
      <c r="AZ18" t="str">
        <f t="shared" si="22"/>
        <v xml:space="preserve">P &amp; 0 &amp; 0 &amp; 0 &amp; 0 &amp; Cloud Service &amp; 500000 &amp; 5000 &amp; </v>
      </c>
      <c r="BA18" t="str">
        <f t="shared" si="23"/>
        <v xml:space="preserve">P &amp; 0 &amp; 0 &amp; 0 &amp; 0 &amp; Cloud Service &amp; 500000 &amp; 5000 &amp;  \\ 
</v>
      </c>
      <c r="BC18" t="str">
        <f t="shared" si="24"/>
        <v xml:space="preserve">P &amp; 0 &amp; 0 &amp; 0 \\ 
</v>
      </c>
    </row>
    <row r="19" spans="1:55" hidden="1">
      <c r="A19">
        <v>17</v>
      </c>
      <c r="B19" t="s">
        <v>173</v>
      </c>
      <c r="F19" t="str">
        <f>"P"&amp;Table4[[#This Row],[Order]]</f>
        <v>P</v>
      </c>
      <c r="K19" t="s">
        <v>167</v>
      </c>
      <c r="M19">
        <v>10</v>
      </c>
      <c r="N19">
        <v>10</v>
      </c>
      <c r="O19" t="s">
        <v>181</v>
      </c>
      <c r="S19">
        <v>10</v>
      </c>
      <c r="U19" t="s">
        <v>422</v>
      </c>
      <c r="X19" s="6"/>
      <c r="AB19" t="str">
        <f>F19</f>
        <v>P</v>
      </c>
      <c r="AC19">
        <f t="shared" si="0"/>
        <v>10</v>
      </c>
      <c r="AD19">
        <f t="shared" si="1"/>
        <v>0</v>
      </c>
      <c r="AE19">
        <f t="shared" si="2"/>
        <v>0</v>
      </c>
      <c r="AF19">
        <f t="shared" si="3"/>
        <v>0</v>
      </c>
      <c r="AG19" t="str">
        <f t="shared" si="4"/>
        <v>Research</v>
      </c>
      <c r="AH19">
        <f t="shared" si="5"/>
        <v>10</v>
      </c>
      <c r="AI19">
        <f t="shared" si="6"/>
        <v>10</v>
      </c>
      <c r="AJ19">
        <f t="shared" si="7"/>
        <v>0</v>
      </c>
      <c r="AK19">
        <f t="shared" si="8"/>
        <v>0</v>
      </c>
      <c r="AL19">
        <f t="shared" si="9"/>
        <v>0</v>
      </c>
      <c r="AO19" t="str">
        <f t="shared" si="12"/>
        <v xml:space="preserve">P &amp; </v>
      </c>
      <c r="AP19" t="str">
        <f t="shared" si="13"/>
        <v xml:space="preserve">10 &amp; </v>
      </c>
      <c r="AQ19" t="str">
        <f t="shared" si="14"/>
        <v xml:space="preserve">0 &amp; </v>
      </c>
      <c r="AR19" t="str">
        <f t="shared" si="15"/>
        <v xml:space="preserve">0 &amp; </v>
      </c>
      <c r="AS19" t="str">
        <f t="shared" si="16"/>
        <v xml:space="preserve">0 &amp; </v>
      </c>
      <c r="AT19" t="str">
        <f t="shared" si="17"/>
        <v xml:space="preserve">Research &amp; </v>
      </c>
      <c r="AU19" t="str">
        <f t="shared" si="18"/>
        <v xml:space="preserve">10 &amp; </v>
      </c>
      <c r="AV19" t="str">
        <f t="shared" si="19"/>
        <v xml:space="preserve">10 &amp; </v>
      </c>
      <c r="AW19" t="str">
        <f t="shared" si="20"/>
        <v xml:space="preserve">0 &amp; </v>
      </c>
      <c r="AX19" t="str">
        <f t="shared" si="11"/>
        <v xml:space="preserve">0 &amp; </v>
      </c>
      <c r="AY19">
        <f t="shared" si="21"/>
        <v>0</v>
      </c>
      <c r="AZ19" t="str">
        <f t="shared" si="22"/>
        <v xml:space="preserve">P &amp; 10 &amp; 0 &amp; 0 &amp; 0 &amp; Research &amp; 10 &amp; 10 &amp; </v>
      </c>
      <c r="BA19" t="str">
        <f t="shared" si="23"/>
        <v xml:space="preserve">P &amp; 10 &amp; 0 &amp; 0 &amp; 0 &amp; Research &amp; 10 &amp; 10 &amp;  \\ 
</v>
      </c>
      <c r="BC19" t="str">
        <f t="shared" si="24"/>
        <v xml:space="preserve">P &amp; 0 &amp; 0 &amp; 0 \\ 
</v>
      </c>
    </row>
    <row r="20" spans="1:55" hidden="1">
      <c r="A20">
        <v>18</v>
      </c>
      <c r="B20" t="s">
        <v>174</v>
      </c>
      <c r="F20" t="str">
        <f>"P"&amp;Table4[[#This Row],[Order]]</f>
        <v>P</v>
      </c>
      <c r="K20" t="s">
        <v>167</v>
      </c>
      <c r="M20">
        <v>10</v>
      </c>
      <c r="N20">
        <v>10</v>
      </c>
      <c r="O20" t="s">
        <v>181</v>
      </c>
      <c r="S20">
        <v>14</v>
      </c>
      <c r="U20" t="s">
        <v>422</v>
      </c>
      <c r="X20" s="6"/>
      <c r="AB20" t="str">
        <f>F20</f>
        <v>P</v>
      </c>
      <c r="AC20">
        <f t="shared" si="0"/>
        <v>14</v>
      </c>
      <c r="AD20">
        <f t="shared" si="1"/>
        <v>0</v>
      </c>
      <c r="AE20">
        <f t="shared" si="2"/>
        <v>0</v>
      </c>
      <c r="AF20">
        <f t="shared" si="3"/>
        <v>0</v>
      </c>
      <c r="AG20" t="str">
        <f t="shared" si="4"/>
        <v>Research</v>
      </c>
      <c r="AH20">
        <f t="shared" si="5"/>
        <v>10</v>
      </c>
      <c r="AI20">
        <f t="shared" si="6"/>
        <v>10</v>
      </c>
      <c r="AJ20">
        <f t="shared" si="7"/>
        <v>0</v>
      </c>
      <c r="AK20">
        <f t="shared" si="8"/>
        <v>0</v>
      </c>
      <c r="AL20">
        <f t="shared" si="9"/>
        <v>0</v>
      </c>
      <c r="AO20" t="str">
        <f t="shared" si="12"/>
        <v xml:space="preserve">P &amp; </v>
      </c>
      <c r="AP20" t="str">
        <f t="shared" si="13"/>
        <v xml:space="preserve">14 &amp; </v>
      </c>
      <c r="AQ20" t="str">
        <f t="shared" si="14"/>
        <v xml:space="preserve">0 &amp; </v>
      </c>
      <c r="AR20" t="str">
        <f t="shared" si="15"/>
        <v xml:space="preserve">0 &amp; </v>
      </c>
      <c r="AS20" t="str">
        <f t="shared" si="16"/>
        <v xml:space="preserve">0 &amp; </v>
      </c>
      <c r="AT20" t="str">
        <f t="shared" si="17"/>
        <v xml:space="preserve">Research &amp; </v>
      </c>
      <c r="AU20" t="str">
        <f t="shared" si="18"/>
        <v xml:space="preserve">10 &amp; </v>
      </c>
      <c r="AV20" t="str">
        <f t="shared" si="19"/>
        <v xml:space="preserve">10 &amp; </v>
      </c>
      <c r="AW20" t="str">
        <f t="shared" si="20"/>
        <v xml:space="preserve">0 &amp; </v>
      </c>
      <c r="AX20" t="str">
        <f t="shared" si="11"/>
        <v xml:space="preserve">0 &amp; </v>
      </c>
      <c r="AY20">
        <f t="shared" si="21"/>
        <v>0</v>
      </c>
      <c r="AZ20" t="str">
        <f t="shared" si="22"/>
        <v xml:space="preserve">P &amp; 14 &amp; 0 &amp; 0 &amp; 0 &amp; Research &amp; 10 &amp; 10 &amp; </v>
      </c>
      <c r="BA20" t="str">
        <f t="shared" si="23"/>
        <v xml:space="preserve">P &amp; 14 &amp; 0 &amp; 0 &amp; 0 &amp; Research &amp; 10 &amp; 10 &amp;  \\ 
</v>
      </c>
      <c r="BC20" t="str">
        <f t="shared" si="24"/>
        <v xml:space="preserve">P &amp; 0 &amp; 0 &amp; 0 \\ 
</v>
      </c>
    </row>
    <row r="21" spans="1:55">
      <c r="A21">
        <v>15</v>
      </c>
      <c r="B21" s="26" t="s">
        <v>170</v>
      </c>
      <c r="C21">
        <v>11</v>
      </c>
      <c r="E21">
        <v>53</v>
      </c>
      <c r="F21" t="str">
        <f>"P"&amp;Table4[[#This Row],[Order]]</f>
        <v>P11</v>
      </c>
      <c r="G21">
        <v>53</v>
      </c>
      <c r="H21" t="s">
        <v>443</v>
      </c>
      <c r="I21" t="s">
        <v>481</v>
      </c>
      <c r="J21" t="s">
        <v>444</v>
      </c>
      <c r="K21" t="s">
        <v>164</v>
      </c>
      <c r="L21" t="s">
        <v>461</v>
      </c>
      <c r="M21" s="24">
        <v>30</v>
      </c>
      <c r="N21" s="24">
        <v>100</v>
      </c>
      <c r="O21" t="s">
        <v>180</v>
      </c>
      <c r="P21" t="s">
        <v>199</v>
      </c>
      <c r="Q21" t="s">
        <v>273</v>
      </c>
      <c r="R21" t="s">
        <v>273</v>
      </c>
      <c r="S21">
        <v>7</v>
      </c>
      <c r="U21" t="s">
        <v>196</v>
      </c>
      <c r="V21" s="30">
        <v>44905</v>
      </c>
      <c r="X21" s="16" t="s">
        <v>242</v>
      </c>
      <c r="AB21" t="str">
        <f>F21</f>
        <v>P11</v>
      </c>
      <c r="AC21">
        <f t="shared" si="0"/>
        <v>7</v>
      </c>
      <c r="AD21" t="str">
        <f t="shared" si="1"/>
        <v>ML Engineer</v>
      </c>
      <c r="AE21" t="str">
        <f t="shared" si="2"/>
        <v>Python</v>
      </c>
      <c r="AF21" t="str">
        <f t="shared" si="3"/>
        <v>North America</v>
      </c>
      <c r="AG21" t="str">
        <f t="shared" si="4"/>
        <v>Data Analytics</v>
      </c>
      <c r="AH21">
        <f t="shared" si="5"/>
        <v>100</v>
      </c>
      <c r="AI21">
        <f t="shared" si="6"/>
        <v>30</v>
      </c>
      <c r="AJ21" t="str">
        <f t="shared" si="7"/>
        <v>Machine learning libraries</v>
      </c>
      <c r="AK21" t="str">
        <f t="shared" si="8"/>
        <v>Experienced in machine learning in gradudate research studies and in industry</v>
      </c>
      <c r="AL21" t="str">
        <f t="shared" si="9"/>
        <v>Talk to people, Performance, Outstanding library selection</v>
      </c>
      <c r="AO21" t="str">
        <f t="shared" si="12"/>
        <v xml:space="preserve">P11 &amp; </v>
      </c>
      <c r="AP21" t="str">
        <f t="shared" si="13"/>
        <v xml:space="preserve">7 &amp; </v>
      </c>
      <c r="AQ21" t="str">
        <f t="shared" si="14"/>
        <v xml:space="preserve">ML Engineer &amp; </v>
      </c>
      <c r="AR21" t="str">
        <f t="shared" si="15"/>
        <v xml:space="preserve">Python &amp; </v>
      </c>
      <c r="AS21" t="str">
        <f t="shared" si="16"/>
        <v xml:space="preserve">North America &amp; </v>
      </c>
      <c r="AT21" t="str">
        <f t="shared" si="17"/>
        <v xml:space="preserve">Data Analytics &amp; </v>
      </c>
      <c r="AU21" t="str">
        <f t="shared" si="18"/>
        <v xml:space="preserve">100 &amp; </v>
      </c>
      <c r="AV21" t="str">
        <f t="shared" si="19"/>
        <v xml:space="preserve">30 &amp; </v>
      </c>
      <c r="AW21" t="str">
        <f t="shared" si="20"/>
        <v xml:space="preserve">Machine learning libraries &amp; </v>
      </c>
      <c r="AX21" t="str">
        <f t="shared" si="11"/>
        <v xml:space="preserve">Experienced in machine learning in gradudate research studies and in industry &amp; </v>
      </c>
      <c r="AY21" t="str">
        <f t="shared" si="21"/>
        <v>Talk to people, Performance, Outstanding library selection</v>
      </c>
      <c r="AZ21" t="str">
        <f t="shared" si="22"/>
        <v xml:space="preserve">P11 &amp; 7 &amp; ML Engineer &amp; Python &amp; North America &amp; Data Analytics &amp; 100 &amp; 30 &amp; </v>
      </c>
      <c r="BA21" t="str">
        <f t="shared" si="23"/>
        <v xml:space="preserve">P11 &amp; 7 &amp; ML Engineer &amp; Python &amp; North America &amp; Data Analytics &amp; 100 &amp; 30 &amp;  \\ 
</v>
      </c>
      <c r="BB21" t="s">
        <v>469</v>
      </c>
      <c r="BC21" t="str">
        <f t="shared" si="24"/>
        <v xml:space="preserve">P11 &amp; Machine learning libraries &amp; Experienced in machine learning in gradudate research studies and in industry &amp; Talk to people, Performance, Outstanding library selection \\ 
</v>
      </c>
    </row>
    <row r="22" spans="1:55" hidden="1">
      <c r="A22">
        <v>20</v>
      </c>
      <c r="B22" t="s">
        <v>191</v>
      </c>
      <c r="F22" t="str">
        <f>"P"&amp;Table4[[#This Row],[Order]]</f>
        <v>P</v>
      </c>
      <c r="K22" t="s">
        <v>192</v>
      </c>
      <c r="O22"/>
      <c r="U22" t="s">
        <v>228</v>
      </c>
      <c r="X22" s="6"/>
      <c r="AB22" t="str">
        <f>F22</f>
        <v>P</v>
      </c>
      <c r="AC22">
        <f t="shared" si="0"/>
        <v>0</v>
      </c>
      <c r="AD22">
        <f t="shared" si="1"/>
        <v>0</v>
      </c>
      <c r="AE22">
        <f t="shared" si="2"/>
        <v>0</v>
      </c>
      <c r="AF22">
        <f t="shared" si="3"/>
        <v>0</v>
      </c>
      <c r="AG22">
        <f t="shared" si="4"/>
        <v>0</v>
      </c>
      <c r="AH22">
        <f t="shared" si="5"/>
        <v>0</v>
      </c>
      <c r="AI22">
        <f t="shared" si="6"/>
        <v>0</v>
      </c>
      <c r="AJ22">
        <f t="shared" si="7"/>
        <v>0</v>
      </c>
      <c r="AK22">
        <f t="shared" si="8"/>
        <v>0</v>
      </c>
      <c r="AL22">
        <f t="shared" si="9"/>
        <v>0</v>
      </c>
      <c r="AO22" t="str">
        <f t="shared" si="12"/>
        <v xml:space="preserve">P &amp; </v>
      </c>
      <c r="AP22" t="str">
        <f t="shared" si="13"/>
        <v xml:space="preserve">0 &amp; </v>
      </c>
      <c r="AQ22" t="str">
        <f t="shared" si="14"/>
        <v xml:space="preserve">0 &amp; </v>
      </c>
      <c r="AR22" t="str">
        <f t="shared" si="15"/>
        <v xml:space="preserve">0 &amp; </v>
      </c>
      <c r="AS22" t="str">
        <f t="shared" si="16"/>
        <v xml:space="preserve">0 &amp; </v>
      </c>
      <c r="AT22" t="str">
        <f t="shared" si="17"/>
        <v xml:space="preserve">0 &amp; </v>
      </c>
      <c r="AU22" t="str">
        <f t="shared" si="18"/>
        <v xml:space="preserve">0 &amp; </v>
      </c>
      <c r="AV22" t="str">
        <f t="shared" si="19"/>
        <v xml:space="preserve">0 &amp; </v>
      </c>
      <c r="AW22" t="str">
        <f t="shared" si="20"/>
        <v xml:space="preserve">0 &amp; </v>
      </c>
      <c r="AX22" t="str">
        <f t="shared" si="11"/>
        <v xml:space="preserve">0 &amp; </v>
      </c>
      <c r="AY22">
        <f t="shared" si="21"/>
        <v>0</v>
      </c>
      <c r="AZ22" t="str">
        <f t="shared" si="22"/>
        <v xml:space="preserve">P &amp; 0 &amp; 0 &amp; 0 &amp; 0 &amp; 0 &amp; 0 &amp; 0 &amp; </v>
      </c>
      <c r="BA22" t="str">
        <f t="shared" si="23"/>
        <v xml:space="preserve">P &amp; 0 &amp; 0 &amp; 0 &amp; 0 &amp; 0 &amp; 0 &amp; 0 &amp;  \\ 
</v>
      </c>
      <c r="BC22" t="str">
        <f t="shared" si="24"/>
        <v xml:space="preserve">P &amp; 0 &amp; 0 &amp; 0 \\ 
</v>
      </c>
    </row>
    <row r="23" spans="1:55">
      <c r="A23">
        <v>33</v>
      </c>
      <c r="B23" t="s">
        <v>244</v>
      </c>
      <c r="C23">
        <v>12</v>
      </c>
      <c r="E23">
        <v>90</v>
      </c>
      <c r="F23" t="str">
        <f>"P"&amp;Table4[[#This Row],[Order]]</f>
        <v>P12</v>
      </c>
      <c r="G23">
        <v>63</v>
      </c>
      <c r="H23" t="s">
        <v>446</v>
      </c>
      <c r="I23" t="s">
        <v>482</v>
      </c>
      <c r="J23" t="s">
        <v>447</v>
      </c>
      <c r="K23" t="s">
        <v>245</v>
      </c>
      <c r="L23" t="s">
        <v>462</v>
      </c>
      <c r="M23" s="25">
        <v>1000</v>
      </c>
      <c r="N23" s="25">
        <v>30000</v>
      </c>
      <c r="O23" t="s">
        <v>279</v>
      </c>
      <c r="P23" t="s">
        <v>270</v>
      </c>
      <c r="Q23" t="s">
        <v>277</v>
      </c>
      <c r="S23">
        <v>22</v>
      </c>
      <c r="U23" t="s">
        <v>196</v>
      </c>
      <c r="V23" s="30">
        <v>44909</v>
      </c>
      <c r="X23" s="16" t="s">
        <v>246</v>
      </c>
      <c r="AB23" t="str">
        <f>F23</f>
        <v>P12</v>
      </c>
      <c r="AC23">
        <f t="shared" si="0"/>
        <v>22</v>
      </c>
      <c r="AD23" t="str">
        <f t="shared" si="1"/>
        <v>Consultant</v>
      </c>
      <c r="AE23" t="str">
        <f t="shared" si="2"/>
        <v>Perl</v>
      </c>
      <c r="AF23" t="str">
        <f t="shared" si="3"/>
        <v>Asia</v>
      </c>
      <c r="AG23" t="str">
        <f t="shared" si="4"/>
        <v>Tech</v>
      </c>
      <c r="AH23">
        <f t="shared" si="5"/>
        <v>30000</v>
      </c>
      <c r="AI23">
        <f t="shared" si="6"/>
        <v>1000</v>
      </c>
      <c r="AJ23" t="str">
        <f t="shared" si="7"/>
        <v>DevOps Process for Library Security Issues</v>
      </c>
      <c r="AK23" t="str">
        <f t="shared" si="8"/>
        <v>Consulted dozens of companies in DevOps process establishment</v>
      </c>
      <c r="AL23" t="str">
        <f t="shared" si="9"/>
        <v>Barriers of library usage, Baggage of libraries</v>
      </c>
      <c r="AO23" t="str">
        <f t="shared" si="12"/>
        <v xml:space="preserve">P12 &amp; </v>
      </c>
      <c r="AP23" t="str">
        <f t="shared" si="13"/>
        <v xml:space="preserve">22 &amp; </v>
      </c>
      <c r="AQ23" t="str">
        <f t="shared" si="14"/>
        <v xml:space="preserve">Consultant &amp; </v>
      </c>
      <c r="AR23" t="str">
        <f t="shared" si="15"/>
        <v xml:space="preserve">Perl &amp; </v>
      </c>
      <c r="AS23" t="str">
        <f t="shared" si="16"/>
        <v xml:space="preserve">Asia &amp; </v>
      </c>
      <c r="AT23" t="str">
        <f t="shared" si="17"/>
        <v xml:space="preserve">Tech &amp; </v>
      </c>
      <c r="AU23" t="str">
        <f t="shared" si="18"/>
        <v xml:space="preserve">30000 &amp; </v>
      </c>
      <c r="AV23" t="str">
        <f t="shared" si="19"/>
        <v xml:space="preserve">1000 &amp; </v>
      </c>
      <c r="AW23" t="str">
        <f t="shared" si="20"/>
        <v xml:space="preserve">DevOps Process for Library Security Issues &amp; </v>
      </c>
      <c r="AX23" t="str">
        <f t="shared" si="11"/>
        <v xml:space="preserve">Consulted dozens of companies in DevOps process establishment &amp; </v>
      </c>
      <c r="AY23" t="str">
        <f t="shared" si="21"/>
        <v>Barriers of library usage, Baggage of libraries</v>
      </c>
      <c r="AZ23" t="str">
        <f t="shared" si="22"/>
        <v xml:space="preserve">P12 &amp; 22 &amp; Consultant &amp; Perl &amp; Asia &amp; Tech &amp; 30000 &amp; 1000 &amp; </v>
      </c>
      <c r="BA23" t="str">
        <f t="shared" si="23"/>
        <v xml:space="preserve">P12 &amp; 22 &amp; Consultant &amp; Perl &amp; Asia &amp; Tech &amp; 30000 &amp; 1000 &amp;  \\ 
</v>
      </c>
      <c r="BB23" t="s">
        <v>469</v>
      </c>
      <c r="BC23" t="str">
        <f t="shared" si="24"/>
        <v xml:space="preserve">P12 &amp; DevOps Process for Library Security Issues &amp; Consulted dozens of companies in DevOps process establishment &amp; Barriers of library usage, Baggage of libraries \\ 
</v>
      </c>
    </row>
    <row r="24" spans="1:55">
      <c r="A24">
        <v>26</v>
      </c>
      <c r="B24" s="26" t="s">
        <v>213</v>
      </c>
      <c r="C24">
        <v>13</v>
      </c>
      <c r="E24">
        <v>66</v>
      </c>
      <c r="F24" t="str">
        <f>"P"&amp;Table4[[#This Row],[Order]]</f>
        <v>P13</v>
      </c>
      <c r="G24">
        <v>98</v>
      </c>
      <c r="H24" t="s">
        <v>449</v>
      </c>
      <c r="I24" t="s">
        <v>483</v>
      </c>
      <c r="J24" t="s">
        <v>448</v>
      </c>
      <c r="K24" t="s">
        <v>167</v>
      </c>
      <c r="L24" t="s">
        <v>461</v>
      </c>
      <c r="M24" s="24">
        <v>200000</v>
      </c>
      <c r="N24" s="24">
        <v>1000000</v>
      </c>
      <c r="O24" t="s">
        <v>280</v>
      </c>
      <c r="P24" t="s">
        <v>185</v>
      </c>
      <c r="Q24" t="s">
        <v>275</v>
      </c>
      <c r="S24">
        <v>15</v>
      </c>
      <c r="U24" t="s">
        <v>196</v>
      </c>
      <c r="V24" s="30">
        <v>44909</v>
      </c>
      <c r="X24" s="16" t="s">
        <v>265</v>
      </c>
      <c r="AB24" t="str">
        <f>F24</f>
        <v>P13</v>
      </c>
      <c r="AC24">
        <f t="shared" si="0"/>
        <v>15</v>
      </c>
      <c r="AD24" t="str">
        <f t="shared" si="1"/>
        <v>Architect</v>
      </c>
      <c r="AE24" t="str">
        <f t="shared" si="2"/>
        <v>Java</v>
      </c>
      <c r="AF24" t="str">
        <f t="shared" si="3"/>
        <v>North America</v>
      </c>
      <c r="AG24" t="str">
        <f t="shared" si="4"/>
        <v>Retail</v>
      </c>
      <c r="AH24">
        <f t="shared" si="5"/>
        <v>1000000</v>
      </c>
      <c r="AI24">
        <f t="shared" si="6"/>
        <v>200000</v>
      </c>
      <c r="AJ24" t="str">
        <f t="shared" si="7"/>
        <v>Selection process in large organizations for legal and security risks</v>
      </c>
      <c r="AK24" t="str">
        <f t="shared" si="8"/>
        <v>Has been an architect in a large team for 10+ years</v>
      </c>
      <c r="AL24" t="str">
        <f t="shared" si="9"/>
        <v>Consent Process, Benefits of libraries, Tech Expert Opinion</v>
      </c>
      <c r="AO24" t="str">
        <f t="shared" si="12"/>
        <v xml:space="preserve">P13 &amp; </v>
      </c>
      <c r="AP24" t="str">
        <f t="shared" si="13"/>
        <v xml:space="preserve">15 &amp; </v>
      </c>
      <c r="AQ24" t="str">
        <f t="shared" si="14"/>
        <v xml:space="preserve">Architect &amp; </v>
      </c>
      <c r="AR24" t="str">
        <f t="shared" si="15"/>
        <v xml:space="preserve">Java &amp; </v>
      </c>
      <c r="AS24" t="str">
        <f t="shared" si="16"/>
        <v xml:space="preserve">North America &amp; </v>
      </c>
      <c r="AT24" t="str">
        <f t="shared" si="17"/>
        <v xml:space="preserve">Retail &amp; </v>
      </c>
      <c r="AU24" t="str">
        <f t="shared" si="18"/>
        <v xml:space="preserve">1000000 &amp; </v>
      </c>
      <c r="AV24" t="str">
        <f t="shared" si="19"/>
        <v xml:space="preserve">200000 &amp; </v>
      </c>
      <c r="AW24" t="str">
        <f t="shared" si="20"/>
        <v xml:space="preserve">Selection process in large organizations for legal and security risks &amp; </v>
      </c>
      <c r="AX24" t="str">
        <f t="shared" si="11"/>
        <v xml:space="preserve">Has been an architect in a large team for 10+ years &amp; </v>
      </c>
      <c r="AY24" t="str">
        <f t="shared" si="21"/>
        <v>Consent Process, Benefits of libraries, Tech Expert Opinion</v>
      </c>
      <c r="AZ24" t="str">
        <f t="shared" si="22"/>
        <v xml:space="preserve">P13 &amp; 15 &amp; Architect &amp; Java &amp; North America &amp; Retail &amp; 1000000 &amp; 200000 &amp; </v>
      </c>
      <c r="BA24" t="str">
        <f t="shared" si="23"/>
        <v xml:space="preserve">P13 &amp; 15 &amp; Architect &amp; Java &amp; North America &amp; Retail &amp; 1000000 &amp; 200000 &amp;  \\ 
</v>
      </c>
      <c r="BB24" t="s">
        <v>469</v>
      </c>
      <c r="BC24" t="str">
        <f t="shared" si="24"/>
        <v xml:space="preserve">P13 &amp; Selection process in large organizations for legal and security risks &amp; Has been an architect in a large team for 10+ years &amp; Consent Process, Benefits of libraries, Tech Expert Opinion \\ 
</v>
      </c>
    </row>
    <row r="25" spans="1:55" hidden="1">
      <c r="A25">
        <v>23</v>
      </c>
      <c r="B25" t="s">
        <v>223</v>
      </c>
      <c r="F25" t="str">
        <f>"P"&amp;Table4[[#This Row],[Order]]</f>
        <v>P</v>
      </c>
      <c r="K25" t="s">
        <v>164</v>
      </c>
      <c r="M25">
        <v>100</v>
      </c>
      <c r="N25">
        <v>700</v>
      </c>
      <c r="O25"/>
      <c r="U25" t="s">
        <v>228</v>
      </c>
      <c r="X25" s="6"/>
      <c r="AB25" t="str">
        <f>F25</f>
        <v>P</v>
      </c>
      <c r="AC25">
        <f t="shared" si="0"/>
        <v>0</v>
      </c>
      <c r="AD25">
        <f t="shared" si="1"/>
        <v>0</v>
      </c>
      <c r="AE25">
        <f t="shared" si="2"/>
        <v>0</v>
      </c>
      <c r="AF25">
        <f t="shared" si="3"/>
        <v>0</v>
      </c>
      <c r="AG25">
        <f t="shared" si="4"/>
        <v>0</v>
      </c>
      <c r="AH25">
        <f t="shared" si="5"/>
        <v>700</v>
      </c>
      <c r="AI25">
        <f t="shared" si="6"/>
        <v>100</v>
      </c>
      <c r="AJ25">
        <f t="shared" si="7"/>
        <v>0</v>
      </c>
      <c r="AK25">
        <f t="shared" si="8"/>
        <v>0</v>
      </c>
      <c r="AL25">
        <f t="shared" si="9"/>
        <v>0</v>
      </c>
      <c r="AO25" t="str">
        <f t="shared" si="12"/>
        <v xml:space="preserve">P &amp; </v>
      </c>
      <c r="AP25" t="str">
        <f t="shared" si="13"/>
        <v xml:space="preserve">0 &amp; </v>
      </c>
      <c r="AQ25" t="str">
        <f t="shared" si="14"/>
        <v xml:space="preserve">0 &amp; </v>
      </c>
      <c r="AR25" t="str">
        <f t="shared" si="15"/>
        <v xml:space="preserve">0 &amp; </v>
      </c>
      <c r="AS25" t="str">
        <f t="shared" si="16"/>
        <v xml:space="preserve">0 &amp; </v>
      </c>
      <c r="AT25" t="str">
        <f t="shared" si="17"/>
        <v xml:space="preserve">0 &amp; </v>
      </c>
      <c r="AU25" t="str">
        <f t="shared" si="18"/>
        <v xml:space="preserve">700 &amp; </v>
      </c>
      <c r="AV25" t="str">
        <f t="shared" si="19"/>
        <v xml:space="preserve">100 &amp; </v>
      </c>
      <c r="AW25" t="str">
        <f t="shared" si="20"/>
        <v xml:space="preserve">0 &amp; </v>
      </c>
      <c r="AX25" t="str">
        <f t="shared" si="11"/>
        <v xml:space="preserve">0 &amp; </v>
      </c>
      <c r="AY25">
        <f t="shared" si="21"/>
        <v>0</v>
      </c>
      <c r="AZ25" t="str">
        <f t="shared" si="22"/>
        <v xml:space="preserve">P &amp; 0 &amp; 0 &amp; 0 &amp; 0 &amp; 0 &amp; 700 &amp; 100 &amp; </v>
      </c>
      <c r="BA25" t="str">
        <f t="shared" si="23"/>
        <v xml:space="preserve">P &amp; 0 &amp; 0 &amp; 0 &amp; 0 &amp; 0 &amp; 700 &amp; 100 &amp;  \\ 
</v>
      </c>
      <c r="BC25" t="str">
        <f t="shared" si="24"/>
        <v xml:space="preserve">P &amp; 0 &amp; 0 &amp; 0 \\ 
</v>
      </c>
    </row>
    <row r="26" spans="1:55" hidden="1">
      <c r="A26">
        <v>24</v>
      </c>
      <c r="B26" t="s">
        <v>224</v>
      </c>
      <c r="F26" t="str">
        <f>"P"&amp;Table4[[#This Row],[Order]]</f>
        <v>P</v>
      </c>
      <c r="K26" t="s">
        <v>164</v>
      </c>
      <c r="O26"/>
      <c r="U26" t="s">
        <v>228</v>
      </c>
      <c r="X26" s="6"/>
      <c r="AB26" t="str">
        <f>F26</f>
        <v>P</v>
      </c>
      <c r="AC26">
        <f t="shared" si="0"/>
        <v>0</v>
      </c>
      <c r="AD26">
        <f t="shared" si="1"/>
        <v>0</v>
      </c>
      <c r="AE26">
        <f t="shared" si="2"/>
        <v>0</v>
      </c>
      <c r="AF26">
        <f t="shared" si="3"/>
        <v>0</v>
      </c>
      <c r="AG26">
        <f t="shared" si="4"/>
        <v>0</v>
      </c>
      <c r="AH26">
        <f t="shared" si="5"/>
        <v>0</v>
      </c>
      <c r="AI26">
        <f t="shared" si="6"/>
        <v>0</v>
      </c>
      <c r="AJ26">
        <f t="shared" si="7"/>
        <v>0</v>
      </c>
      <c r="AK26">
        <f t="shared" si="8"/>
        <v>0</v>
      </c>
      <c r="AL26">
        <f t="shared" si="9"/>
        <v>0</v>
      </c>
      <c r="AO26" t="str">
        <f t="shared" si="12"/>
        <v xml:space="preserve">P &amp; </v>
      </c>
      <c r="AP26" t="str">
        <f t="shared" si="13"/>
        <v xml:space="preserve">0 &amp; </v>
      </c>
      <c r="AQ26" t="str">
        <f t="shared" si="14"/>
        <v xml:space="preserve">0 &amp; </v>
      </c>
      <c r="AR26" t="str">
        <f t="shared" si="15"/>
        <v xml:space="preserve">0 &amp; </v>
      </c>
      <c r="AS26" t="str">
        <f t="shared" si="16"/>
        <v xml:space="preserve">0 &amp; </v>
      </c>
      <c r="AT26" t="str">
        <f t="shared" si="17"/>
        <v xml:space="preserve">0 &amp; </v>
      </c>
      <c r="AU26" t="str">
        <f t="shared" si="18"/>
        <v xml:space="preserve">0 &amp; </v>
      </c>
      <c r="AV26" t="str">
        <f t="shared" si="19"/>
        <v xml:space="preserve">0 &amp; </v>
      </c>
      <c r="AW26" t="str">
        <f t="shared" si="20"/>
        <v xml:space="preserve">0 &amp; </v>
      </c>
      <c r="AX26" t="str">
        <f t="shared" si="11"/>
        <v xml:space="preserve">0 &amp; </v>
      </c>
      <c r="AY26">
        <f t="shared" si="21"/>
        <v>0</v>
      </c>
      <c r="AZ26" t="str">
        <f t="shared" si="22"/>
        <v xml:space="preserve">P &amp; 0 &amp; 0 &amp; 0 &amp; 0 &amp; 0 &amp; 0 &amp; 0 &amp; </v>
      </c>
      <c r="BA26" t="str">
        <f t="shared" si="23"/>
        <v xml:space="preserve">P &amp; 0 &amp; 0 &amp; 0 &amp; 0 &amp; 0 &amp; 0 &amp; 0 &amp;  \\ 
</v>
      </c>
      <c r="BC26" t="str">
        <f t="shared" si="24"/>
        <v xml:space="preserve">P &amp; 0 &amp; 0 &amp; 0 \\ 
</v>
      </c>
    </row>
    <row r="27" spans="1:55" hidden="1">
      <c r="A27">
        <v>25</v>
      </c>
      <c r="B27" t="s">
        <v>225</v>
      </c>
      <c r="F27" t="str">
        <f>"P"&amp;Table4[[#This Row],[Order]]</f>
        <v>P</v>
      </c>
      <c r="K27" t="s">
        <v>164</v>
      </c>
      <c r="O27"/>
      <c r="U27" t="s">
        <v>228</v>
      </c>
      <c r="X27" s="6"/>
      <c r="AB27" t="str">
        <f>F27</f>
        <v>P</v>
      </c>
      <c r="AC27">
        <f t="shared" si="0"/>
        <v>0</v>
      </c>
      <c r="AD27">
        <f t="shared" si="1"/>
        <v>0</v>
      </c>
      <c r="AE27">
        <f t="shared" si="2"/>
        <v>0</v>
      </c>
      <c r="AF27">
        <f t="shared" si="3"/>
        <v>0</v>
      </c>
      <c r="AG27">
        <f t="shared" si="4"/>
        <v>0</v>
      </c>
      <c r="AH27">
        <f t="shared" si="5"/>
        <v>0</v>
      </c>
      <c r="AI27">
        <f t="shared" si="6"/>
        <v>0</v>
      </c>
      <c r="AJ27">
        <f t="shared" si="7"/>
        <v>0</v>
      </c>
      <c r="AK27">
        <f t="shared" si="8"/>
        <v>0</v>
      </c>
      <c r="AL27">
        <f t="shared" si="9"/>
        <v>0</v>
      </c>
      <c r="AO27" t="str">
        <f t="shared" si="12"/>
        <v xml:space="preserve">P &amp; </v>
      </c>
      <c r="AP27" t="str">
        <f t="shared" si="13"/>
        <v xml:space="preserve">0 &amp; </v>
      </c>
      <c r="AQ27" t="str">
        <f t="shared" si="14"/>
        <v xml:space="preserve">0 &amp; </v>
      </c>
      <c r="AR27" t="str">
        <f t="shared" si="15"/>
        <v xml:space="preserve">0 &amp; </v>
      </c>
      <c r="AS27" t="str">
        <f t="shared" si="16"/>
        <v xml:space="preserve">0 &amp; </v>
      </c>
      <c r="AT27" t="str">
        <f t="shared" si="17"/>
        <v xml:space="preserve">0 &amp; </v>
      </c>
      <c r="AU27" t="str">
        <f t="shared" si="18"/>
        <v xml:space="preserve">0 &amp; </v>
      </c>
      <c r="AV27" t="str">
        <f t="shared" si="19"/>
        <v xml:space="preserve">0 &amp; </v>
      </c>
      <c r="AW27" t="str">
        <f t="shared" si="20"/>
        <v xml:space="preserve">0 &amp; </v>
      </c>
      <c r="AX27" t="str">
        <f t="shared" si="11"/>
        <v xml:space="preserve">0 &amp; </v>
      </c>
      <c r="AY27">
        <f t="shared" si="21"/>
        <v>0</v>
      </c>
      <c r="AZ27" t="str">
        <f t="shared" si="22"/>
        <v xml:space="preserve">P &amp; 0 &amp; 0 &amp; 0 &amp; 0 &amp; 0 &amp; 0 &amp; 0 &amp; </v>
      </c>
      <c r="BA27" t="str">
        <f t="shared" si="23"/>
        <v xml:space="preserve">P &amp; 0 &amp; 0 &amp; 0 &amp; 0 &amp; 0 &amp; 0 &amp; 0 &amp;  \\ 
</v>
      </c>
      <c r="BC27" t="str">
        <f t="shared" si="24"/>
        <v xml:space="preserve">P &amp; 0 &amp; 0 &amp; 0 \\ 
</v>
      </c>
    </row>
    <row r="28" spans="1:55">
      <c r="A28">
        <v>6</v>
      </c>
      <c r="B28" s="26" t="s">
        <v>159</v>
      </c>
      <c r="C28">
        <v>14</v>
      </c>
      <c r="E28">
        <v>45</v>
      </c>
      <c r="F28" t="str">
        <f>"P"&amp;Table4[[#This Row],[Order]]</f>
        <v>P14</v>
      </c>
      <c r="G28">
        <v>136</v>
      </c>
      <c r="H28" t="s">
        <v>490</v>
      </c>
      <c r="I28" t="s">
        <v>491</v>
      </c>
      <c r="J28" t="s">
        <v>450</v>
      </c>
      <c r="K28" t="s">
        <v>163</v>
      </c>
      <c r="L28" t="s">
        <v>462</v>
      </c>
      <c r="M28" s="24">
        <v>100</v>
      </c>
      <c r="N28" s="24">
        <v>150</v>
      </c>
      <c r="O28" t="s">
        <v>177</v>
      </c>
      <c r="P28" t="s">
        <v>269</v>
      </c>
      <c r="Q28" t="s">
        <v>198</v>
      </c>
      <c r="R28" t="s">
        <v>293</v>
      </c>
      <c r="S28">
        <v>6</v>
      </c>
      <c r="U28" t="s">
        <v>196</v>
      </c>
      <c r="V28" s="30">
        <v>44907</v>
      </c>
      <c r="X28" s="16" t="s">
        <v>266</v>
      </c>
      <c r="AB28" t="str">
        <f>F28</f>
        <v>P14</v>
      </c>
      <c r="AC28">
        <f t="shared" si="0"/>
        <v>6</v>
      </c>
      <c r="AD28" t="str">
        <f t="shared" si="1"/>
        <v>Software Engineer</v>
      </c>
      <c r="AE28" t="str">
        <f t="shared" si="2"/>
        <v>Android+iOS</v>
      </c>
      <c r="AF28" t="str">
        <f t="shared" si="3"/>
        <v>Asia</v>
      </c>
      <c r="AG28" t="str">
        <f t="shared" si="4"/>
        <v>Financial</v>
      </c>
      <c r="AH28">
        <f t="shared" si="5"/>
        <v>150</v>
      </c>
      <c r="AI28">
        <f t="shared" si="6"/>
        <v>100</v>
      </c>
      <c r="AJ28" t="str">
        <f t="shared" si="7"/>
        <v>Library migration scenarios</v>
      </c>
      <c r="AK28" t="str">
        <f t="shared" si="8"/>
        <v>Experienced in managing mobile apps with large user base in all platforms</v>
      </c>
      <c r="AL28" t="str">
        <f t="shared" si="9"/>
        <v>Make life easy, Life long maintenance, Migration to other library</v>
      </c>
      <c r="AO28" t="str">
        <f t="shared" si="12"/>
        <v xml:space="preserve">P14 &amp; </v>
      </c>
      <c r="AP28" t="str">
        <f t="shared" si="13"/>
        <v xml:space="preserve">6 &amp; </v>
      </c>
      <c r="AQ28" t="str">
        <f t="shared" si="14"/>
        <v xml:space="preserve">Software Engineer &amp; </v>
      </c>
      <c r="AR28" t="str">
        <f t="shared" si="15"/>
        <v xml:space="preserve">Android+iOS &amp; </v>
      </c>
      <c r="AS28" t="str">
        <f t="shared" si="16"/>
        <v xml:space="preserve">Asia &amp; </v>
      </c>
      <c r="AT28" t="str">
        <f t="shared" si="17"/>
        <v xml:space="preserve">Financial &amp; </v>
      </c>
      <c r="AU28" t="str">
        <f t="shared" si="18"/>
        <v xml:space="preserve">150 &amp; </v>
      </c>
      <c r="AV28" t="str">
        <f t="shared" si="19"/>
        <v xml:space="preserve">100 &amp; </v>
      </c>
      <c r="AW28" t="str">
        <f t="shared" si="20"/>
        <v xml:space="preserve">Library migration scenarios &amp; </v>
      </c>
      <c r="AX28" t="str">
        <f t="shared" si="11"/>
        <v xml:space="preserve">Experienced in managing mobile apps with large user base in all platforms &amp; </v>
      </c>
      <c r="AY28" t="str">
        <f t="shared" si="21"/>
        <v>Make life easy, Life long maintenance, Migration to other library</v>
      </c>
      <c r="AZ28" t="str">
        <f t="shared" si="22"/>
        <v xml:space="preserve">P14 &amp; 6 &amp; Software Engineer &amp; Android+iOS &amp; Asia &amp; Financial &amp; 150 &amp; 100 &amp; </v>
      </c>
      <c r="BA28" t="str">
        <f t="shared" si="23"/>
        <v xml:space="preserve">P14 &amp; 6 &amp; Software Engineer &amp; Android+iOS &amp; Asia &amp; Financial &amp; 150 &amp; 100 &amp;  \\ 
</v>
      </c>
      <c r="BB28" t="s">
        <v>469</v>
      </c>
      <c r="BC28" t="str">
        <f t="shared" si="24"/>
        <v xml:space="preserve">P14 &amp; Library migration scenarios &amp; Experienced in managing mobile apps with large user base in all platforms &amp; Make life easy, Life long maintenance, Migration to other library \\ 
</v>
      </c>
    </row>
    <row r="29" spans="1:55">
      <c r="A29">
        <v>9</v>
      </c>
      <c r="B29" s="26" t="s">
        <v>263</v>
      </c>
      <c r="C29">
        <v>15</v>
      </c>
      <c r="E29">
        <v>64</v>
      </c>
      <c r="F29" t="str">
        <f>"P"&amp;Table4[[#This Row],[Order]]</f>
        <v>P15</v>
      </c>
      <c r="G29">
        <v>127</v>
      </c>
      <c r="H29" t="s">
        <v>452</v>
      </c>
      <c r="I29" t="s">
        <v>492</v>
      </c>
      <c r="J29" t="s">
        <v>451</v>
      </c>
      <c r="K29" t="s">
        <v>163</v>
      </c>
      <c r="L29" t="s">
        <v>462</v>
      </c>
      <c r="M29" s="24">
        <v>300</v>
      </c>
      <c r="N29" s="24">
        <v>350</v>
      </c>
      <c r="O29" t="s">
        <v>290</v>
      </c>
      <c r="P29" t="s">
        <v>283</v>
      </c>
      <c r="Q29" t="s">
        <v>274</v>
      </c>
      <c r="S29">
        <v>22</v>
      </c>
      <c r="U29" t="s">
        <v>196</v>
      </c>
      <c r="V29" s="30">
        <v>44913</v>
      </c>
      <c r="X29" s="16" t="s">
        <v>282</v>
      </c>
      <c r="AB29" t="str">
        <f>F29</f>
        <v>P15</v>
      </c>
      <c r="AC29">
        <f t="shared" si="0"/>
        <v>22</v>
      </c>
      <c r="AD29" t="str">
        <f t="shared" si="1"/>
        <v>CTO</v>
      </c>
      <c r="AE29" t="str">
        <f t="shared" si="2"/>
        <v>.Net</v>
      </c>
      <c r="AF29" t="str">
        <f t="shared" si="3"/>
        <v>Asia</v>
      </c>
      <c r="AG29" t="str">
        <f t="shared" si="4"/>
        <v>Enterprise</v>
      </c>
      <c r="AH29">
        <f t="shared" si="5"/>
        <v>350</v>
      </c>
      <c r="AI29">
        <f t="shared" si="6"/>
        <v>300</v>
      </c>
      <c r="AJ29" t="str">
        <f t="shared" si="7"/>
        <v>Organizational process and motivation for libraries</v>
      </c>
      <c r="AK29" t="str">
        <f t="shared" si="8"/>
        <v>Experienced in organization process since increased dev team from 3 to 300</v>
      </c>
      <c r="AL29" t="str">
        <f t="shared" si="9"/>
        <v>Delivery Deadline, Don't Reinvent the wheel, Feature criticality</v>
      </c>
      <c r="AO29" t="str">
        <f t="shared" si="12"/>
        <v xml:space="preserve">P15 &amp; </v>
      </c>
      <c r="AP29" t="str">
        <f t="shared" si="13"/>
        <v xml:space="preserve">22 &amp; </v>
      </c>
      <c r="AQ29" t="str">
        <f t="shared" si="14"/>
        <v xml:space="preserve">CTO &amp; </v>
      </c>
      <c r="AR29" t="str">
        <f t="shared" si="15"/>
        <v xml:space="preserve">.Net &amp; </v>
      </c>
      <c r="AS29" t="str">
        <f t="shared" si="16"/>
        <v xml:space="preserve">Asia &amp; </v>
      </c>
      <c r="AT29" t="str">
        <f t="shared" si="17"/>
        <v xml:space="preserve">Enterprise &amp; </v>
      </c>
      <c r="AU29" t="str">
        <f t="shared" si="18"/>
        <v xml:space="preserve">350 &amp; </v>
      </c>
      <c r="AV29" t="str">
        <f t="shared" si="19"/>
        <v xml:space="preserve">300 &amp; </v>
      </c>
      <c r="AW29" t="str">
        <f t="shared" si="20"/>
        <v xml:space="preserve">Organizational process and motivation for libraries &amp; </v>
      </c>
      <c r="AX29" t="str">
        <f t="shared" si="11"/>
        <v xml:space="preserve">Experienced in organization process since increased dev team from 3 to 300 &amp; </v>
      </c>
      <c r="AY29" t="str">
        <f t="shared" si="21"/>
        <v>Delivery Deadline, Don't Reinvent the wheel, Feature criticality</v>
      </c>
      <c r="AZ29" t="str">
        <f t="shared" si="22"/>
        <v xml:space="preserve">P15 &amp; 22 &amp; CTO &amp; .Net &amp; Asia &amp; Enterprise &amp; 350 &amp; 300 &amp; </v>
      </c>
      <c r="BA29" t="str">
        <f t="shared" si="23"/>
        <v xml:space="preserve">P15 &amp; 22 &amp; CTO &amp; .Net &amp; Asia &amp; Enterprise &amp; 350 &amp; 300 &amp;  \\ 
</v>
      </c>
      <c r="BC29" t="str">
        <f t="shared" si="24"/>
        <v xml:space="preserve">P15 &amp; Organizational process and motivation for libraries &amp; Experienced in organization process since increased dev team from 3 to 300 &amp; Delivery Deadline, Don't Reinvent the wheel, Feature criticality \\ 
</v>
      </c>
    </row>
    <row r="30" spans="1:55">
      <c r="A30">
        <v>37</v>
      </c>
      <c r="B30" s="26" t="s">
        <v>291</v>
      </c>
      <c r="C30">
        <v>16</v>
      </c>
      <c r="E30">
        <v>61</v>
      </c>
      <c r="F30" t="str">
        <f>"P"&amp;Table4[[#This Row],[Order]]</f>
        <v>P16</v>
      </c>
      <c r="G30">
        <v>53</v>
      </c>
      <c r="H30" t="s">
        <v>453</v>
      </c>
      <c r="I30" t="s">
        <v>454</v>
      </c>
      <c r="J30" t="s">
        <v>455</v>
      </c>
      <c r="K30" t="s">
        <v>163</v>
      </c>
      <c r="L30" t="s">
        <v>462</v>
      </c>
      <c r="M30" s="24">
        <v>300</v>
      </c>
      <c r="N30" s="24">
        <v>400</v>
      </c>
      <c r="O30" t="s">
        <v>294</v>
      </c>
      <c r="P30" t="s">
        <v>185</v>
      </c>
      <c r="Q30" t="s">
        <v>198</v>
      </c>
      <c r="R30" t="s">
        <v>293</v>
      </c>
      <c r="S30">
        <v>9</v>
      </c>
      <c r="U30" t="s">
        <v>196</v>
      </c>
      <c r="V30" s="30"/>
      <c r="X30" s="16" t="s">
        <v>292</v>
      </c>
      <c r="AB30" t="str">
        <f>F30</f>
        <v>P16</v>
      </c>
      <c r="AC30">
        <f t="shared" si="0"/>
        <v>9</v>
      </c>
      <c r="AD30" t="str">
        <f t="shared" si="1"/>
        <v>Software Engineer</v>
      </c>
      <c r="AE30" t="str">
        <f t="shared" si="2"/>
        <v>Java</v>
      </c>
      <c r="AF30" t="str">
        <f t="shared" si="3"/>
        <v>Asia</v>
      </c>
      <c r="AG30" t="str">
        <f t="shared" si="4"/>
        <v>Cyber Security</v>
      </c>
      <c r="AH30">
        <f t="shared" si="5"/>
        <v>400</v>
      </c>
      <c r="AI30">
        <f t="shared" si="6"/>
        <v>300</v>
      </c>
      <c r="AJ30" t="str">
        <f t="shared" si="7"/>
        <v>Process of security concerns</v>
      </c>
      <c r="AK30" t="str">
        <f t="shared" si="8"/>
        <v>Cerified security professional actively developing security products</v>
      </c>
      <c r="AL30" t="str">
        <f t="shared" si="9"/>
        <v xml:space="preserve">License issues, Data Transfer Security, Geographic Impact </v>
      </c>
      <c r="AO30" t="str">
        <f t="shared" si="12"/>
        <v xml:space="preserve">P16 &amp; </v>
      </c>
      <c r="AP30" t="str">
        <f t="shared" si="13"/>
        <v xml:space="preserve">9 &amp; </v>
      </c>
      <c r="AQ30" t="str">
        <f t="shared" si="14"/>
        <v xml:space="preserve">Software Engineer &amp; </v>
      </c>
      <c r="AR30" t="str">
        <f t="shared" si="15"/>
        <v xml:space="preserve">Java &amp; </v>
      </c>
      <c r="AS30" t="str">
        <f t="shared" si="16"/>
        <v xml:space="preserve">Asia &amp; </v>
      </c>
      <c r="AT30" t="str">
        <f t="shared" si="17"/>
        <v xml:space="preserve">Cyber Security &amp; </v>
      </c>
      <c r="AU30" t="str">
        <f t="shared" si="18"/>
        <v xml:space="preserve">400 &amp; </v>
      </c>
      <c r="AV30" t="str">
        <f t="shared" si="19"/>
        <v xml:space="preserve">300 &amp; </v>
      </c>
      <c r="AW30" t="str">
        <f t="shared" si="20"/>
        <v xml:space="preserve">Process of security concerns &amp; </v>
      </c>
      <c r="AX30" t="str">
        <f t="shared" si="11"/>
        <v xml:space="preserve">Cerified security professional actively developing security products &amp; </v>
      </c>
      <c r="AY30" t="str">
        <f t="shared" si="21"/>
        <v xml:space="preserve">License issues, Data Transfer Security, Geographic Impact </v>
      </c>
      <c r="AZ30" t="str">
        <f t="shared" si="22"/>
        <v xml:space="preserve">P16 &amp; 9 &amp; Software Engineer &amp; Java &amp; Asia &amp; Cyber Security &amp; 400 &amp; 300 &amp; </v>
      </c>
      <c r="BA30" t="str">
        <f t="shared" si="23"/>
        <v xml:space="preserve">P16 &amp; 9 &amp; Software Engineer &amp; Java &amp; Asia &amp; Cyber Security &amp; 400 &amp; 300 &amp;  \\ 
</v>
      </c>
      <c r="BB30" t="s">
        <v>469</v>
      </c>
      <c r="BC30" t="str">
        <f t="shared" si="24"/>
        <v xml:space="preserve">P16 &amp; Process of security concerns &amp; Cerified security professional actively developing security products &amp; License issues, Data Transfer Security, Geographic Impact  \\ 
</v>
      </c>
    </row>
    <row r="31" spans="1:55">
      <c r="A31">
        <v>38</v>
      </c>
      <c r="B31" s="26" t="s">
        <v>417</v>
      </c>
      <c r="C31">
        <v>17</v>
      </c>
      <c r="E31">
        <v>76</v>
      </c>
      <c r="F31" t="str">
        <f>"P"&amp;Table4[[#This Row],[Order]]</f>
        <v>P17</v>
      </c>
      <c r="G31">
        <v>84</v>
      </c>
      <c r="H31" t="s">
        <v>471</v>
      </c>
      <c r="I31" t="s">
        <v>484</v>
      </c>
      <c r="J31" t="s">
        <v>473</v>
      </c>
      <c r="K31" t="s">
        <v>162</v>
      </c>
      <c r="L31" t="s">
        <v>460</v>
      </c>
      <c r="M31" s="24">
        <v>6</v>
      </c>
      <c r="N31" s="24">
        <v>35</v>
      </c>
      <c r="O31" t="s">
        <v>472</v>
      </c>
      <c r="P31" t="s">
        <v>658</v>
      </c>
      <c r="Q31" t="s">
        <v>274</v>
      </c>
      <c r="S31">
        <v>15</v>
      </c>
      <c r="U31" t="s">
        <v>196</v>
      </c>
      <c r="V31" s="30">
        <v>44930</v>
      </c>
      <c r="X31" s="16" t="s">
        <v>470</v>
      </c>
      <c r="AB31" t="str">
        <f>F31</f>
        <v>P17</v>
      </c>
      <c r="AC31">
        <f t="shared" si="0"/>
        <v>15</v>
      </c>
      <c r="AD31" t="str">
        <f t="shared" si="1"/>
        <v>CTO</v>
      </c>
      <c r="AE31" t="str">
        <f t="shared" si="2"/>
        <v>Ruby on Rails</v>
      </c>
      <c r="AF31" t="str">
        <f t="shared" si="3"/>
        <v>Europe</v>
      </c>
      <c r="AG31" t="str">
        <f t="shared" si="4"/>
        <v>Custom Software</v>
      </c>
      <c r="AH31">
        <f t="shared" si="5"/>
        <v>35</v>
      </c>
      <c r="AI31">
        <f t="shared" si="6"/>
        <v>6</v>
      </c>
      <c r="AJ31" t="str">
        <f t="shared" si="7"/>
        <v>Security Process</v>
      </c>
      <c r="AK31" t="str">
        <f t="shared" si="8"/>
        <v>Delivers custom software to customers and maintains SecOps in CI/CD</v>
      </c>
      <c r="AL31" t="str">
        <f t="shared" si="9"/>
        <v>Post Integration Maintenance for Security</v>
      </c>
      <c r="AO31" t="str">
        <f t="shared" si="12"/>
        <v xml:space="preserve">P17 &amp; </v>
      </c>
      <c r="AP31" t="str">
        <f t="shared" si="13"/>
        <v xml:space="preserve">15 &amp; </v>
      </c>
      <c r="AQ31" t="str">
        <f t="shared" si="14"/>
        <v xml:space="preserve">CTO &amp; </v>
      </c>
      <c r="AR31" t="str">
        <f t="shared" si="15"/>
        <v xml:space="preserve">Ruby on Rails &amp; </v>
      </c>
      <c r="AS31" t="str">
        <f t="shared" si="16"/>
        <v xml:space="preserve">Europe &amp; </v>
      </c>
      <c r="AT31" t="str">
        <f t="shared" si="17"/>
        <v xml:space="preserve">Custom Software &amp; </v>
      </c>
      <c r="AU31" t="str">
        <f t="shared" si="18"/>
        <v xml:space="preserve">35 &amp; </v>
      </c>
      <c r="AV31" t="str">
        <f t="shared" si="19"/>
        <v xml:space="preserve">6 &amp; </v>
      </c>
      <c r="AW31" t="str">
        <f t="shared" si="20"/>
        <v xml:space="preserve">Security Process &amp; </v>
      </c>
      <c r="AX31" t="str">
        <f t="shared" si="11"/>
        <v xml:space="preserve">Delivers custom software to customers and maintains SecOps in CI/CD &amp; </v>
      </c>
      <c r="AY31" t="str">
        <f t="shared" si="21"/>
        <v>Post Integration Maintenance for Security</v>
      </c>
      <c r="AZ31" t="str">
        <f t="shared" si="22"/>
        <v xml:space="preserve">P17 &amp; 15 &amp; CTO &amp; Ruby on Rails &amp; Europe &amp; Custom Software &amp; 35 &amp; 6 &amp; </v>
      </c>
      <c r="BA31" t="str">
        <f t="shared" si="23"/>
        <v xml:space="preserve">P17 &amp; 15 &amp; CTO &amp; Ruby on Rails &amp; Europe &amp; Custom Software &amp; 35 &amp; 6 &amp;  \\ 
</v>
      </c>
      <c r="BC31" t="str">
        <f t="shared" si="24"/>
        <v xml:space="preserve">P17 &amp; Security Process &amp; Delivers custom software to customers and maintains SecOps in CI/CD &amp; Post Integration Maintenance for Security \\ 
</v>
      </c>
    </row>
    <row r="32" spans="1:55" hidden="1">
      <c r="A32">
        <v>30</v>
      </c>
      <c r="B32" t="s">
        <v>231</v>
      </c>
      <c r="F32" t="str">
        <f>"P"&amp;Table4[[#This Row],[Order]]</f>
        <v>P</v>
      </c>
      <c r="K32" t="s">
        <v>164</v>
      </c>
      <c r="O32"/>
      <c r="U32" t="s">
        <v>422</v>
      </c>
      <c r="V32" s="15"/>
      <c r="X32" s="6"/>
      <c r="AB32" t="str">
        <f>F32</f>
        <v>P</v>
      </c>
      <c r="AC32">
        <f t="shared" si="0"/>
        <v>0</v>
      </c>
      <c r="AD32">
        <f t="shared" si="1"/>
        <v>0</v>
      </c>
      <c r="AE32">
        <f t="shared" si="2"/>
        <v>0</v>
      </c>
      <c r="AF32">
        <f t="shared" si="3"/>
        <v>0</v>
      </c>
      <c r="AG32">
        <f t="shared" si="4"/>
        <v>0</v>
      </c>
      <c r="AH32">
        <f t="shared" si="5"/>
        <v>0</v>
      </c>
      <c r="AI32">
        <f t="shared" si="6"/>
        <v>0</v>
      </c>
      <c r="AJ32">
        <f t="shared" si="7"/>
        <v>0</v>
      </c>
      <c r="AK32">
        <f t="shared" si="8"/>
        <v>0</v>
      </c>
      <c r="AL32">
        <f t="shared" si="9"/>
        <v>0</v>
      </c>
      <c r="AO32" t="str">
        <f t="shared" si="12"/>
        <v xml:space="preserve">P &amp; </v>
      </c>
      <c r="AP32" t="str">
        <f t="shared" si="13"/>
        <v xml:space="preserve">0 &amp; </v>
      </c>
      <c r="AQ32" t="str">
        <f t="shared" si="14"/>
        <v xml:space="preserve">0 &amp; </v>
      </c>
      <c r="AR32" t="str">
        <f t="shared" si="15"/>
        <v xml:space="preserve">0 &amp; </v>
      </c>
      <c r="AS32" t="str">
        <f t="shared" si="16"/>
        <v xml:space="preserve">0 &amp; </v>
      </c>
      <c r="AT32" t="str">
        <f t="shared" si="17"/>
        <v xml:space="preserve">0 &amp; </v>
      </c>
      <c r="AU32" t="str">
        <f t="shared" si="18"/>
        <v xml:space="preserve">0 &amp; </v>
      </c>
      <c r="AV32" t="str">
        <f t="shared" si="19"/>
        <v xml:space="preserve">0 &amp; </v>
      </c>
      <c r="AW32" t="str">
        <f t="shared" si="20"/>
        <v xml:space="preserve">0 &amp; </v>
      </c>
      <c r="AX32" t="str">
        <f t="shared" si="11"/>
        <v xml:space="preserve">0 &amp; </v>
      </c>
      <c r="AY32">
        <f t="shared" si="21"/>
        <v>0</v>
      </c>
      <c r="AZ32" t="str">
        <f t="shared" si="22"/>
        <v xml:space="preserve">P &amp; 0 &amp; 0 &amp; 0 &amp; 0 &amp; 0 &amp; 0 &amp; 0 &amp; </v>
      </c>
      <c r="BA32" t="str">
        <f t="shared" si="23"/>
        <v xml:space="preserve">P &amp; 0 &amp; 0 &amp; 0 &amp; 0 &amp; 0 &amp; 0 &amp; 0 &amp;  \\ 
</v>
      </c>
      <c r="BC32" t="str">
        <f t="shared" si="24"/>
        <v xml:space="preserve">P &amp; 0 &amp; 0 &amp; 0 \\ 
</v>
      </c>
    </row>
    <row r="33" spans="1:55" hidden="1">
      <c r="A33">
        <v>31</v>
      </c>
      <c r="B33" t="s">
        <v>232</v>
      </c>
      <c r="F33" t="str">
        <f>"P"&amp;Table4[[#This Row],[Order]]</f>
        <v>P</v>
      </c>
      <c r="K33" t="s">
        <v>167</v>
      </c>
      <c r="M33">
        <v>50</v>
      </c>
      <c r="N33">
        <v>50</v>
      </c>
      <c r="O33"/>
      <c r="R33" t="s">
        <v>233</v>
      </c>
      <c r="U33" t="s">
        <v>286</v>
      </c>
      <c r="V33" s="15"/>
      <c r="X33" s="6"/>
      <c r="AB33" t="str">
        <f>F33</f>
        <v>P</v>
      </c>
      <c r="AC33">
        <f t="shared" si="0"/>
        <v>0</v>
      </c>
      <c r="AD33">
        <f t="shared" si="1"/>
        <v>0</v>
      </c>
      <c r="AE33">
        <f t="shared" si="2"/>
        <v>0</v>
      </c>
      <c r="AF33">
        <f t="shared" si="3"/>
        <v>0</v>
      </c>
      <c r="AG33">
        <f t="shared" si="4"/>
        <v>0</v>
      </c>
      <c r="AH33">
        <f t="shared" si="5"/>
        <v>50</v>
      </c>
      <c r="AI33">
        <f t="shared" si="6"/>
        <v>50</v>
      </c>
      <c r="AJ33">
        <f t="shared" si="7"/>
        <v>0</v>
      </c>
      <c r="AK33">
        <f t="shared" si="8"/>
        <v>0</v>
      </c>
      <c r="AL33">
        <f t="shared" si="9"/>
        <v>0</v>
      </c>
      <c r="AO33" t="str">
        <f t="shared" si="12"/>
        <v xml:space="preserve">P &amp; </v>
      </c>
      <c r="AP33" t="str">
        <f t="shared" si="13"/>
        <v xml:space="preserve">0 &amp; </v>
      </c>
      <c r="AQ33" t="str">
        <f t="shared" si="14"/>
        <v xml:space="preserve">0 &amp; </v>
      </c>
      <c r="AR33" t="str">
        <f t="shared" si="15"/>
        <v xml:space="preserve">0 &amp; </v>
      </c>
      <c r="AS33" t="str">
        <f t="shared" si="16"/>
        <v xml:space="preserve">0 &amp; </v>
      </c>
      <c r="AT33" t="str">
        <f t="shared" si="17"/>
        <v xml:space="preserve">0 &amp; </v>
      </c>
      <c r="AU33" t="str">
        <f t="shared" si="18"/>
        <v xml:space="preserve">50 &amp; </v>
      </c>
      <c r="AV33" t="str">
        <f t="shared" si="19"/>
        <v xml:space="preserve">50 &amp; </v>
      </c>
      <c r="AW33" t="str">
        <f t="shared" si="20"/>
        <v xml:space="preserve">0 &amp; </v>
      </c>
      <c r="AX33" t="str">
        <f t="shared" si="11"/>
        <v xml:space="preserve">0 &amp; </v>
      </c>
      <c r="AY33">
        <f t="shared" si="21"/>
        <v>0</v>
      </c>
      <c r="AZ33" t="str">
        <f t="shared" si="22"/>
        <v xml:space="preserve">P &amp; 0 &amp; 0 &amp; 0 &amp; 0 &amp; 0 &amp; 50 &amp; 50 &amp; </v>
      </c>
      <c r="BA33" t="str">
        <f t="shared" si="23"/>
        <v xml:space="preserve">P &amp; 0 &amp; 0 &amp; 0 &amp; 0 &amp; 0 &amp; 50 &amp; 50 &amp;  \\ 
</v>
      </c>
      <c r="BC33" t="str">
        <f t="shared" si="24"/>
        <v xml:space="preserve">P &amp; 0 &amp; 0 &amp; 0 \\ 
</v>
      </c>
    </row>
    <row r="34" spans="1:55" hidden="1">
      <c r="A34">
        <v>32</v>
      </c>
      <c r="B34" t="s">
        <v>241</v>
      </c>
      <c r="F34" t="str">
        <f>"P"&amp;Table4[[#This Row],[Order]]</f>
        <v>P</v>
      </c>
      <c r="K34" t="s">
        <v>230</v>
      </c>
      <c r="O34"/>
      <c r="U34" t="s">
        <v>228</v>
      </c>
      <c r="X34" s="6"/>
      <c r="AB34" t="str">
        <f>F34</f>
        <v>P</v>
      </c>
      <c r="AC34">
        <f t="shared" si="0"/>
        <v>0</v>
      </c>
      <c r="AD34">
        <f t="shared" si="1"/>
        <v>0</v>
      </c>
      <c r="AE34">
        <f t="shared" si="2"/>
        <v>0</v>
      </c>
      <c r="AF34">
        <f t="shared" si="3"/>
        <v>0</v>
      </c>
      <c r="AG34">
        <f t="shared" si="4"/>
        <v>0</v>
      </c>
      <c r="AH34">
        <f t="shared" si="5"/>
        <v>0</v>
      </c>
      <c r="AI34">
        <f t="shared" si="6"/>
        <v>0</v>
      </c>
      <c r="AJ34">
        <f t="shared" si="7"/>
        <v>0</v>
      </c>
      <c r="AK34">
        <f t="shared" si="8"/>
        <v>0</v>
      </c>
      <c r="AL34">
        <f t="shared" si="9"/>
        <v>0</v>
      </c>
      <c r="AO34" t="str">
        <f t="shared" si="12"/>
        <v xml:space="preserve">P &amp; </v>
      </c>
      <c r="AP34" t="str">
        <f t="shared" si="13"/>
        <v xml:space="preserve">0 &amp; </v>
      </c>
      <c r="AQ34" t="str">
        <f t="shared" si="14"/>
        <v xml:space="preserve">0 &amp; </v>
      </c>
      <c r="AR34" t="str">
        <f t="shared" si="15"/>
        <v xml:space="preserve">0 &amp; </v>
      </c>
      <c r="AS34" t="str">
        <f t="shared" si="16"/>
        <v xml:space="preserve">0 &amp; </v>
      </c>
      <c r="AT34" t="str">
        <f t="shared" si="17"/>
        <v xml:space="preserve">0 &amp; </v>
      </c>
      <c r="AU34" t="str">
        <f t="shared" si="18"/>
        <v xml:space="preserve">0 &amp; </v>
      </c>
      <c r="AV34" t="str">
        <f t="shared" si="19"/>
        <v xml:space="preserve">0 &amp; </v>
      </c>
      <c r="AW34" t="str">
        <f t="shared" si="20"/>
        <v xml:space="preserve">0 &amp; </v>
      </c>
      <c r="AX34" t="str">
        <f t="shared" si="11"/>
        <v xml:space="preserve">0 &amp; </v>
      </c>
      <c r="AY34">
        <f t="shared" si="21"/>
        <v>0</v>
      </c>
      <c r="AZ34" t="str">
        <f t="shared" si="22"/>
        <v xml:space="preserve">P &amp; 0 &amp; 0 &amp; 0 &amp; 0 &amp; 0 &amp; 0 &amp; 0 &amp; </v>
      </c>
      <c r="BA34" t="str">
        <f t="shared" si="23"/>
        <v xml:space="preserve">P &amp; 0 &amp; 0 &amp; 0 &amp; 0 &amp; 0 &amp; 0 &amp; 0 &amp;  \\ 
</v>
      </c>
      <c r="BC34" t="str">
        <f t="shared" si="24"/>
        <v xml:space="preserve">P &amp; 0 &amp; 0 &amp; 0 \\ 
</v>
      </c>
    </row>
    <row r="35" spans="1:55">
      <c r="A35">
        <v>35</v>
      </c>
      <c r="B35" t="s">
        <v>284</v>
      </c>
      <c r="C35">
        <v>18</v>
      </c>
      <c r="E35">
        <v>67</v>
      </c>
      <c r="F35" t="str">
        <f>"P"&amp;Table4[[#This Row],[Order]]</f>
        <v>P18</v>
      </c>
      <c r="G35">
        <v>69</v>
      </c>
      <c r="H35" t="s">
        <v>501</v>
      </c>
      <c r="I35" t="s">
        <v>500</v>
      </c>
      <c r="J35" t="s">
        <v>503</v>
      </c>
      <c r="K35" t="s">
        <v>167</v>
      </c>
      <c r="L35" t="s">
        <v>461</v>
      </c>
      <c r="M35" s="24">
        <v>40</v>
      </c>
      <c r="N35" s="24">
        <v>150</v>
      </c>
      <c r="O35" t="s">
        <v>177</v>
      </c>
      <c r="P35" t="s">
        <v>285</v>
      </c>
      <c r="Q35" t="s">
        <v>276</v>
      </c>
      <c r="R35" t="s">
        <v>276</v>
      </c>
      <c r="S35">
        <v>27</v>
      </c>
      <c r="U35" t="s">
        <v>196</v>
      </c>
      <c r="V35" s="30">
        <v>44932</v>
      </c>
      <c r="X35" s="14" t="s">
        <v>502</v>
      </c>
      <c r="AB35" t="str">
        <f>F35</f>
        <v>P18</v>
      </c>
      <c r="AC35">
        <f t="shared" si="0"/>
        <v>27</v>
      </c>
      <c r="AD35" t="str">
        <f t="shared" si="1"/>
        <v>CEO</v>
      </c>
      <c r="AE35" t="str">
        <f t="shared" si="2"/>
        <v>C++</v>
      </c>
      <c r="AF35" t="str">
        <f t="shared" si="3"/>
        <v>North America</v>
      </c>
      <c r="AG35" t="str">
        <f t="shared" si="4"/>
        <v>Financial</v>
      </c>
      <c r="AH35">
        <f t="shared" si="5"/>
        <v>150</v>
      </c>
      <c r="AI35">
        <f t="shared" si="6"/>
        <v>40</v>
      </c>
      <c r="AJ35" t="str">
        <f t="shared" si="7"/>
        <v>C++ libraries in large scale long term products</v>
      </c>
      <c r="AK35" t="str">
        <f t="shared" si="8"/>
        <v>Leads development of a 30 year old product written in C++ with 2M lines of code</v>
      </c>
      <c r="AL35" t="str">
        <f t="shared" si="9"/>
        <v>Lifelong Maintenance Burden, Compatibility, Uniform Coding Style</v>
      </c>
      <c r="AO35" t="str">
        <f t="shared" si="12"/>
        <v xml:space="preserve">P18 &amp; </v>
      </c>
      <c r="AP35" t="str">
        <f t="shared" si="13"/>
        <v xml:space="preserve">27 &amp; </v>
      </c>
      <c r="AQ35" t="str">
        <f t="shared" si="14"/>
        <v xml:space="preserve">CEO &amp; </v>
      </c>
      <c r="AR35" t="str">
        <f t="shared" si="15"/>
        <v xml:space="preserve">C++ &amp; </v>
      </c>
      <c r="AS35" t="str">
        <f t="shared" si="16"/>
        <v xml:space="preserve">North America &amp; </v>
      </c>
      <c r="AT35" t="str">
        <f t="shared" si="17"/>
        <v xml:space="preserve">Financial &amp; </v>
      </c>
      <c r="AU35" t="str">
        <f t="shared" si="18"/>
        <v xml:space="preserve">150 &amp; </v>
      </c>
      <c r="AV35" t="str">
        <f t="shared" si="19"/>
        <v xml:space="preserve">40 &amp; </v>
      </c>
      <c r="AW35" t="str">
        <f t="shared" si="20"/>
        <v xml:space="preserve">C++ libraries in large scale long term products &amp; </v>
      </c>
      <c r="AX35" t="str">
        <f t="shared" si="11"/>
        <v xml:space="preserve">Leads development of a 30 year old product written in C++ with 2M lines of code &amp; </v>
      </c>
      <c r="AY35" t="str">
        <f t="shared" si="21"/>
        <v>Lifelong Maintenance Burden, Compatibility, Uniform Coding Style</v>
      </c>
      <c r="AZ35" t="str">
        <f t="shared" si="22"/>
        <v xml:space="preserve">P18 &amp; 27 &amp; CEO &amp; C++ &amp; North America &amp; Financial &amp; 150 &amp; 40 &amp; </v>
      </c>
      <c r="BA35" t="str">
        <f t="shared" si="23"/>
        <v xml:space="preserve">P18 &amp; 27 &amp; CEO &amp; C++ &amp; North America &amp; Financial &amp; 150 &amp; 40 &amp;  \\ 
</v>
      </c>
      <c r="BB35" t="s">
        <v>469</v>
      </c>
      <c r="BC35" t="str">
        <f t="shared" si="24"/>
        <v xml:space="preserve">P18 &amp; C++ libraries in large scale long term products &amp; Leads development of a 30 year old product written in C++ with 2M lines of code &amp; Lifelong Maintenance Burden, Compatibility, Uniform Coding Style \\ 
</v>
      </c>
    </row>
    <row r="36" spans="1:55" hidden="1">
      <c r="A36">
        <v>34</v>
      </c>
      <c r="B36" t="s">
        <v>264</v>
      </c>
      <c r="F36" t="str">
        <f>"P"&amp;Table4[[#This Row],[Order]]</f>
        <v>P</v>
      </c>
      <c r="K36" t="s">
        <v>164</v>
      </c>
      <c r="O36"/>
      <c r="U36" t="s">
        <v>228</v>
      </c>
      <c r="X36" s="6"/>
      <c r="AB36" t="str">
        <f>F36</f>
        <v>P</v>
      </c>
      <c r="AC36">
        <f t="shared" si="0"/>
        <v>0</v>
      </c>
      <c r="AD36">
        <f t="shared" si="1"/>
        <v>0</v>
      </c>
      <c r="AE36">
        <f t="shared" si="2"/>
        <v>0</v>
      </c>
      <c r="AF36">
        <f t="shared" si="3"/>
        <v>0</v>
      </c>
      <c r="AG36">
        <f t="shared" si="4"/>
        <v>0</v>
      </c>
      <c r="AH36">
        <f t="shared" si="5"/>
        <v>0</v>
      </c>
      <c r="AI36">
        <f t="shared" si="6"/>
        <v>0</v>
      </c>
      <c r="AJ36">
        <f t="shared" si="7"/>
        <v>0</v>
      </c>
      <c r="AK36">
        <f t="shared" si="8"/>
        <v>0</v>
      </c>
      <c r="AL36">
        <f t="shared" si="9"/>
        <v>0</v>
      </c>
      <c r="AO36" t="str">
        <f t="shared" si="12"/>
        <v xml:space="preserve">P &amp; </v>
      </c>
      <c r="AP36" t="str">
        <f t="shared" si="13"/>
        <v xml:space="preserve">0 &amp; </v>
      </c>
      <c r="AQ36" t="str">
        <f t="shared" si="14"/>
        <v xml:space="preserve">0 &amp; </v>
      </c>
      <c r="AR36" t="str">
        <f t="shared" si="15"/>
        <v xml:space="preserve">0 &amp; </v>
      </c>
      <c r="AS36" t="str">
        <f>AF36&amp;$AB$1</f>
        <v xml:space="preserve">0 &amp; </v>
      </c>
      <c r="AT36" t="str">
        <f t="shared" ref="AT36:AT47" si="25">AG36&amp;$AB$1</f>
        <v xml:space="preserve">0 &amp; </v>
      </c>
      <c r="AU36" t="str">
        <f t="shared" ref="AU36:AU47" si="26">AH36&amp;$AB$1</f>
        <v xml:space="preserve">0 &amp; </v>
      </c>
      <c r="AV36" t="str">
        <f t="shared" ref="AV36:AV47" si="27">AI36&amp;$AB$1</f>
        <v xml:space="preserve">0 &amp; </v>
      </c>
      <c r="AW36" t="str">
        <f t="shared" ref="AW36:AW47" si="28">AJ36&amp;$AB$1</f>
        <v xml:space="preserve">0 &amp; </v>
      </c>
      <c r="AX36" t="str">
        <f t="shared" ref="AX36:AX47" si="29">AK36&amp;$AB$1</f>
        <v xml:space="preserve">0 &amp; </v>
      </c>
      <c r="AY36">
        <f t="shared" si="21"/>
        <v>0</v>
      </c>
      <c r="AZ36" t="str">
        <f t="shared" si="22"/>
        <v xml:space="preserve">P &amp; 0 &amp; 0 &amp; 0 &amp; 0 &amp; 0 &amp; 0 &amp; 0 &amp; </v>
      </c>
      <c r="BA36" t="str">
        <f t="shared" si="23"/>
        <v xml:space="preserve">P &amp; 0 &amp; 0 &amp; 0 &amp; 0 &amp; 0 &amp; 0 &amp; 0 &amp;  \\ 
</v>
      </c>
      <c r="BC36" t="str">
        <f t="shared" si="24"/>
        <v xml:space="preserve">P &amp; 0 &amp; 0 &amp; 0 \\ 
</v>
      </c>
    </row>
    <row r="37" spans="1:55">
      <c r="A37">
        <v>27</v>
      </c>
      <c r="B37" t="s">
        <v>214</v>
      </c>
      <c r="C37">
        <v>19</v>
      </c>
      <c r="E37">
        <v>63</v>
      </c>
      <c r="F37" t="str">
        <f>"P"&amp;Table4[[#This Row],[Order]]</f>
        <v>P19</v>
      </c>
      <c r="G37">
        <v>82</v>
      </c>
      <c r="H37" t="s">
        <v>653</v>
      </c>
      <c r="I37" t="s">
        <v>654</v>
      </c>
      <c r="J37" t="s">
        <v>667</v>
      </c>
      <c r="K37" t="s">
        <v>167</v>
      </c>
      <c r="L37" t="s">
        <v>461</v>
      </c>
      <c r="M37" s="24">
        <v>75000</v>
      </c>
      <c r="N37" s="24">
        <v>150000</v>
      </c>
      <c r="O37" t="s">
        <v>179</v>
      </c>
      <c r="P37" t="s">
        <v>658</v>
      </c>
      <c r="Q37" t="s">
        <v>986</v>
      </c>
      <c r="S37">
        <v>15</v>
      </c>
      <c r="U37" t="s">
        <v>196</v>
      </c>
      <c r="V37" s="30">
        <v>44942</v>
      </c>
      <c r="X37" s="16" t="s">
        <v>662</v>
      </c>
      <c r="AB37" t="str">
        <f>F37</f>
        <v>P19</v>
      </c>
      <c r="AC37">
        <f t="shared" si="0"/>
        <v>15</v>
      </c>
      <c r="AD37" t="str">
        <f t="shared" si="1"/>
        <v>Engr. Manager</v>
      </c>
      <c r="AE37" t="str">
        <f t="shared" si="2"/>
        <v>Ruby on Rails</v>
      </c>
      <c r="AF37" t="str">
        <f t="shared" si="3"/>
        <v>North America</v>
      </c>
      <c r="AG37" t="str">
        <f t="shared" si="4"/>
        <v>Cloud Service</v>
      </c>
      <c r="AH37">
        <f t="shared" si="5"/>
        <v>150000</v>
      </c>
      <c r="AI37">
        <f t="shared" si="6"/>
        <v>75000</v>
      </c>
      <c r="AJ37" t="str">
        <f t="shared" si="7"/>
        <v>Company Culture, Open Source, Concept Saturation</v>
      </c>
      <c r="AK37" t="str">
        <f t="shared" si="8"/>
        <v>Experienced working in start-up and large organizations who open source libraries</v>
      </c>
      <c r="AL37" t="str">
        <f t="shared" si="9"/>
        <v>Standard practices in large organizations, Considerations in open source</v>
      </c>
      <c r="AO37" t="str">
        <f t="shared" si="12"/>
        <v xml:space="preserve">P19 &amp; </v>
      </c>
      <c r="AP37" t="str">
        <f t="shared" si="13"/>
        <v xml:space="preserve">15 &amp; </v>
      </c>
      <c r="AQ37" t="str">
        <f t="shared" si="14"/>
        <v xml:space="preserve">Engr. Manager &amp; </v>
      </c>
      <c r="AR37" t="str">
        <f t="shared" si="15"/>
        <v xml:space="preserve">Ruby on Rails &amp; </v>
      </c>
      <c r="AS37" t="str">
        <f>AF37&amp;$AB$1</f>
        <v xml:space="preserve">North America &amp; </v>
      </c>
      <c r="AT37" t="str">
        <f t="shared" si="25"/>
        <v xml:space="preserve">Cloud Service &amp; </v>
      </c>
      <c r="AU37" t="str">
        <f t="shared" si="26"/>
        <v xml:space="preserve">150000 &amp; </v>
      </c>
      <c r="AV37" t="str">
        <f t="shared" si="27"/>
        <v xml:space="preserve">75000 &amp; </v>
      </c>
      <c r="AW37" t="str">
        <f t="shared" si="28"/>
        <v xml:space="preserve">Company Culture, Open Source, Concept Saturation &amp; </v>
      </c>
      <c r="AX37" t="str">
        <f t="shared" si="29"/>
        <v xml:space="preserve">Experienced working in start-up and large organizations who open source libraries &amp; </v>
      </c>
      <c r="AY37" t="str">
        <f t="shared" si="21"/>
        <v>Standard practices in large organizations, Considerations in open source</v>
      </c>
      <c r="AZ37" t="str">
        <f t="shared" si="22"/>
        <v xml:space="preserve">P19 &amp; 15 &amp; Engr. Manager &amp; Ruby on Rails &amp; North America &amp; Cloud Service &amp; 150000 &amp; 75000 &amp; </v>
      </c>
      <c r="BA37" t="str">
        <f t="shared" si="23"/>
        <v xml:space="preserve">P19 &amp; 15 &amp; Engr. Manager &amp; Ruby on Rails &amp; North America &amp; Cloud Service &amp; 150000 &amp; 75000 &amp;  \\ 
</v>
      </c>
      <c r="BC37" t="str">
        <f t="shared" si="24"/>
        <v xml:space="preserve">P19 &amp; Company Culture, Open Source, Concept Saturation &amp; Experienced working in start-up and large organizations who open source libraries &amp; Standard practices in large organizations, Considerations in open source \\ 
</v>
      </c>
    </row>
    <row r="38" spans="1:55" hidden="1">
      <c r="A38">
        <v>36</v>
      </c>
      <c r="B38" t="s">
        <v>287</v>
      </c>
      <c r="F38" t="str">
        <f>"P"&amp;Table4[[#This Row],[Order]]</f>
        <v>P</v>
      </c>
      <c r="K38" t="s">
        <v>167</v>
      </c>
      <c r="O38"/>
      <c r="U38" t="s">
        <v>228</v>
      </c>
      <c r="V38" s="13"/>
      <c r="X38" s="6"/>
      <c r="AB38" t="str">
        <f>F38</f>
        <v>P</v>
      </c>
      <c r="AC38" t="s">
        <v>235</v>
      </c>
      <c r="AD38">
        <f t="shared" si="1"/>
        <v>0</v>
      </c>
      <c r="AE38">
        <f t="shared" si="2"/>
        <v>0</v>
      </c>
      <c r="AF38" s="15">
        <v>44905</v>
      </c>
      <c r="AG38">
        <f t="shared" si="4"/>
        <v>0</v>
      </c>
      <c r="AH38">
        <f t="shared" si="5"/>
        <v>0</v>
      </c>
      <c r="AI38">
        <f t="shared" si="6"/>
        <v>0</v>
      </c>
      <c r="AJ38">
        <f t="shared" si="7"/>
        <v>0</v>
      </c>
      <c r="AK38">
        <f t="shared" si="8"/>
        <v>0</v>
      </c>
      <c r="AL38">
        <f t="shared" si="9"/>
        <v>0</v>
      </c>
      <c r="AO38" t="str">
        <f t="shared" si="12"/>
        <v xml:space="preserve">P &amp; </v>
      </c>
      <c r="AP38" t="str">
        <f t="shared" si="13"/>
        <v xml:space="preserve">Memo writing &amp; </v>
      </c>
      <c r="AQ38" t="str">
        <f t="shared" si="14"/>
        <v xml:space="preserve">0 &amp; </v>
      </c>
      <c r="AR38" t="str">
        <f t="shared" si="15"/>
        <v xml:space="preserve">0 &amp; </v>
      </c>
      <c r="AS38" t="str">
        <f>AF38&amp;$AB$1</f>
        <v xml:space="preserve">44905 &amp; </v>
      </c>
      <c r="AT38" t="str">
        <f t="shared" si="25"/>
        <v xml:space="preserve">0 &amp; </v>
      </c>
      <c r="AU38" t="str">
        <f t="shared" si="26"/>
        <v xml:space="preserve">0 &amp; </v>
      </c>
      <c r="AV38" t="str">
        <f t="shared" si="27"/>
        <v xml:space="preserve">0 &amp; </v>
      </c>
      <c r="AW38" t="str">
        <f t="shared" si="28"/>
        <v xml:space="preserve">0 &amp; </v>
      </c>
      <c r="AX38" t="str">
        <f t="shared" si="29"/>
        <v xml:space="preserve">0 &amp; </v>
      </c>
      <c r="AY38">
        <f t="shared" si="21"/>
        <v>0</v>
      </c>
      <c r="AZ38" t="str">
        <f t="shared" si="22"/>
        <v xml:space="preserve">P &amp; Memo writing &amp; 0 &amp; 0 &amp; 44905 &amp; 0 &amp; 0 &amp; 0 &amp; </v>
      </c>
      <c r="BA38" t="str">
        <f t="shared" si="23"/>
        <v xml:space="preserve">P &amp; Memo writing &amp; 0 &amp; 0 &amp; 44905 &amp; 0 &amp; 0 &amp; 0 &amp;  \\ 
</v>
      </c>
      <c r="BC38" t="str">
        <f t="shared" si="24"/>
        <v xml:space="preserve">P &amp; 0 &amp; 0 &amp; 0 \\ 
</v>
      </c>
    </row>
    <row r="39" spans="1:55">
      <c r="A39">
        <v>42</v>
      </c>
      <c r="B39" t="s">
        <v>657</v>
      </c>
      <c r="C39">
        <v>20</v>
      </c>
      <c r="E39">
        <v>55</v>
      </c>
      <c r="F39" t="str">
        <f>"P"&amp;Table4[[#This Row],[Order]]</f>
        <v>P20</v>
      </c>
      <c r="G39">
        <v>85</v>
      </c>
      <c r="H39" t="s">
        <v>659</v>
      </c>
      <c r="I39" t="s">
        <v>665</v>
      </c>
      <c r="J39" t="s">
        <v>666</v>
      </c>
      <c r="K39" t="s">
        <v>164</v>
      </c>
      <c r="L39" t="s">
        <v>461</v>
      </c>
      <c r="M39" s="24">
        <v>10</v>
      </c>
      <c r="N39" s="24">
        <v>70</v>
      </c>
      <c r="O39" t="s">
        <v>934</v>
      </c>
      <c r="P39" t="s">
        <v>269</v>
      </c>
      <c r="Q39" t="s">
        <v>198</v>
      </c>
      <c r="S39">
        <v>10</v>
      </c>
      <c r="U39" t="s">
        <v>196</v>
      </c>
      <c r="V39" s="30">
        <v>44943</v>
      </c>
      <c r="X39" s="14" t="s">
        <v>664</v>
      </c>
      <c r="AB39" t="str">
        <f>F39</f>
        <v>P20</v>
      </c>
      <c r="AC39">
        <f>S39</f>
        <v>10</v>
      </c>
      <c r="AD39" t="str">
        <f t="shared" si="1"/>
        <v>Software Engineer</v>
      </c>
      <c r="AE39" t="str">
        <f t="shared" si="2"/>
        <v>Android+iOS</v>
      </c>
      <c r="AF39" t="str">
        <f>L39</f>
        <v>North America</v>
      </c>
      <c r="AG39" t="str">
        <f t="shared" si="4"/>
        <v>Food Service</v>
      </c>
      <c r="AH39">
        <f t="shared" si="5"/>
        <v>70</v>
      </c>
      <c r="AI39">
        <f t="shared" si="6"/>
        <v>10</v>
      </c>
      <c r="AJ39" t="str">
        <f t="shared" si="7"/>
        <v>Challenges in mobile application libraries, Concept Saturation</v>
      </c>
      <c r="AK39" t="str">
        <f t="shared" si="8"/>
        <v>Full career in mobile app development, mostly in iOS which requires more maintenance</v>
      </c>
      <c r="AL39" t="str">
        <f t="shared" si="9"/>
        <v>Lifelong Maintenance Burden, Abandoned Libraries, Migration</v>
      </c>
      <c r="AO39" t="str">
        <f t="shared" si="12"/>
        <v xml:space="preserve">P20 &amp; </v>
      </c>
      <c r="AP39" t="str">
        <f t="shared" si="13"/>
        <v xml:space="preserve">10 &amp; </v>
      </c>
      <c r="AQ39" t="str">
        <f t="shared" si="14"/>
        <v xml:space="preserve">Software Engineer &amp; </v>
      </c>
      <c r="AR39" t="str">
        <f t="shared" si="15"/>
        <v xml:space="preserve">Android+iOS &amp; </v>
      </c>
      <c r="AS39" t="str">
        <f>AF39&amp;$AB$1</f>
        <v xml:space="preserve">North America &amp; </v>
      </c>
      <c r="AT39" t="str">
        <f t="shared" si="25"/>
        <v xml:space="preserve">Food Service &amp; </v>
      </c>
      <c r="AU39" t="str">
        <f t="shared" si="26"/>
        <v xml:space="preserve">70 &amp; </v>
      </c>
      <c r="AV39" t="str">
        <f t="shared" si="27"/>
        <v xml:space="preserve">10 &amp; </v>
      </c>
      <c r="AW39" t="str">
        <f t="shared" si="28"/>
        <v xml:space="preserve">Challenges in mobile application libraries, Concept Saturation &amp; </v>
      </c>
      <c r="AX39" t="str">
        <f t="shared" si="29"/>
        <v xml:space="preserve">Full career in mobile app development, mostly in iOS which requires more maintenance &amp; </v>
      </c>
      <c r="AY39" t="str">
        <f t="shared" si="21"/>
        <v>Lifelong Maintenance Burden, Abandoned Libraries, Migration</v>
      </c>
      <c r="AZ39" t="str">
        <f t="shared" si="22"/>
        <v xml:space="preserve">P20 &amp; 10 &amp; Software Engineer &amp; Android+iOS &amp; North America &amp; Food Service &amp; 70 &amp; 10 &amp; </v>
      </c>
      <c r="BA39" t="str">
        <f t="shared" si="23"/>
        <v xml:space="preserve">P20 &amp; 10 &amp; Software Engineer &amp; Android+iOS &amp; North America &amp; Food Service &amp; 70 &amp; 10 &amp;  \\ 
</v>
      </c>
      <c r="BB39" t="s">
        <v>469</v>
      </c>
      <c r="BC39" t="str">
        <f t="shared" si="24"/>
        <v xml:space="preserve">P20 &amp; Challenges in mobile application libraries, Concept Saturation &amp; Full career in mobile app development, mostly in iOS which requires more maintenance &amp; Lifelong Maintenance Burden, Abandoned Libraries, Migration \\ 
</v>
      </c>
    </row>
    <row r="40" spans="1:55">
      <c r="A40">
        <v>41</v>
      </c>
      <c r="B40" t="s">
        <v>655</v>
      </c>
      <c r="C40">
        <v>21</v>
      </c>
      <c r="E40">
        <v>59</v>
      </c>
      <c r="F40" t="str">
        <f>"P"&amp;Table4[[#This Row],[Order]]</f>
        <v>P21</v>
      </c>
      <c r="G40">
        <v>61</v>
      </c>
      <c r="H40" t="s">
        <v>653</v>
      </c>
      <c r="I40" t="s">
        <v>656</v>
      </c>
      <c r="J40" t="s">
        <v>979</v>
      </c>
      <c r="K40" t="s">
        <v>164</v>
      </c>
      <c r="L40" t="s">
        <v>461</v>
      </c>
      <c r="M40" s="24">
        <v>900</v>
      </c>
      <c r="N40" s="24">
        <v>1800</v>
      </c>
      <c r="O40" t="s">
        <v>933</v>
      </c>
      <c r="P40" t="s">
        <v>658</v>
      </c>
      <c r="Q40" t="s">
        <v>198</v>
      </c>
      <c r="S40">
        <v>13</v>
      </c>
      <c r="U40" t="s">
        <v>196</v>
      </c>
      <c r="V40" s="30">
        <v>44943</v>
      </c>
      <c r="X40" s="14" t="s">
        <v>789</v>
      </c>
      <c r="AB40" t="str">
        <f>F40</f>
        <v>P21</v>
      </c>
      <c r="AC40">
        <f>S40</f>
        <v>13</v>
      </c>
      <c r="AD40" t="str">
        <f t="shared" si="1"/>
        <v>Software Engineer</v>
      </c>
      <c r="AE40" t="str">
        <f t="shared" si="2"/>
        <v>Ruby on Rails</v>
      </c>
      <c r="AF40" t="str">
        <f>L40</f>
        <v>North America</v>
      </c>
      <c r="AG40" t="str">
        <f t="shared" si="4"/>
        <v>CI/CD</v>
      </c>
      <c r="AH40">
        <f t="shared" si="5"/>
        <v>1800</v>
      </c>
      <c r="AI40">
        <f t="shared" si="6"/>
        <v>900</v>
      </c>
      <c r="AJ40" t="str">
        <f t="shared" si="7"/>
        <v>Company Culture, Open Source, Concept Saturation</v>
      </c>
      <c r="AK40" t="str">
        <f t="shared" si="8"/>
        <v>Works full-time in a prominent open core company</v>
      </c>
      <c r="AL40" t="str">
        <f t="shared" si="9"/>
        <v>Company policies, Guiding Principles</v>
      </c>
      <c r="AO40" t="str">
        <f t="shared" ref="AO40" si="30">AB40&amp;$AB$1</f>
        <v xml:space="preserve">P21 &amp; </v>
      </c>
      <c r="AP40" t="str">
        <f t="shared" ref="AP40" si="31">AC40&amp;$AB$1</f>
        <v xml:space="preserve">13 &amp; </v>
      </c>
      <c r="AQ40" t="str">
        <f t="shared" ref="AQ40:AR40" si="32">AD40&amp;$AB$1</f>
        <v xml:space="preserve">Software Engineer &amp; </v>
      </c>
      <c r="AR40" t="str">
        <f t="shared" si="32"/>
        <v xml:space="preserve">Ruby on Rails &amp; </v>
      </c>
      <c r="AS40" t="str">
        <f>AF40&amp;$AB$1</f>
        <v xml:space="preserve">North America &amp; </v>
      </c>
      <c r="AT40" t="str">
        <f t="shared" si="25"/>
        <v xml:space="preserve">CI/CD &amp; </v>
      </c>
      <c r="AU40" t="str">
        <f t="shared" si="26"/>
        <v xml:space="preserve">1800 &amp; </v>
      </c>
      <c r="AV40" t="str">
        <f t="shared" si="27"/>
        <v xml:space="preserve">900 &amp; </v>
      </c>
      <c r="AW40" t="str">
        <f t="shared" si="28"/>
        <v xml:space="preserve">Company Culture, Open Source, Concept Saturation &amp; </v>
      </c>
      <c r="AX40" t="str">
        <f t="shared" si="29"/>
        <v xml:space="preserve">Works full-time in a prominent open core company &amp; </v>
      </c>
      <c r="AY40" t="str">
        <f t="shared" ref="AY40" si="33">AL40</f>
        <v>Company policies, Guiding Principles</v>
      </c>
      <c r="AZ40" t="str">
        <f t="shared" ref="AZ40" si="34">_xlfn.CONCAT(AO40:AV40)</f>
        <v xml:space="preserve">P21 &amp; 13 &amp; Software Engineer &amp; Ruby on Rails &amp; North America &amp; CI/CD &amp; 1800 &amp; 900 &amp; </v>
      </c>
      <c r="BA40" t="str">
        <f t="shared" si="23"/>
        <v xml:space="preserve">P21 &amp; 13 &amp; Software Engineer &amp; Ruby on Rails &amp; North America &amp; CI/CD &amp; 1800 &amp; 900 &amp;  \\ 
</v>
      </c>
      <c r="BB40" t="s">
        <v>469</v>
      </c>
      <c r="BC40" t="str">
        <f t="shared" ref="BC40" si="35">_xlfn.CONCAT(AO40,AW40,AX40,AY40, " \\ ", CHAR(10))</f>
        <v xml:space="preserve">P21 &amp; Company Culture, Open Source, Concept Saturation &amp; Works full-time in a prominent open core company &amp; Company policies, Guiding Principles \\ 
</v>
      </c>
    </row>
    <row r="41" spans="1:55" hidden="1">
      <c r="A41">
        <v>39</v>
      </c>
      <c r="B41" t="s">
        <v>652</v>
      </c>
      <c r="F41" t="str">
        <f>"P"&amp;Table4[[#This Row],[Order]]</f>
        <v>P</v>
      </c>
      <c r="O41"/>
      <c r="U41" t="s">
        <v>978</v>
      </c>
      <c r="V41" s="13"/>
      <c r="X41" s="14"/>
      <c r="AG41">
        <f t="shared" si="4"/>
        <v>0</v>
      </c>
    </row>
    <row r="42" spans="1:55" hidden="1">
      <c r="A42">
        <v>5</v>
      </c>
      <c r="B42" t="s">
        <v>158</v>
      </c>
      <c r="F42" t="str">
        <f>"P"&amp;Table4[[#This Row],[Order]]</f>
        <v>P</v>
      </c>
      <c r="K42" t="s">
        <v>163</v>
      </c>
      <c r="M42">
        <v>50</v>
      </c>
      <c r="N42">
        <v>100</v>
      </c>
      <c r="O42"/>
      <c r="U42" t="s">
        <v>935</v>
      </c>
      <c r="V42" s="30"/>
      <c r="X42" s="6"/>
      <c r="AG42">
        <f t="shared" si="4"/>
        <v>0</v>
      </c>
    </row>
    <row r="43" spans="1:55" s="71" customFormat="1">
      <c r="A43">
        <v>43</v>
      </c>
      <c r="B43" t="s">
        <v>264</v>
      </c>
      <c r="C43">
        <v>22</v>
      </c>
      <c r="D43"/>
      <c r="E43">
        <v>54</v>
      </c>
      <c r="F43" t="str">
        <f>"P"&amp;Table4[[#This Row],[Order]]</f>
        <v>P22</v>
      </c>
      <c r="G43">
        <v>48</v>
      </c>
      <c r="H43" t="s">
        <v>930</v>
      </c>
      <c r="I43" t="s">
        <v>931</v>
      </c>
      <c r="J43" t="s">
        <v>932</v>
      </c>
      <c r="K43" t="s">
        <v>164</v>
      </c>
      <c r="L43" t="s">
        <v>461</v>
      </c>
      <c r="M43" s="24">
        <v>9000</v>
      </c>
      <c r="N43" s="24">
        <v>19000</v>
      </c>
      <c r="O43" t="s">
        <v>987</v>
      </c>
      <c r="P43" t="s">
        <v>185</v>
      </c>
      <c r="Q43" t="s">
        <v>275</v>
      </c>
      <c r="R43"/>
      <c r="S43">
        <v>30</v>
      </c>
      <c r="T43"/>
      <c r="U43" t="s">
        <v>196</v>
      </c>
      <c r="V43" s="30"/>
      <c r="W43"/>
      <c r="X43" s="14" t="s">
        <v>929</v>
      </c>
      <c r="AB43" t="str">
        <f>F43</f>
        <v>P22</v>
      </c>
      <c r="AC43">
        <f>S43</f>
        <v>30</v>
      </c>
      <c r="AD43" t="str">
        <f t="shared" ref="AD43:AD44" si="36">Q43</f>
        <v>Architect</v>
      </c>
      <c r="AE43" t="str">
        <f t="shared" ref="AE43:AE44" si="37">P43</f>
        <v>Java</v>
      </c>
      <c r="AF43" t="str">
        <f t="shared" ref="AF43:AF44" si="38">L43</f>
        <v>North America</v>
      </c>
      <c r="AG43" t="str">
        <f t="shared" si="4"/>
        <v>Operating Sys.</v>
      </c>
      <c r="AH43">
        <f t="shared" ref="AH43:AH44" si="39">N43</f>
        <v>19000</v>
      </c>
      <c r="AI43">
        <f t="shared" ref="AI43:AI44" si="40">M43</f>
        <v>9000</v>
      </c>
      <c r="AJ43" t="str">
        <f t="shared" ref="AJ43:AJ44" si="41">H43</f>
        <v>Guiding Principles, Open Source</v>
      </c>
      <c r="AK43" t="str">
        <f t="shared" ref="AK43:AK44" si="42">I43</f>
        <v>Experienced in persuing large corporation for open source library adoption</v>
      </c>
      <c r="AL43" t="str">
        <f t="shared" ref="AL43:AL44" si="43">J43</f>
        <v>Guiding Principles</v>
      </c>
      <c r="AM43"/>
      <c r="AN43"/>
      <c r="AO43" t="str">
        <f t="shared" ref="AO43:AO44" si="44">AB43&amp;$AB$1</f>
        <v xml:space="preserve">P22 &amp; </v>
      </c>
      <c r="AP43" t="str">
        <f t="shared" ref="AP43:AP44" si="45">AC43&amp;$AB$1</f>
        <v xml:space="preserve">30 &amp; </v>
      </c>
      <c r="AQ43" t="str">
        <f t="shared" ref="AQ43:AQ44" si="46">AD43&amp;$AB$1</f>
        <v xml:space="preserve">Architect &amp; </v>
      </c>
      <c r="AR43" t="str">
        <f t="shared" ref="AR43:AR44" si="47">AE43&amp;$AB$1</f>
        <v xml:space="preserve">Java &amp; </v>
      </c>
      <c r="AS43" t="str">
        <f>AF43&amp;$AB$1</f>
        <v xml:space="preserve">North America &amp; </v>
      </c>
      <c r="AT43" t="str">
        <f t="shared" ref="AT43:AT44" si="48">AG43&amp;$AB$1</f>
        <v xml:space="preserve">Operating Sys. &amp; </v>
      </c>
      <c r="AU43" t="str">
        <f t="shared" ref="AU43:AU44" si="49">AH43&amp;$AB$1</f>
        <v xml:space="preserve">19000 &amp; </v>
      </c>
      <c r="AV43" t="str">
        <f t="shared" ref="AV43:AV44" si="50">AI43&amp;$AB$1</f>
        <v xml:space="preserve">9000 &amp; </v>
      </c>
      <c r="AW43" t="str">
        <f t="shared" ref="AW43:AW44" si="51">AJ43&amp;$AB$1</f>
        <v xml:space="preserve">Guiding Principles, Open Source &amp; </v>
      </c>
      <c r="AX43" t="str">
        <f t="shared" ref="AX43:AX44" si="52">AK43&amp;$AB$1</f>
        <v xml:space="preserve">Experienced in persuing large corporation for open source library adoption &amp; </v>
      </c>
      <c r="AY43" t="str">
        <f t="shared" ref="AY43:AY44" si="53">AL43</f>
        <v>Guiding Principles</v>
      </c>
      <c r="AZ43" t="str">
        <f t="shared" ref="AZ43:AZ44" si="54">_xlfn.CONCAT(AO43:AV43)</f>
        <v xml:space="preserve">P22 &amp; 30 &amp; Architect &amp; Java &amp; North America &amp; Operating Sys. &amp; 19000 &amp; 9000 &amp; </v>
      </c>
      <c r="BA43" t="str">
        <f t="shared" ref="BA43:BA44" si="55">AZ43&amp;$AC$1&amp;CHAR(10)</f>
        <v xml:space="preserve">P22 &amp; 30 &amp; Architect &amp; Java &amp; North America &amp; Operating Sys. &amp; 19000 &amp; 9000 &amp;  \\ 
</v>
      </c>
      <c r="BC43" t="str">
        <f t="shared" ref="BC43:BC45" si="56">_xlfn.CONCAT(AO43,AW43,AX43,AY43, " \\ ", CHAR(10))</f>
        <v xml:space="preserve">P22 &amp; Guiding Principles, Open Source &amp; Experienced in persuing large corporation for open source library adoption &amp; Guiding Principles \\ 
</v>
      </c>
    </row>
    <row r="44" spans="1:55" s="71" customFormat="1">
      <c r="A44" s="71">
        <v>40</v>
      </c>
      <c r="B44" s="71" t="s">
        <v>988</v>
      </c>
      <c r="C44" s="71">
        <v>23</v>
      </c>
      <c r="E44" s="71">
        <v>59</v>
      </c>
      <c r="F44" s="71" t="str">
        <f>"P"&amp;Table4[[#This Row],[Order]]</f>
        <v>P23</v>
      </c>
      <c r="G44" s="71">
        <v>92</v>
      </c>
      <c r="H44" s="71" t="s">
        <v>997</v>
      </c>
      <c r="I44" s="71" t="s">
        <v>998</v>
      </c>
      <c r="J44" s="71" t="s">
        <v>999</v>
      </c>
      <c r="K44" s="71" t="s">
        <v>990</v>
      </c>
      <c r="L44" s="71" t="s">
        <v>991</v>
      </c>
      <c r="M44" s="71">
        <v>750</v>
      </c>
      <c r="N44" s="71">
        <v>900</v>
      </c>
      <c r="O44" s="71" t="s">
        <v>472</v>
      </c>
      <c r="P44" s="71" t="s">
        <v>199</v>
      </c>
      <c r="Q44" s="71" t="s">
        <v>273</v>
      </c>
      <c r="S44" s="71">
        <v>7</v>
      </c>
      <c r="U44" s="71" t="s">
        <v>196</v>
      </c>
      <c r="V44" s="72">
        <v>44951</v>
      </c>
      <c r="X44" s="14" t="s">
        <v>989</v>
      </c>
      <c r="AB44" t="str">
        <f>F44</f>
        <v>P23</v>
      </c>
      <c r="AC44">
        <f>S44</f>
        <v>7</v>
      </c>
      <c r="AD44" t="str">
        <f t="shared" si="36"/>
        <v>ML Engineer</v>
      </c>
      <c r="AE44" t="str">
        <f t="shared" si="37"/>
        <v>Python</v>
      </c>
      <c r="AF44" t="str">
        <f t="shared" si="38"/>
        <v>South America</v>
      </c>
      <c r="AG44" t="str">
        <f t="shared" si="4"/>
        <v>Custom Software</v>
      </c>
      <c r="AH44">
        <f t="shared" si="39"/>
        <v>900</v>
      </c>
      <c r="AI44">
        <f t="shared" si="40"/>
        <v>750</v>
      </c>
      <c r="AJ44" t="str">
        <f t="shared" si="41"/>
        <v>ML libraries</v>
      </c>
      <c r="AK44" t="str">
        <f t="shared" si="42"/>
        <v>Working in South America in ML domain</v>
      </c>
      <c r="AL44" t="str">
        <f t="shared" si="43"/>
        <v>ML Library Dependency Issues</v>
      </c>
      <c r="AM44"/>
      <c r="AN44"/>
      <c r="AO44" t="str">
        <f t="shared" si="44"/>
        <v xml:space="preserve">P23 &amp; </v>
      </c>
      <c r="AP44" t="str">
        <f t="shared" si="45"/>
        <v xml:space="preserve">7 &amp; </v>
      </c>
      <c r="AQ44" t="str">
        <f t="shared" si="46"/>
        <v xml:space="preserve">ML Engineer &amp; </v>
      </c>
      <c r="AR44" t="str">
        <f t="shared" si="47"/>
        <v xml:space="preserve">Python &amp; </v>
      </c>
      <c r="AS44" t="str">
        <f>AF44&amp;$AB$1</f>
        <v xml:space="preserve">South America &amp; </v>
      </c>
      <c r="AT44" t="str">
        <f t="shared" si="48"/>
        <v xml:space="preserve">Custom Software &amp; </v>
      </c>
      <c r="AU44" t="str">
        <f t="shared" si="49"/>
        <v xml:space="preserve">900 &amp; </v>
      </c>
      <c r="AV44" t="str">
        <f t="shared" si="50"/>
        <v xml:space="preserve">750 &amp; </v>
      </c>
      <c r="AW44" t="str">
        <f t="shared" si="51"/>
        <v xml:space="preserve">ML libraries &amp; </v>
      </c>
      <c r="AX44" t="str">
        <f t="shared" si="52"/>
        <v xml:space="preserve">Working in South America in ML domain &amp; </v>
      </c>
      <c r="AY44" t="str">
        <f t="shared" si="53"/>
        <v>ML Library Dependency Issues</v>
      </c>
      <c r="AZ44" t="str">
        <f t="shared" si="54"/>
        <v xml:space="preserve">P23 &amp; 7 &amp; ML Engineer &amp; Python &amp; South America &amp; Custom Software &amp; 900 &amp; 750 &amp; </v>
      </c>
      <c r="BA44" t="str">
        <f t="shared" si="55"/>
        <v xml:space="preserve">P23 &amp; 7 &amp; ML Engineer &amp; Python &amp; South America &amp; Custom Software &amp; 900 &amp; 750 &amp;  \\ 
</v>
      </c>
      <c r="BC44" t="str">
        <f t="shared" si="56"/>
        <v xml:space="preserve">P23 &amp; ML libraries &amp; Working in South America in ML domain &amp; ML Library Dependency Issues \\ 
</v>
      </c>
    </row>
    <row r="45" spans="1:55">
      <c r="A45" s="71">
        <v>29</v>
      </c>
      <c r="B45" s="71" t="s">
        <v>1000</v>
      </c>
      <c r="C45" s="71">
        <v>24</v>
      </c>
      <c r="D45" s="71"/>
      <c r="E45" s="71">
        <v>52</v>
      </c>
      <c r="F45" s="71" t="str">
        <f>"P"&amp;Table4[[#This Row],[Order]]</f>
        <v>P24</v>
      </c>
      <c r="G45" s="71">
        <v>44</v>
      </c>
      <c r="H45" s="71" t="s">
        <v>993</v>
      </c>
      <c r="I45" s="71" t="s">
        <v>994</v>
      </c>
      <c r="J45" s="71" t="s">
        <v>995</v>
      </c>
      <c r="K45" s="71" t="s">
        <v>164</v>
      </c>
      <c r="L45" t="s">
        <v>461</v>
      </c>
      <c r="M45" s="71">
        <v>80</v>
      </c>
      <c r="N45" s="71">
        <v>150</v>
      </c>
      <c r="O45" s="71" t="s">
        <v>996</v>
      </c>
      <c r="P45" s="71" t="s">
        <v>199</v>
      </c>
      <c r="Q45" s="71" t="s">
        <v>273</v>
      </c>
      <c r="R45" s="71"/>
      <c r="S45" s="71">
        <v>6</v>
      </c>
      <c r="T45" s="71"/>
      <c r="U45" s="71" t="s">
        <v>196</v>
      </c>
      <c r="V45" s="72"/>
      <c r="W45" s="71"/>
      <c r="X45" s="14" t="s">
        <v>992</v>
      </c>
      <c r="AB45" t="str">
        <f>F45</f>
        <v>P24</v>
      </c>
      <c r="AC45">
        <f>S45</f>
        <v>6</v>
      </c>
      <c r="AD45" t="str">
        <f t="shared" ref="AD45" si="57">Q45</f>
        <v>ML Engineer</v>
      </c>
      <c r="AE45" t="str">
        <f t="shared" ref="AE45" si="58">P45</f>
        <v>Python</v>
      </c>
      <c r="AF45" t="str">
        <f>L45</f>
        <v>North America</v>
      </c>
      <c r="AG45" t="str">
        <f t="shared" ref="AG45" si="59">O45</f>
        <v>Medical</v>
      </c>
      <c r="AH45">
        <f t="shared" ref="AH45" si="60">N45</f>
        <v>150</v>
      </c>
      <c r="AI45">
        <f t="shared" ref="AI45" si="61">M45</f>
        <v>80</v>
      </c>
      <c r="AJ45" t="str">
        <f t="shared" ref="AJ45:AL45" si="62">H45</f>
        <v>Company Culture, Industry, ML Libraries</v>
      </c>
      <c r="AK45" t="str">
        <f t="shared" si="62"/>
        <v>Working in health sector using ML libraries extensively.</v>
      </c>
      <c r="AL45" t="str">
        <f t="shared" si="62"/>
        <v>ML Library deployment and upgrade issues</v>
      </c>
      <c r="AO45" t="str">
        <f t="shared" ref="AO45:AR45" si="63">AB45&amp;$AB$1</f>
        <v xml:space="preserve">P24 &amp; </v>
      </c>
      <c r="AP45" t="str">
        <f t="shared" si="63"/>
        <v xml:space="preserve">6 &amp; </v>
      </c>
      <c r="AQ45" t="str">
        <f t="shared" si="63"/>
        <v xml:space="preserve">ML Engineer &amp; </v>
      </c>
      <c r="AR45" t="str">
        <f t="shared" si="63"/>
        <v xml:space="preserve">Python &amp; </v>
      </c>
      <c r="AS45" t="str">
        <f>AF45&amp;$AB$1</f>
        <v xml:space="preserve">North America &amp; </v>
      </c>
      <c r="AT45" t="str">
        <f t="shared" si="25"/>
        <v xml:space="preserve">Medical &amp; </v>
      </c>
      <c r="AU45" t="str">
        <f t="shared" si="26"/>
        <v xml:space="preserve">150 &amp; </v>
      </c>
      <c r="AV45" t="str">
        <f t="shared" si="27"/>
        <v xml:space="preserve">80 &amp; </v>
      </c>
      <c r="AW45" t="str">
        <f t="shared" si="28"/>
        <v xml:space="preserve">Company Culture, Industry, ML Libraries &amp; </v>
      </c>
      <c r="AX45" t="str">
        <f t="shared" si="29"/>
        <v xml:space="preserve">Working in health sector using ML libraries extensively. &amp; </v>
      </c>
      <c r="AY45" t="str">
        <f t="shared" ref="AY45" si="64">AL45</f>
        <v>ML Library deployment and upgrade issues</v>
      </c>
      <c r="AZ45" t="str">
        <f t="shared" ref="AZ45" si="65">_xlfn.CONCAT(AO45:AV45)</f>
        <v xml:space="preserve">P24 &amp; 6 &amp; ML Engineer &amp; Python &amp; North America &amp; Medical &amp; 150 &amp; 80 &amp; </v>
      </c>
      <c r="BA45" t="str">
        <f t="shared" ref="BA45" si="66">AZ45&amp;$AC$1&amp;CHAR(10)</f>
        <v xml:space="preserve">P24 &amp; 6 &amp; ML Engineer &amp; Python &amp; North America &amp; Medical &amp; 150 &amp; 80 &amp;  \\ 
</v>
      </c>
      <c r="BC45" t="str">
        <f t="shared" si="56"/>
        <v xml:space="preserve">P24 &amp; Company Culture, Industry, ML Libraries &amp; Working in health sector using ML libraries extensively. &amp; ML Library deployment and upgrade issues \\ 
</v>
      </c>
    </row>
    <row r="46" spans="1:55" hidden="1">
      <c r="F46" t="str">
        <f>"P"&amp;Table4[[#This Row],[Order]]</f>
        <v>P</v>
      </c>
      <c r="O46"/>
      <c r="V46" s="13"/>
      <c r="X46" s="14"/>
    </row>
    <row r="47" spans="1:55" hidden="1">
      <c r="F47" t="str">
        <f>"P"&amp;Table4[[#This Row],[Order]]</f>
        <v>P</v>
      </c>
      <c r="O47"/>
      <c r="X47" s="6"/>
      <c r="AB47" t="str">
        <f>F47</f>
        <v>P</v>
      </c>
      <c r="AC47" t="s">
        <v>236</v>
      </c>
      <c r="AD47">
        <f>Q47</f>
        <v>0</v>
      </c>
      <c r="AF47" s="15">
        <v>44909</v>
      </c>
      <c r="AH47">
        <f>N47</f>
        <v>0</v>
      </c>
      <c r="AT47" t="str">
        <f t="shared" si="25"/>
        <v xml:space="preserve"> &amp; </v>
      </c>
      <c r="AU47" t="str">
        <f t="shared" si="26"/>
        <v xml:space="preserve">0 &amp; </v>
      </c>
      <c r="AV47" t="str">
        <f t="shared" si="27"/>
        <v xml:space="preserve"> &amp; </v>
      </c>
      <c r="AW47" t="str">
        <f t="shared" si="28"/>
        <v xml:space="preserve"> &amp; </v>
      </c>
      <c r="AX47" t="str">
        <f t="shared" si="29"/>
        <v xml:space="preserve"> &amp; </v>
      </c>
      <c r="BC47" t="str">
        <f t="shared" si="24"/>
        <v xml:space="preserve"> &amp;  &amp;  \\ 
</v>
      </c>
    </row>
    <row r="48" spans="1:55">
      <c r="D48" s="3">
        <f>AVERAGE(E3:E45)</f>
        <v>64.458333333333329</v>
      </c>
      <c r="E48">
        <f>MEDIAN(E3:E45)</f>
        <v>63.5</v>
      </c>
      <c r="O48"/>
      <c r="R48" s="31">
        <f>SUBTOTAL(101, S2:S45)</f>
        <v>13.875</v>
      </c>
      <c r="S48">
        <f>MEDIAN(S3:S47)</f>
        <v>13</v>
      </c>
      <c r="X48" s="6"/>
      <c r="AF48" s="15"/>
      <c r="BA48" t="str">
        <f>_xlfn.CONCAT(BA3,BA7, BA8,BA9,BA10,BA11,BA13,BA15,BA16,BA17,BA21,BA23,BA24,BA28,BA29,BA30, BA31,BA35,BA37,BA39, BA40,BA43,BA44,BA45)</f>
        <v xml:space="preserve">P1 &amp; 12 &amp; Architect &amp; Java &amp; Europe &amp; Automotive &amp; 4000 &amp; 500 &amp;  \\ 
P2 &amp; 6 &amp; Software Engineer &amp; Python &amp; North America &amp; Cloud Service &amp; 150000 &amp; 80000 &amp;  \\ 
P3 &amp; 12 &amp; Software Engineer &amp; Android+iOS &amp; North America &amp; Automotive &amp; 30000 &amp; 600 &amp;  \\ 
P4 &amp; 20 &amp; CEO &amp; .Net &amp; Asia &amp; Broadcast Media &amp; 60 &amp; 54 &amp;  \\ 
P5 &amp; 16 &amp; Engr. Manager &amp; .Net &amp; Australia &amp; Financial &amp; 40 &amp; 12 &amp;  \\ 
P6 &amp; 17 &amp; Software Engineer &amp; Perl &amp; Europe &amp; Tech &amp; 200 &amp; 20 &amp;  \\ 
P7 &amp; 9 &amp; CTO &amp; Javascript &amp; North America &amp; Data Analytics &amp; 21 &amp; 6 &amp;  \\ 
P8 &amp; 9 &amp; Software Engineer &amp; Any Tech &amp; North America &amp; Cloud Service &amp; 20000 &amp; 10000 &amp;  \\ 
P9 &amp; 13 &amp; Architect &amp; Python &amp; North America &amp; Web &amp; 250 &amp; 100 &amp;  \\ 
P10 &amp; 15 &amp; Software Engineer &amp; Javascript &amp; Europe &amp; Energy &amp; 11000 &amp; 300 &amp;  \\ 
P11 &amp; 7 &amp; ML Engineer &amp; Python &amp; North America &amp; Data Analytics &amp; 100 &amp; 30 &amp;  \\ 
P12 &amp; 22 &amp; Consultant &amp; Perl &amp; Asia &amp; Tech &amp; 30000 &amp; 1000 &amp;  \\ 
P13 &amp; 15 &amp; Architect &amp; Java &amp; North America &amp; Retail &amp; 1000000 &amp; 200000 &amp;  \\ 
P14 &amp; 6 &amp; Software Engineer &amp; Android+iOS &amp; Asia &amp; Financial &amp; 150 &amp; 100 &amp;  \\ 
P15 &amp; 22 &amp; CTO &amp; .Net &amp; Asia &amp; Enterprise &amp; 350 &amp; 300 &amp;  \\ 
P16 &amp; 9 &amp; Software Engineer &amp; Java &amp; Asia &amp; Cyber Security &amp; 400 &amp; 300 &amp;  \\ 
P17 &amp; 15 &amp; CTO &amp; Ruby on Rails &amp; Europe &amp; Custom Software &amp; 35 &amp; 6 &amp;  \\ 
P18 &amp; 27 &amp; CEO &amp; C++ &amp; North America &amp; Financial &amp; 150 &amp; 40 &amp;  \\ 
P19 &amp; 15 &amp; Engr. Manager &amp; Ruby on Rails &amp; North America &amp; Cloud Service &amp; 150000 &amp; 75000 &amp;  \\ 
P20 &amp; 10 &amp; Software Engineer &amp; Android+iOS &amp; North America &amp; Food Service &amp; 70 &amp; 10 &amp;  \\ 
P21 &amp; 13 &amp; Software Engineer &amp; Ruby on Rails &amp; North America &amp; CI/CD &amp; 1800 &amp; 900 &amp;  \\ 
P22 &amp; 30 &amp; Architect &amp; Java &amp; North America &amp; Operating Sys. &amp; 19000 &amp; 9000 &amp;  \\ 
P23 &amp; 7 &amp; ML Engineer &amp; Python &amp; South America &amp; Custom Software &amp; 900 &amp; 750 &amp;  \\ 
P24 &amp; 6 &amp; ML Engineer &amp; Python &amp; North America &amp; Medical &amp; 150 &amp; 80 &amp;  \\ 
</v>
      </c>
      <c r="BB48" t="s">
        <v>469</v>
      </c>
      <c r="BC48" t="str">
        <f>_xlfn.CONCAT(BC3,BC7, BC8,BC9,BC10,BC11,BC13,BC15,BC16,BC17,BC21,BC23,BC24,BC28,BC29,BC30, BC31,BC35,BC37,BC39, BC40,BC43,BC44,BC45)</f>
        <v xml:space="preserve">P1 &amp; Initial process and factors &amp; Architect of a large system &amp; Library definition, factors, influences \\ 
P2 &amp; Licensing and Security Issues &amp; Working in a large structured company &amp; License, company technology \\ 
P3 &amp; Mobile development Factors &amp; 12+ years experienced in mobile application &amp; Cost, company tech, comparison  \\ 
P4 &amp; Long term maintenance concerns &amp; Being a CEO, takes decisions considering long term impact &amp; Company application domain, active development of library \\ 
P5 &amp; Decision making processes &amp; Stablishing the processes in a startup team &amp; Information search, company culture \\ 
P6 &amp; Open Source factors &amp; Has experience regarding OSS contribution and research &amp; Open source, Personal motivation \\ 
P7 &amp; Factors for a startup &amp; Being a startup CTO may share different priorities &amp; Flexibility, Ease of Installation, Community Support \\ 
P8 &amp; Performance factors &amp; Working in a cloud company that may requiew high performing libraries &amp; Familiarity, Team Discussion, Library Migration \\ 
P9 &amp; Migration scenarios &amp; Experienced to migrate company tech stack as architect &amp; Legal risks, Lack of Stability, Less prefered than native support \\ 
P10 &amp; Visualization and front end libraries &amp; Working as web developer for over a decade &amp; Customer support, flexibility, existing repository \\ 
P11 &amp; Machine learning libraries &amp; Experienced in machine learning in gradudate research studies and in industry &amp; Talk to people, Performance, Outstanding library selection \\ 
P12 &amp; DevOps Process for Library Security Issues &amp; Consulted dozens of companies in DevOps process establishment &amp; Barriers of library usage, Baggage of libraries \\ 
P13 &amp; Selection process in large organizations for legal and security risks &amp; Has been an architect in a large team for 10+ years &amp; Consent Process, Benefits of libraries, Tech Expert Opinion \\ 
P14 &amp; Library migration scenarios &amp; Experienced in managing mobile apps with large user base in all platforms &amp; Make life easy, Life long maintenance, Migration to other library \\ 
P15 &amp; Organizational process and motivation for libraries &amp; Experienced in organization process since increased dev team from 3 to 300 &amp; Delivery Deadline, Don't Reinvent the wheel, Feature criticality \\ 
P16 &amp; Process of security concerns &amp; Cerified security professional actively developing security products &amp; License issues, Data Transfer Security, Geographic Impact  \\ 
P17 &amp; Security Process &amp; Delivers custom software to customers and maintains SecOps in CI/CD &amp; Post Integration Maintenance for Security \\ 
P18 &amp; C++ libraries in large scale long term products &amp; Leads development of a 30 year old product written in C++ with 2M lines of code &amp; Lifelong Maintenance Burden, Compatibility, Uniform Coding Style \\ 
P19 &amp; Company Culture, Open Source, Concept Saturation &amp; Experienced working in start-up and large organizations who open source libraries &amp; Standard practices in large organizations, Considerations in open source \\ 
P20 &amp; Challenges in mobile application libraries, Concept Saturation &amp; Full career in mobile app development, mostly in iOS which requires more maintenance &amp; Lifelong Maintenance Burden, Abandoned Libraries, Migration \\ 
P21 &amp; Company Culture, Open Source, Concept Saturation &amp; Works full-time in a prominent open core company &amp; Company policies, Guiding Principles \\ 
P22 &amp; Guiding Principles, Open Source &amp; Experienced in persuing large corporation for open source library adoption &amp; Guiding Principles \\ 
P23 &amp; ML libraries &amp; Working in South America in ML domain &amp; ML Library Dependency Issues \\ 
P24 &amp; Company Culture, Industry, ML Libraries &amp; Working in health sector using ML libraries extensively. &amp; ML Library deployment and upgrade issues \\ 
</v>
      </c>
    </row>
    <row r="49" spans="2:26">
      <c r="D49" s="24"/>
      <c r="O49"/>
      <c r="R49" s="6"/>
      <c r="S49" s="6"/>
      <c r="Z49" s="15"/>
    </row>
    <row r="50" spans="2:26">
      <c r="B50" s="1" t="s">
        <v>195</v>
      </c>
      <c r="C50" t="s">
        <v>196</v>
      </c>
      <c r="U50" t="s">
        <v>234</v>
      </c>
      <c r="W50" s="15">
        <v>44910</v>
      </c>
    </row>
    <row r="51" spans="2:26">
      <c r="U51" t="s">
        <v>235</v>
      </c>
      <c r="W51" s="15">
        <v>44913</v>
      </c>
    </row>
    <row r="52" spans="2:26">
      <c r="B52" s="1" t="s">
        <v>9</v>
      </c>
      <c r="C52" t="s">
        <v>271</v>
      </c>
      <c r="D52" t="s">
        <v>272</v>
      </c>
      <c r="E52" t="s">
        <v>288</v>
      </c>
      <c r="H52" t="s">
        <v>258</v>
      </c>
      <c r="I52" s="17">
        <f ca="1">TODAY()</f>
        <v>44951</v>
      </c>
      <c r="U52" t="s">
        <v>236</v>
      </c>
      <c r="W52" s="15">
        <v>44915</v>
      </c>
    </row>
    <row r="53" spans="2:26">
      <c r="B53" s="2" t="s">
        <v>285</v>
      </c>
      <c r="C53" s="73">
        <v>1</v>
      </c>
      <c r="D53" s="3">
        <v>27</v>
      </c>
      <c r="E53" s="3">
        <v>40</v>
      </c>
      <c r="H53" t="s">
        <v>252</v>
      </c>
      <c r="I53">
        <v>21</v>
      </c>
      <c r="U53" t="s">
        <v>238</v>
      </c>
      <c r="W53" s="15">
        <v>44917</v>
      </c>
    </row>
    <row r="54" spans="2:26">
      <c r="B54" s="2" t="s">
        <v>270</v>
      </c>
      <c r="C54" s="73">
        <v>2</v>
      </c>
      <c r="D54" s="3">
        <v>19.5</v>
      </c>
      <c r="E54" s="3">
        <v>1000</v>
      </c>
      <c r="I54" t="s">
        <v>196</v>
      </c>
      <c r="J54" t="s">
        <v>281</v>
      </c>
      <c r="K54" t="s">
        <v>250</v>
      </c>
      <c r="L54" t="s">
        <v>251</v>
      </c>
      <c r="U54" t="s">
        <v>237</v>
      </c>
      <c r="W54" s="15">
        <v>44919</v>
      </c>
    </row>
    <row r="55" spans="2:26">
      <c r="B55" s="2" t="s">
        <v>283</v>
      </c>
      <c r="C55" s="73">
        <v>3</v>
      </c>
      <c r="D55" s="3">
        <v>19.333333333333332</v>
      </c>
      <c r="E55" s="3">
        <v>300</v>
      </c>
      <c r="H55" t="s">
        <v>253</v>
      </c>
      <c r="I55">
        <v>18</v>
      </c>
      <c r="J55">
        <f>$I$53-I55</f>
        <v>3</v>
      </c>
      <c r="K55">
        <v>2</v>
      </c>
      <c r="L55">
        <f>J55*K55</f>
        <v>6</v>
      </c>
      <c r="U55" t="s">
        <v>239</v>
      </c>
      <c r="W55" s="15">
        <v>44923</v>
      </c>
    </row>
    <row r="56" spans="2:26">
      <c r="B56" s="2" t="s">
        <v>185</v>
      </c>
      <c r="C56" s="73">
        <v>4</v>
      </c>
      <c r="D56" s="3">
        <v>16.5</v>
      </c>
      <c r="E56" s="3">
        <v>200000</v>
      </c>
      <c r="H56" t="s">
        <v>247</v>
      </c>
      <c r="I56">
        <v>16</v>
      </c>
      <c r="J56">
        <f>$I$53-I56</f>
        <v>5</v>
      </c>
      <c r="K56">
        <v>4</v>
      </c>
      <c r="L56">
        <f>J56*K56</f>
        <v>20</v>
      </c>
    </row>
    <row r="57" spans="2:26">
      <c r="B57" s="2" t="s">
        <v>658</v>
      </c>
      <c r="C57" s="73">
        <v>3</v>
      </c>
      <c r="D57" s="3">
        <v>14.333333333333334</v>
      </c>
      <c r="E57" s="3">
        <v>75000</v>
      </c>
      <c r="H57" t="s">
        <v>248</v>
      </c>
      <c r="I57">
        <v>16</v>
      </c>
      <c r="J57">
        <f>$I$53-I57</f>
        <v>5</v>
      </c>
      <c r="K57">
        <v>4</v>
      </c>
      <c r="L57">
        <f>J57*K57</f>
        <v>20</v>
      </c>
    </row>
    <row r="58" spans="2:26">
      <c r="B58" s="2" t="s">
        <v>268</v>
      </c>
      <c r="C58" s="73">
        <v>2</v>
      </c>
      <c r="D58" s="3">
        <v>12</v>
      </c>
      <c r="E58" s="3">
        <v>300</v>
      </c>
      <c r="H58" t="s">
        <v>249</v>
      </c>
      <c r="I58">
        <v>16</v>
      </c>
      <c r="J58">
        <f>$I$53-I58</f>
        <v>5</v>
      </c>
      <c r="K58">
        <v>2</v>
      </c>
      <c r="L58">
        <f>J58*K58</f>
        <v>10</v>
      </c>
    </row>
    <row r="59" spans="2:26">
      <c r="B59" s="2" t="s">
        <v>269</v>
      </c>
      <c r="C59" s="73">
        <v>3</v>
      </c>
      <c r="D59" s="3">
        <v>9.3333333333333339</v>
      </c>
      <c r="E59" s="3">
        <v>600</v>
      </c>
      <c r="K59">
        <f>SUM(K55:K58)</f>
        <v>12</v>
      </c>
      <c r="L59">
        <f>SUM(L55:L58)</f>
        <v>56</v>
      </c>
    </row>
    <row r="60" spans="2:26">
      <c r="B60" s="2" t="s">
        <v>466</v>
      </c>
      <c r="C60" s="73">
        <v>1</v>
      </c>
      <c r="D60" s="3">
        <v>9</v>
      </c>
      <c r="E60" s="3">
        <v>10000</v>
      </c>
      <c r="K60">
        <f>K59*I53</f>
        <v>252</v>
      </c>
    </row>
    <row r="61" spans="2:26">
      <c r="B61" s="2" t="s">
        <v>199</v>
      </c>
      <c r="C61" s="73">
        <v>5</v>
      </c>
      <c r="D61" s="3">
        <v>7.8</v>
      </c>
      <c r="E61" s="3">
        <v>80000</v>
      </c>
      <c r="I61" t="s">
        <v>256</v>
      </c>
      <c r="J61" t="s">
        <v>257</v>
      </c>
    </row>
    <row r="62" spans="2:26">
      <c r="B62" s="2" t="s">
        <v>10</v>
      </c>
      <c r="C62" s="73">
        <v>24</v>
      </c>
      <c r="D62" s="3">
        <v>13.875</v>
      </c>
      <c r="E62" s="3">
        <v>200000</v>
      </c>
      <c r="H62" s="18" t="s">
        <v>254</v>
      </c>
      <c r="I62">
        <f>_xlfn.CEILING.MATH(L59/10,1)</f>
        <v>6</v>
      </c>
      <c r="J62" s="10">
        <v>44924</v>
      </c>
      <c r="K62" s="10">
        <v>44921</v>
      </c>
    </row>
    <row r="63" spans="2:26">
      <c r="H63" s="18" t="s">
        <v>289</v>
      </c>
      <c r="I63">
        <v>2</v>
      </c>
      <c r="J63" s="10">
        <v>44925</v>
      </c>
      <c r="K63" s="10">
        <v>44923</v>
      </c>
    </row>
    <row r="64" spans="2:26">
      <c r="B64" s="1" t="s">
        <v>195</v>
      </c>
      <c r="C64" t="s">
        <v>196</v>
      </c>
      <c r="H64" s="18" t="s">
        <v>255</v>
      </c>
      <c r="I64">
        <v>1</v>
      </c>
      <c r="J64" s="10">
        <f>WORKDAY(J63,I64)</f>
        <v>44928</v>
      </c>
      <c r="K64" s="10">
        <v>44924</v>
      </c>
    </row>
    <row r="65" spans="2:12">
      <c r="H65" s="18" t="s">
        <v>259</v>
      </c>
      <c r="I65">
        <v>2</v>
      </c>
      <c r="J65" s="10">
        <f>WORKDAY(J64,I65)</f>
        <v>44930</v>
      </c>
      <c r="K65" s="10">
        <v>44928</v>
      </c>
    </row>
    <row r="66" spans="2:12">
      <c r="B66" s="1" t="s">
        <v>9</v>
      </c>
      <c r="C66" t="s">
        <v>271</v>
      </c>
      <c r="H66" t="s">
        <v>260</v>
      </c>
      <c r="I66">
        <v>4</v>
      </c>
      <c r="J66" s="10">
        <f>WORKDAY(J65,I66)</f>
        <v>44936</v>
      </c>
      <c r="K66" s="10">
        <v>44932</v>
      </c>
    </row>
    <row r="67" spans="2:12">
      <c r="B67" s="2" t="s">
        <v>164</v>
      </c>
      <c r="C67" s="73">
        <v>8</v>
      </c>
      <c r="H67" t="s">
        <v>261</v>
      </c>
      <c r="I67">
        <v>3</v>
      </c>
      <c r="J67" s="10">
        <f>WORKDAY(J66,I67)</f>
        <v>44939</v>
      </c>
      <c r="K67" s="10">
        <v>44937</v>
      </c>
    </row>
    <row r="68" spans="2:12">
      <c r="B68" s="2" t="s">
        <v>167</v>
      </c>
      <c r="C68" s="73">
        <v>5</v>
      </c>
    </row>
    <row r="69" spans="2:12">
      <c r="B69" s="2" t="s">
        <v>163</v>
      </c>
      <c r="C69" s="73">
        <v>4</v>
      </c>
      <c r="H69" t="s">
        <v>262</v>
      </c>
      <c r="J69" s="13">
        <v>44959</v>
      </c>
    </row>
    <row r="70" spans="2:12">
      <c r="B70" s="2" t="s">
        <v>162</v>
      </c>
      <c r="C70" s="73">
        <v>2</v>
      </c>
    </row>
    <row r="71" spans="2:12">
      <c r="B71" s="2" t="s">
        <v>230</v>
      </c>
      <c r="C71" s="73">
        <v>1</v>
      </c>
      <c r="J71" s="10"/>
    </row>
    <row r="72" spans="2:12">
      <c r="B72" s="2" t="s">
        <v>192</v>
      </c>
      <c r="C72" s="73">
        <v>1</v>
      </c>
      <c r="I72" t="s">
        <v>493</v>
      </c>
      <c r="J72" s="10" t="s">
        <v>660</v>
      </c>
      <c r="K72" t="s">
        <v>661</v>
      </c>
    </row>
    <row r="73" spans="2:12">
      <c r="B73" s="2" t="s">
        <v>990</v>
      </c>
      <c r="C73" s="73">
        <v>1</v>
      </c>
      <c r="H73" s="18" t="s">
        <v>494</v>
      </c>
      <c r="I73">
        <v>4</v>
      </c>
      <c r="J73">
        <v>0</v>
      </c>
    </row>
    <row r="74" spans="2:12">
      <c r="B74" s="2" t="s">
        <v>245</v>
      </c>
      <c r="C74" s="73">
        <v>1</v>
      </c>
      <c r="H74" s="18" t="s">
        <v>495</v>
      </c>
      <c r="I74">
        <f>5*2</f>
        <v>10</v>
      </c>
      <c r="J74">
        <v>0</v>
      </c>
      <c r="K74" s="10">
        <v>44942</v>
      </c>
      <c r="L74" t="str">
        <f t="shared" ref="L74:L80" si="67">TEXT(K74, "ddd")</f>
        <v>Mon</v>
      </c>
    </row>
    <row r="75" spans="2:12">
      <c r="B75" s="2" t="s">
        <v>216</v>
      </c>
      <c r="C75" s="73">
        <v>1</v>
      </c>
      <c r="H75" s="18" t="s">
        <v>663</v>
      </c>
      <c r="I75">
        <v>4</v>
      </c>
      <c r="J75">
        <v>0</v>
      </c>
      <c r="K75" s="10">
        <v>44943</v>
      </c>
      <c r="L75" t="str">
        <f t="shared" si="67"/>
        <v>Tue</v>
      </c>
    </row>
    <row r="76" spans="2:12">
      <c r="B76" s="2" t="s">
        <v>10</v>
      </c>
      <c r="C76" s="73">
        <v>24</v>
      </c>
      <c r="H76" s="18" t="s">
        <v>496</v>
      </c>
      <c r="I76">
        <f>3*2</f>
        <v>6</v>
      </c>
      <c r="J76">
        <v>0</v>
      </c>
      <c r="K76" s="10">
        <v>44944</v>
      </c>
      <c r="L76" t="str">
        <f t="shared" si="67"/>
        <v>Wed</v>
      </c>
    </row>
    <row r="77" spans="2:12">
      <c r="H77" s="18" t="s">
        <v>498</v>
      </c>
      <c r="I77">
        <v>2</v>
      </c>
      <c r="J77">
        <v>0</v>
      </c>
      <c r="K77" s="10">
        <v>44944</v>
      </c>
      <c r="L77" t="str">
        <f t="shared" si="67"/>
        <v>Wed</v>
      </c>
    </row>
    <row r="78" spans="2:12">
      <c r="H78" s="18" t="s">
        <v>497</v>
      </c>
      <c r="I78">
        <v>2</v>
      </c>
      <c r="J78">
        <f>I78</f>
        <v>2</v>
      </c>
      <c r="K78" s="10">
        <v>44945</v>
      </c>
      <c r="L78" t="str">
        <f t="shared" si="67"/>
        <v>Thu</v>
      </c>
    </row>
    <row r="79" spans="2:12">
      <c r="H79" s="18" t="s">
        <v>582</v>
      </c>
      <c r="I79">
        <v>2</v>
      </c>
      <c r="J79">
        <v>0</v>
      </c>
      <c r="K79" s="10">
        <v>44945</v>
      </c>
      <c r="L79" t="str">
        <f t="shared" si="67"/>
        <v>Thu</v>
      </c>
    </row>
    <row r="80" spans="2:12">
      <c r="B80" s="1" t="s">
        <v>195</v>
      </c>
      <c r="C80" t="s">
        <v>196</v>
      </c>
      <c r="H80" t="s">
        <v>499</v>
      </c>
      <c r="I80">
        <v>4</v>
      </c>
      <c r="J80">
        <v>8</v>
      </c>
      <c r="K80" s="10">
        <v>44945</v>
      </c>
      <c r="L80" t="str">
        <f t="shared" si="67"/>
        <v>Thu</v>
      </c>
    </row>
    <row r="81" spans="2:10">
      <c r="I81">
        <f>SUM(I73:I80)</f>
        <v>34</v>
      </c>
      <c r="J81">
        <f>SUM(J73:J80)</f>
        <v>10</v>
      </c>
    </row>
    <row r="82" spans="2:10">
      <c r="B82" s="1" t="s">
        <v>9</v>
      </c>
      <c r="C82" t="s">
        <v>271</v>
      </c>
      <c r="D82" t="s">
        <v>272</v>
      </c>
    </row>
    <row r="83" spans="2:10">
      <c r="B83" s="2" t="s">
        <v>198</v>
      </c>
      <c r="C83" s="73">
        <v>9</v>
      </c>
      <c r="D83" s="3">
        <v>10.777777777777779</v>
      </c>
    </row>
    <row r="84" spans="2:10">
      <c r="B84" s="2" t="s">
        <v>275</v>
      </c>
      <c r="C84" s="73">
        <v>4</v>
      </c>
      <c r="D84" s="3">
        <v>17.5</v>
      </c>
    </row>
    <row r="85" spans="2:10">
      <c r="B85" s="2" t="s">
        <v>273</v>
      </c>
      <c r="C85" s="73">
        <v>3</v>
      </c>
      <c r="D85" s="3">
        <v>6.666666666666667</v>
      </c>
    </row>
    <row r="86" spans="2:10">
      <c r="B86" s="2" t="s">
        <v>274</v>
      </c>
      <c r="C86" s="73">
        <v>3</v>
      </c>
      <c r="D86" s="3">
        <v>15.333333333333334</v>
      </c>
    </row>
    <row r="87" spans="2:10">
      <c r="B87" s="2" t="s">
        <v>986</v>
      </c>
      <c r="C87" s="73">
        <v>2</v>
      </c>
      <c r="D87" s="3">
        <v>15.5</v>
      </c>
    </row>
    <row r="88" spans="2:10">
      <c r="B88" s="2" t="s">
        <v>276</v>
      </c>
      <c r="C88" s="73">
        <v>2</v>
      </c>
      <c r="D88" s="3">
        <v>23.5</v>
      </c>
    </row>
    <row r="89" spans="2:10">
      <c r="B89" s="2" t="s">
        <v>277</v>
      </c>
      <c r="C89" s="73">
        <v>1</v>
      </c>
      <c r="D89" s="3">
        <v>22</v>
      </c>
    </row>
    <row r="90" spans="2:10">
      <c r="B90" s="2" t="s">
        <v>10</v>
      </c>
      <c r="C90" s="73">
        <v>24</v>
      </c>
      <c r="D90" s="3">
        <v>13.875</v>
      </c>
    </row>
    <row r="99" spans="2:3">
      <c r="B99" s="70" t="s">
        <v>9</v>
      </c>
      <c r="C99" s="70" t="s">
        <v>271</v>
      </c>
    </row>
    <row r="100" spans="2:3">
      <c r="B100" s="2" t="s">
        <v>199</v>
      </c>
      <c r="C100" s="73">
        <v>5</v>
      </c>
    </row>
    <row r="101" spans="2:3">
      <c r="B101" s="2" t="s">
        <v>185</v>
      </c>
      <c r="C101" s="73">
        <v>4</v>
      </c>
    </row>
    <row r="102" spans="2:3">
      <c r="B102" s="2" t="s">
        <v>283</v>
      </c>
      <c r="C102" s="73">
        <v>3</v>
      </c>
    </row>
    <row r="103" spans="2:3">
      <c r="B103" s="2" t="s">
        <v>658</v>
      </c>
      <c r="C103" s="73">
        <v>3</v>
      </c>
    </row>
    <row r="104" spans="2:3">
      <c r="B104" s="2" t="s">
        <v>269</v>
      </c>
      <c r="C104" s="73">
        <v>3</v>
      </c>
    </row>
    <row r="105" spans="2:3">
      <c r="B105" s="2" t="s">
        <v>270</v>
      </c>
      <c r="C105" s="73">
        <v>2</v>
      </c>
    </row>
    <row r="106" spans="2:3">
      <c r="B106" s="2" t="s">
        <v>268</v>
      </c>
      <c r="C106" s="73">
        <v>2</v>
      </c>
    </row>
    <row r="107" spans="2:3">
      <c r="B107" s="2" t="s">
        <v>285</v>
      </c>
      <c r="C107" s="73">
        <v>1</v>
      </c>
    </row>
    <row r="108" spans="2:3">
      <c r="B108" s="2" t="s">
        <v>466</v>
      </c>
      <c r="C108" s="73">
        <v>1</v>
      </c>
    </row>
    <row r="109" spans="2:3">
      <c r="B109" s="2"/>
      <c r="C109" s="73"/>
    </row>
    <row r="115" spans="2:4">
      <c r="B115" s="70" t="s">
        <v>9</v>
      </c>
      <c r="C115" s="70" t="s">
        <v>271</v>
      </c>
      <c r="D115" s="70" t="s">
        <v>272</v>
      </c>
    </row>
    <row r="116" spans="2:4">
      <c r="B116" s="2" t="s">
        <v>273</v>
      </c>
      <c r="C116" s="73">
        <v>3</v>
      </c>
      <c r="D116" s="3">
        <v>6.666666666666667</v>
      </c>
    </row>
    <row r="117" spans="2:4">
      <c r="B117" s="2" t="s">
        <v>198</v>
      </c>
      <c r="C117" s="73">
        <v>9</v>
      </c>
      <c r="D117" s="3">
        <v>10.777777777777779</v>
      </c>
    </row>
    <row r="118" spans="2:4">
      <c r="B118" s="2" t="s">
        <v>274</v>
      </c>
      <c r="C118" s="73">
        <v>3</v>
      </c>
      <c r="D118" s="3">
        <v>15.333333333333334</v>
      </c>
    </row>
    <row r="119" spans="2:4">
      <c r="B119" s="2" t="s">
        <v>986</v>
      </c>
      <c r="C119" s="73">
        <v>2</v>
      </c>
      <c r="D119" s="3">
        <v>15.5</v>
      </c>
    </row>
    <row r="120" spans="2:4">
      <c r="B120" s="2" t="s">
        <v>275</v>
      </c>
      <c r="C120" s="73">
        <v>4</v>
      </c>
      <c r="D120" s="3">
        <v>17.5</v>
      </c>
    </row>
    <row r="121" spans="2:4">
      <c r="B121" s="2" t="s">
        <v>277</v>
      </c>
      <c r="C121" s="73">
        <v>1</v>
      </c>
      <c r="D121" s="3">
        <v>22</v>
      </c>
    </row>
    <row r="122" spans="2:4">
      <c r="B122" s="2" t="s">
        <v>276</v>
      </c>
      <c r="C122" s="73">
        <v>2</v>
      </c>
      <c r="D122" s="3">
        <v>23.5</v>
      </c>
    </row>
    <row r="126" spans="2:4">
      <c r="B126" s="1" t="s">
        <v>195</v>
      </c>
      <c r="C126" t="s">
        <v>196</v>
      </c>
    </row>
    <row r="128" spans="2:4">
      <c r="B128" s="1" t="s">
        <v>9</v>
      </c>
      <c r="C128" t="s">
        <v>271</v>
      </c>
    </row>
    <row r="129" spans="2:3">
      <c r="B129" s="2" t="s">
        <v>177</v>
      </c>
      <c r="C129" s="73">
        <v>3</v>
      </c>
    </row>
    <row r="130" spans="2:3">
      <c r="B130" s="2" t="s">
        <v>179</v>
      </c>
      <c r="C130" s="73">
        <v>3</v>
      </c>
    </row>
    <row r="131" spans="2:3">
      <c r="B131" s="2" t="s">
        <v>180</v>
      </c>
      <c r="C131" s="73">
        <v>2</v>
      </c>
    </row>
    <row r="132" spans="2:3">
      <c r="B132" s="2" t="s">
        <v>279</v>
      </c>
      <c r="C132" s="73">
        <v>2</v>
      </c>
    </row>
    <row r="133" spans="2:3">
      <c r="B133" s="2" t="s">
        <v>472</v>
      </c>
      <c r="C133" s="73">
        <v>2</v>
      </c>
    </row>
    <row r="134" spans="2:3">
      <c r="B134" s="2" t="s">
        <v>175</v>
      </c>
      <c r="C134" s="73">
        <v>2</v>
      </c>
    </row>
    <row r="135" spans="2:3">
      <c r="B135" s="2" t="s">
        <v>280</v>
      </c>
      <c r="C135" s="73">
        <v>1</v>
      </c>
    </row>
    <row r="136" spans="2:3">
      <c r="B136" s="2" t="s">
        <v>996</v>
      </c>
      <c r="C136" s="73">
        <v>1</v>
      </c>
    </row>
    <row r="137" spans="2:3">
      <c r="B137" s="2" t="s">
        <v>465</v>
      </c>
      <c r="C137" s="73">
        <v>1</v>
      </c>
    </row>
    <row r="138" spans="2:3">
      <c r="B138" s="2" t="s">
        <v>178</v>
      </c>
      <c r="C138" s="73">
        <v>1</v>
      </c>
    </row>
    <row r="139" spans="2:3">
      <c r="B139" s="2" t="s">
        <v>987</v>
      </c>
      <c r="C139" s="73">
        <v>1</v>
      </c>
    </row>
    <row r="140" spans="2:3">
      <c r="B140" s="2" t="s">
        <v>290</v>
      </c>
      <c r="C140" s="73">
        <v>1</v>
      </c>
    </row>
    <row r="141" spans="2:3">
      <c r="B141" s="2" t="s">
        <v>294</v>
      </c>
      <c r="C141" s="73">
        <v>1</v>
      </c>
    </row>
    <row r="142" spans="2:3">
      <c r="B142" s="2" t="s">
        <v>933</v>
      </c>
      <c r="C142" s="73">
        <v>1</v>
      </c>
    </row>
    <row r="143" spans="2:3">
      <c r="B143" s="2" t="s">
        <v>934</v>
      </c>
      <c r="C143" s="73">
        <v>1</v>
      </c>
    </row>
    <row r="144" spans="2:3">
      <c r="B144" s="2" t="s">
        <v>278</v>
      </c>
      <c r="C144" s="73">
        <v>1</v>
      </c>
    </row>
    <row r="145" spans="2:3">
      <c r="B145" s="2" t="s">
        <v>10</v>
      </c>
      <c r="C145" s="73">
        <v>24</v>
      </c>
    </row>
  </sheetData>
  <hyperlinks>
    <hyperlink ref="D10" r:id="rId5" xr:uid="{B73E75BD-4A61-1747-9BC3-525FAE046F7C}"/>
    <hyperlink ref="D3" r:id="rId6" xr:uid="{76CCAE3A-D0B8-3F4B-B854-38ADA8272997}"/>
  </hyperlinks>
  <pageMargins left="0.7" right="0.7" top="0.75" bottom="0.75" header="0.3" footer="0.3"/>
  <pageSetup orientation="portrait" horizontalDpi="0" verticalDpi="0"/>
  <drawing r:id="rId7"/>
  <tableParts count="3">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220E9-9A4E-2E4C-B700-9BAA8CB1B091}">
  <dimension ref="B1:N40"/>
  <sheetViews>
    <sheetView topLeftCell="B1" workbookViewId="0">
      <selection activeCell="N5" sqref="N5"/>
    </sheetView>
  </sheetViews>
  <sheetFormatPr baseColWidth="10" defaultRowHeight="16"/>
  <cols>
    <col min="1" max="1" width="2.83203125" customWidth="1"/>
    <col min="2" max="2" width="4.6640625" bestFit="1" customWidth="1"/>
    <col min="3" max="3" width="9" customWidth="1"/>
    <col min="4" max="4" width="3.5" customWidth="1"/>
    <col min="5" max="5" width="38" customWidth="1"/>
    <col min="6" max="6" width="15.33203125" customWidth="1"/>
    <col min="7" max="7" width="57" style="6" customWidth="1"/>
    <col min="8" max="8" width="10.1640625" style="6" customWidth="1"/>
    <col min="9" max="9" width="6" style="6" customWidth="1"/>
    <col min="10" max="10" width="16" style="6" customWidth="1"/>
    <col min="11" max="11" width="10.1640625" style="6" customWidth="1"/>
  </cols>
  <sheetData>
    <row r="1" spans="2:14" ht="21" thickBot="1">
      <c r="B1" s="19" t="s">
        <v>353</v>
      </c>
      <c r="C1" s="19"/>
      <c r="D1" s="19"/>
      <c r="E1" s="19"/>
    </row>
    <row r="2" spans="2:14" ht="17" thickTop="1"/>
    <row r="3" spans="2:14" ht="17">
      <c r="B3" t="s">
        <v>14</v>
      </c>
      <c r="C3" t="s">
        <v>346</v>
      </c>
      <c r="D3" t="s">
        <v>7</v>
      </c>
      <c r="E3" t="s">
        <v>743</v>
      </c>
      <c r="F3" t="s">
        <v>744</v>
      </c>
      <c r="G3" s="6" t="s">
        <v>330</v>
      </c>
      <c r="H3" t="s">
        <v>5</v>
      </c>
      <c r="I3" t="s">
        <v>8</v>
      </c>
      <c r="J3" t="s">
        <v>237</v>
      </c>
      <c r="K3" t="s">
        <v>340</v>
      </c>
      <c r="L3" t="s">
        <v>421</v>
      </c>
      <c r="M3" t="s">
        <v>37</v>
      </c>
      <c r="N3" t="s">
        <v>810</v>
      </c>
    </row>
    <row r="4" spans="2:14" ht="51">
      <c r="B4">
        <v>16</v>
      </c>
      <c r="C4">
        <v>2017</v>
      </c>
      <c r="D4">
        <v>1</v>
      </c>
      <c r="E4" s="6" t="s">
        <v>746</v>
      </c>
      <c r="F4" s="6" t="s">
        <v>360</v>
      </c>
      <c r="G4" s="6" t="s">
        <v>747</v>
      </c>
      <c r="H4" t="s">
        <v>321</v>
      </c>
      <c r="I4" t="s">
        <v>322</v>
      </c>
      <c r="J4" s="6" t="s">
        <v>202</v>
      </c>
      <c r="K4" t="s">
        <v>323</v>
      </c>
      <c r="L4" s="6">
        <v>1</v>
      </c>
      <c r="M4" s="6" t="s">
        <v>809</v>
      </c>
      <c r="N4" s="6" t="str">
        <f>"\cite{"&amp;Table54[[#This Row],[Ref]]&amp;"}"</f>
        <v>\cite{wasserman2017osspal}</v>
      </c>
    </row>
    <row r="5" spans="2:14" ht="85">
      <c r="B5">
        <v>17</v>
      </c>
      <c r="C5">
        <v>2022</v>
      </c>
      <c r="D5">
        <v>2</v>
      </c>
      <c r="E5" s="6" t="s">
        <v>745</v>
      </c>
      <c r="F5" s="6" t="s">
        <v>360</v>
      </c>
      <c r="G5" s="6" t="s">
        <v>748</v>
      </c>
      <c r="H5" t="s">
        <v>315</v>
      </c>
      <c r="I5" t="s">
        <v>316</v>
      </c>
      <c r="J5" s="6" t="s">
        <v>376</v>
      </c>
      <c r="K5" t="s">
        <v>334</v>
      </c>
      <c r="L5" s="6">
        <v>1</v>
      </c>
      <c r="M5" s="6" t="s">
        <v>808</v>
      </c>
      <c r="N5" s="6" t="str">
        <f>"\cite{"&amp;Table54[[#This Row],[Ref]]&amp;"}"</f>
        <v>\cite{li2022exploring}</v>
      </c>
    </row>
    <row r="6" spans="2:14" ht="68">
      <c r="B6">
        <v>3</v>
      </c>
      <c r="C6">
        <v>2017</v>
      </c>
      <c r="D6">
        <v>3</v>
      </c>
      <c r="E6" s="6" t="s">
        <v>752</v>
      </c>
      <c r="F6" s="6" t="s">
        <v>345</v>
      </c>
      <c r="G6" s="6" t="s">
        <v>348</v>
      </c>
      <c r="H6" t="s">
        <v>300</v>
      </c>
      <c r="I6" t="s">
        <v>302</v>
      </c>
      <c r="J6" s="6" t="s">
        <v>374</v>
      </c>
      <c r="K6" t="s">
        <v>338</v>
      </c>
      <c r="L6" s="6">
        <v>2</v>
      </c>
      <c r="M6" s="6" t="s">
        <v>807</v>
      </c>
      <c r="N6" s="6" t="str">
        <f>"\cite{"&amp;Table54[[#This Row],[Ref]]&amp;"}"</f>
        <v>\cite{uddin2017automatic}</v>
      </c>
    </row>
    <row r="7" spans="2:14" ht="68">
      <c r="B7">
        <v>2</v>
      </c>
      <c r="C7">
        <v>2017</v>
      </c>
      <c r="D7">
        <v>4</v>
      </c>
      <c r="E7" s="6" t="s">
        <v>753</v>
      </c>
      <c r="F7" s="6" t="s">
        <v>351</v>
      </c>
      <c r="G7" s="6" t="s">
        <v>350</v>
      </c>
      <c r="H7" t="s">
        <v>300</v>
      </c>
      <c r="I7" t="s">
        <v>347</v>
      </c>
      <c r="J7" s="6" t="s">
        <v>374</v>
      </c>
      <c r="K7" t="s">
        <v>303</v>
      </c>
      <c r="L7" s="6">
        <v>2</v>
      </c>
      <c r="M7" s="6" t="s">
        <v>806</v>
      </c>
      <c r="N7" s="6" t="str">
        <f>"\cite{"&amp;Table54[[#This Row],[Ref]]&amp;"}"</f>
        <v>\cite{uddin2017opiner}</v>
      </c>
    </row>
    <row r="8" spans="2:14" ht="34">
      <c r="B8">
        <v>9</v>
      </c>
      <c r="C8">
        <v>2018</v>
      </c>
      <c r="D8">
        <v>5</v>
      </c>
      <c r="E8" s="6" t="s">
        <v>749</v>
      </c>
      <c r="F8" s="6" t="s">
        <v>342</v>
      </c>
      <c r="G8" s="6" t="s">
        <v>377</v>
      </c>
      <c r="H8" t="s">
        <v>306</v>
      </c>
      <c r="I8" t="s">
        <v>320</v>
      </c>
      <c r="J8" s="6" t="s">
        <v>372</v>
      </c>
      <c r="K8" t="s">
        <v>333</v>
      </c>
      <c r="L8" s="6">
        <v>2</v>
      </c>
      <c r="M8" s="6" t="s">
        <v>805</v>
      </c>
      <c r="N8" s="6" t="str">
        <f>"\cite{"&amp;Table54[[#This Row],[Ref]]&amp;"}"</f>
        <v>\cite{de2018library}</v>
      </c>
    </row>
    <row r="9" spans="2:14" ht="52" customHeight="1">
      <c r="B9">
        <v>10</v>
      </c>
      <c r="C9">
        <v>2018</v>
      </c>
      <c r="D9">
        <v>6</v>
      </c>
      <c r="E9" s="6" t="s">
        <v>754</v>
      </c>
      <c r="F9" s="6" t="s">
        <v>379</v>
      </c>
      <c r="G9" s="6" t="s">
        <v>750</v>
      </c>
      <c r="H9" t="s">
        <v>306</v>
      </c>
      <c r="I9" t="s">
        <v>307</v>
      </c>
      <c r="J9" s="6" t="s">
        <v>374</v>
      </c>
      <c r="K9" t="s">
        <v>337</v>
      </c>
      <c r="L9" s="6">
        <v>2</v>
      </c>
      <c r="M9" s="6" t="s">
        <v>804</v>
      </c>
      <c r="N9" s="6" t="str">
        <f>"\cite{"&amp;Table54[[#This Row],[Ref]]&amp;"}"</f>
        <v>\cite{de2018empirical}</v>
      </c>
    </row>
    <row r="10" spans="2:14" s="6" customFormat="1" ht="68">
      <c r="B10" s="6">
        <v>11</v>
      </c>
      <c r="C10" s="6">
        <v>2020</v>
      </c>
      <c r="D10">
        <v>7</v>
      </c>
      <c r="E10" s="6" t="s">
        <v>755</v>
      </c>
      <c r="F10" s="6" t="s">
        <v>380</v>
      </c>
      <c r="G10" s="6" t="s">
        <v>751</v>
      </c>
      <c r="H10" s="6" t="s">
        <v>304</v>
      </c>
      <c r="I10" t="s">
        <v>305</v>
      </c>
      <c r="J10" s="6" t="s">
        <v>374</v>
      </c>
      <c r="K10" s="6" t="s">
        <v>336</v>
      </c>
      <c r="L10" s="6">
        <v>2</v>
      </c>
      <c r="M10" s="6" t="s">
        <v>803</v>
      </c>
      <c r="N10" s="6" t="str">
        <f>"\cite{"&amp;Table54[[#This Row],[Ref]]&amp;"}"</f>
        <v>\cite{el2020libcomp}</v>
      </c>
    </row>
    <row r="11" spans="2:14" ht="51">
      <c r="B11">
        <v>7</v>
      </c>
      <c r="C11">
        <v>2019</v>
      </c>
      <c r="D11">
        <v>8</v>
      </c>
      <c r="E11" s="6" t="s">
        <v>756</v>
      </c>
      <c r="F11" s="6" t="s">
        <v>344</v>
      </c>
      <c r="G11" s="6" t="s">
        <v>757</v>
      </c>
      <c r="H11" t="s">
        <v>324</v>
      </c>
      <c r="I11" t="s">
        <v>325</v>
      </c>
      <c r="J11" s="6" t="s">
        <v>375</v>
      </c>
      <c r="K11" t="s">
        <v>333</v>
      </c>
      <c r="L11" s="6">
        <v>3</v>
      </c>
      <c r="M11" s="6" t="s">
        <v>802</v>
      </c>
      <c r="N11" s="6" t="str">
        <f>"\cite{"&amp;Table54[[#This Row],[Ref]]&amp;"}"</f>
        <v>\cite{lin2019pattern}</v>
      </c>
    </row>
    <row r="12" spans="2:14" ht="51">
      <c r="B12">
        <v>4</v>
      </c>
      <c r="C12">
        <v>2021</v>
      </c>
      <c r="D12">
        <v>9</v>
      </c>
      <c r="E12" s="6" t="s">
        <v>758</v>
      </c>
      <c r="F12" s="6" t="s">
        <v>344</v>
      </c>
      <c r="G12" s="6" t="s">
        <v>349</v>
      </c>
      <c r="H12" t="s">
        <v>300</v>
      </c>
      <c r="I12" t="s">
        <v>301</v>
      </c>
      <c r="J12" s="6" t="s">
        <v>4</v>
      </c>
      <c r="K12" t="s">
        <v>332</v>
      </c>
      <c r="L12" s="6">
        <v>3</v>
      </c>
      <c r="M12" s="6" t="s">
        <v>801</v>
      </c>
      <c r="N12" s="6" t="str">
        <f>"\cite{"&amp;Table54[[#This Row],[Ref]]&amp;"}"</f>
        <v>\cite{uddin2019automatic}</v>
      </c>
    </row>
    <row r="13" spans="2:14" ht="51">
      <c r="B13">
        <v>5</v>
      </c>
      <c r="C13">
        <v>2022</v>
      </c>
      <c r="D13">
        <v>10</v>
      </c>
      <c r="E13" s="6" t="s">
        <v>800</v>
      </c>
      <c r="F13" s="6" t="s">
        <v>343</v>
      </c>
      <c r="G13" s="6" t="s">
        <v>759</v>
      </c>
      <c r="H13" t="s">
        <v>298</v>
      </c>
      <c r="I13" t="s">
        <v>299</v>
      </c>
      <c r="J13" s="6" t="s">
        <v>4</v>
      </c>
      <c r="K13" t="s">
        <v>339</v>
      </c>
      <c r="L13" s="6">
        <v>3</v>
      </c>
      <c r="M13" s="6" t="s">
        <v>799</v>
      </c>
      <c r="N13" s="6" t="str">
        <f>"\cite{"&amp;Table54[[#This Row],[Ref]]&amp;"}"</f>
        <v>\cite{uddin2022empirical}</v>
      </c>
    </row>
    <row r="14" spans="2:14" ht="68">
      <c r="B14">
        <v>12</v>
      </c>
      <c r="C14">
        <v>2018</v>
      </c>
      <c r="D14">
        <v>11</v>
      </c>
      <c r="E14" s="6" t="s">
        <v>762</v>
      </c>
      <c r="F14" s="6" t="s">
        <v>356</v>
      </c>
      <c r="G14" s="6" t="s">
        <v>761</v>
      </c>
      <c r="H14" t="s">
        <v>313</v>
      </c>
      <c r="I14" t="s">
        <v>314</v>
      </c>
      <c r="J14" s="6" t="s">
        <v>4</v>
      </c>
      <c r="K14" t="s">
        <v>335</v>
      </c>
      <c r="L14" s="6">
        <v>4</v>
      </c>
      <c r="M14" s="6" t="s">
        <v>798</v>
      </c>
      <c r="N14" s="6" t="str">
        <f>"\cite{"&amp;Table54[[#This Row],[Ref]]&amp;"}"</f>
        <v>\cite{huang2018tell}</v>
      </c>
    </row>
    <row r="15" spans="2:14" ht="68">
      <c r="B15">
        <v>14</v>
      </c>
      <c r="C15">
        <v>2020</v>
      </c>
      <c r="D15">
        <v>12</v>
      </c>
      <c r="E15" s="6" t="s">
        <v>762</v>
      </c>
      <c r="F15" s="6" t="s">
        <v>356</v>
      </c>
      <c r="G15" s="6" t="s">
        <v>760</v>
      </c>
      <c r="H15" t="s">
        <v>310</v>
      </c>
      <c r="I15" t="s">
        <v>312</v>
      </c>
      <c r="J15" s="6" t="s">
        <v>4</v>
      </c>
      <c r="K15" t="s">
        <v>336</v>
      </c>
      <c r="L15" s="6">
        <v>4</v>
      </c>
      <c r="M15" s="6" t="s">
        <v>797</v>
      </c>
      <c r="N15" s="6" t="str">
        <f>"\cite{"&amp;Table54[[#This Row],[Ref]]&amp;"}"</f>
        <v>\cite{wang2020difftech}</v>
      </c>
    </row>
    <row r="16" spans="2:14" ht="68">
      <c r="B16">
        <v>15</v>
      </c>
      <c r="C16">
        <v>2021</v>
      </c>
      <c r="D16">
        <v>13</v>
      </c>
      <c r="E16" s="6" t="s">
        <v>762</v>
      </c>
      <c r="F16" s="6" t="s">
        <v>356</v>
      </c>
      <c r="G16" s="6" t="s">
        <v>359</v>
      </c>
      <c r="H16" t="s">
        <v>310</v>
      </c>
      <c r="I16" t="s">
        <v>311</v>
      </c>
      <c r="J16" s="6" t="s">
        <v>4</v>
      </c>
      <c r="K16" t="s">
        <v>332</v>
      </c>
      <c r="L16" s="6">
        <v>4</v>
      </c>
      <c r="M16" s="6" t="s">
        <v>796</v>
      </c>
      <c r="N16" s="6" t="str">
        <f>"\cite{"&amp;Table54[[#This Row],[Ref]]&amp;"}"</f>
        <v>\cite{wang2021difftech}</v>
      </c>
    </row>
    <row r="17" spans="2:14" ht="51">
      <c r="B17">
        <v>13</v>
      </c>
      <c r="C17">
        <v>2021</v>
      </c>
      <c r="D17">
        <v>14</v>
      </c>
      <c r="E17" s="6" t="s">
        <v>763</v>
      </c>
      <c r="F17" s="6" t="s">
        <v>363</v>
      </c>
      <c r="G17" s="6" t="s">
        <v>764</v>
      </c>
      <c r="H17" t="s">
        <v>326</v>
      </c>
      <c r="I17" t="s">
        <v>327</v>
      </c>
      <c r="J17" s="6" t="s">
        <v>368</v>
      </c>
      <c r="K17" t="s">
        <v>332</v>
      </c>
      <c r="L17" s="6">
        <v>5</v>
      </c>
      <c r="M17" s="6" t="s">
        <v>795</v>
      </c>
      <c r="N17" s="6" t="str">
        <f>"\cite{"&amp;Table54[[#This Row],[Ref]]&amp;"}"</f>
        <v>\cite{liu2021api}</v>
      </c>
    </row>
    <row r="18" spans="2:14" ht="51">
      <c r="B18">
        <v>6</v>
      </c>
      <c r="C18">
        <v>2019</v>
      </c>
      <c r="D18">
        <v>15</v>
      </c>
      <c r="E18" s="6" t="s">
        <v>794</v>
      </c>
      <c r="F18" s="6" t="s">
        <v>352</v>
      </c>
      <c r="G18" s="6" t="s">
        <v>765</v>
      </c>
      <c r="H18" t="s">
        <v>328</v>
      </c>
      <c r="I18" t="s">
        <v>329</v>
      </c>
      <c r="J18" s="6" t="s">
        <v>369</v>
      </c>
      <c r="K18" t="s">
        <v>332</v>
      </c>
      <c r="L18" s="6">
        <v>5</v>
      </c>
      <c r="M18" s="6" t="s">
        <v>793</v>
      </c>
      <c r="N18" s="6" t="str">
        <f>"\cite{"&amp;Table54[[#This Row],[Ref]]&amp;"}"</f>
        <v>\cite{uddin2019understanding}</v>
      </c>
    </row>
    <row r="19" spans="2:14" ht="51">
      <c r="B19">
        <v>18</v>
      </c>
      <c r="C19">
        <v>2022</v>
      </c>
      <c r="D19">
        <v>16</v>
      </c>
      <c r="E19" s="6" t="s">
        <v>766</v>
      </c>
      <c r="F19" s="6" t="s">
        <v>366</v>
      </c>
      <c r="G19" s="6" t="s">
        <v>767</v>
      </c>
      <c r="H19" t="s">
        <v>317</v>
      </c>
      <c r="I19" t="s">
        <v>318</v>
      </c>
      <c r="J19" s="6" t="s">
        <v>370</v>
      </c>
      <c r="K19" t="s">
        <v>319</v>
      </c>
      <c r="L19" s="6">
        <v>5</v>
      </c>
      <c r="M19" s="6" t="s">
        <v>792</v>
      </c>
      <c r="N19" s="6" t="str">
        <f>"\cite{"&amp;Table54[[#This Row],[Ref]]&amp;"}"</f>
        <v>\cite{yan2022concept}</v>
      </c>
    </row>
    <row r="20" spans="2:14" ht="51">
      <c r="B20">
        <v>1</v>
      </c>
      <c r="C20">
        <v>2019</v>
      </c>
      <c r="D20">
        <v>17</v>
      </c>
      <c r="E20" s="6" t="s">
        <v>768</v>
      </c>
      <c r="F20" s="6" t="s">
        <v>342</v>
      </c>
      <c r="G20" s="6" t="s">
        <v>378</v>
      </c>
      <c r="H20" t="s">
        <v>295</v>
      </c>
      <c r="I20" t="s">
        <v>296</v>
      </c>
      <c r="J20" s="6" t="s">
        <v>371</v>
      </c>
      <c r="K20" t="s">
        <v>297</v>
      </c>
      <c r="L20" s="6">
        <v>6</v>
      </c>
      <c r="M20" s="6" t="s">
        <v>791</v>
      </c>
      <c r="N20" s="6" t="str">
        <f>"\cite{"&amp;Table54[[#This Row],[Ref]]&amp;"}"</f>
        <v>\cite{spinellis2019select}</v>
      </c>
    </row>
    <row r="21" spans="2:14" ht="68">
      <c r="B21">
        <v>8</v>
      </c>
      <c r="C21">
        <v>2020</v>
      </c>
      <c r="D21">
        <v>18</v>
      </c>
      <c r="E21" s="6" t="s">
        <v>769</v>
      </c>
      <c r="F21" s="6" t="s">
        <v>342</v>
      </c>
      <c r="G21" s="6" t="s">
        <v>384</v>
      </c>
      <c r="H21" t="s">
        <v>308</v>
      </c>
      <c r="I21" t="s">
        <v>309</v>
      </c>
      <c r="J21" s="6" t="s">
        <v>373</v>
      </c>
      <c r="K21" t="s">
        <v>336</v>
      </c>
      <c r="L21" s="6">
        <v>6</v>
      </c>
      <c r="M21" s="6" t="s">
        <v>790</v>
      </c>
      <c r="N21" s="6" t="str">
        <f>"\cite{"&amp;Table54[[#This Row],[Ref]]&amp;"}"</f>
        <v>\cite{larios2020selecting}</v>
      </c>
    </row>
    <row r="22" spans="2:14">
      <c r="F22" s="6"/>
    </row>
    <row r="23" spans="2:14">
      <c r="F23" s="6"/>
    </row>
    <row r="24" spans="2:14" ht="17">
      <c r="D24" s="36" t="s">
        <v>7</v>
      </c>
      <c r="E24" s="36" t="s">
        <v>743</v>
      </c>
      <c r="F24" s="36" t="s">
        <v>744</v>
      </c>
      <c r="G24" s="36" t="s">
        <v>330</v>
      </c>
    </row>
    <row r="25" spans="2:14" ht="51">
      <c r="D25" s="6">
        <v>1</v>
      </c>
      <c r="E25" s="6" t="s">
        <v>771</v>
      </c>
      <c r="F25" s="6" t="s">
        <v>360</v>
      </c>
      <c r="G25" s="6" t="s">
        <v>747</v>
      </c>
    </row>
    <row r="26" spans="2:14" ht="85">
      <c r="D26" s="6">
        <v>2</v>
      </c>
      <c r="E26" s="6" t="s">
        <v>772</v>
      </c>
      <c r="F26" s="6" t="s">
        <v>360</v>
      </c>
      <c r="G26" s="6" t="s">
        <v>748</v>
      </c>
    </row>
    <row r="27" spans="2:14" ht="68">
      <c r="D27" s="6">
        <v>3</v>
      </c>
      <c r="E27" s="6" t="s">
        <v>773</v>
      </c>
      <c r="F27" s="6" t="s">
        <v>345</v>
      </c>
      <c r="G27" s="6" t="s">
        <v>348</v>
      </c>
    </row>
    <row r="28" spans="2:14" ht="51">
      <c r="D28" s="6">
        <v>4</v>
      </c>
      <c r="E28" s="6" t="s">
        <v>774</v>
      </c>
      <c r="F28" s="6" t="s">
        <v>351</v>
      </c>
      <c r="G28" s="6" t="s">
        <v>350</v>
      </c>
    </row>
    <row r="29" spans="2:14" ht="34">
      <c r="D29" s="6">
        <v>5</v>
      </c>
      <c r="E29" s="6" t="s">
        <v>775</v>
      </c>
      <c r="F29" s="6" t="s">
        <v>342</v>
      </c>
      <c r="G29" s="6" t="s">
        <v>377</v>
      </c>
    </row>
    <row r="30" spans="2:14" ht="51">
      <c r="D30" s="6">
        <v>6</v>
      </c>
      <c r="E30" s="6" t="s">
        <v>776</v>
      </c>
      <c r="F30" s="6" t="s">
        <v>786</v>
      </c>
      <c r="G30" s="6" t="s">
        <v>750</v>
      </c>
    </row>
    <row r="31" spans="2:14" ht="51">
      <c r="D31" s="6">
        <v>7</v>
      </c>
      <c r="E31" s="6" t="s">
        <v>777</v>
      </c>
      <c r="F31" s="6" t="s">
        <v>380</v>
      </c>
      <c r="G31" s="6" t="s">
        <v>751</v>
      </c>
    </row>
    <row r="32" spans="2:14" ht="51">
      <c r="D32" s="6">
        <v>8</v>
      </c>
      <c r="E32" s="6" t="s">
        <v>778</v>
      </c>
      <c r="F32" s="6" t="s">
        <v>344</v>
      </c>
      <c r="G32" s="6" t="s">
        <v>757</v>
      </c>
    </row>
    <row r="33" spans="4:7" ht="51">
      <c r="D33" s="6">
        <v>9</v>
      </c>
      <c r="E33" s="6" t="s">
        <v>779</v>
      </c>
      <c r="F33" s="6" t="s">
        <v>344</v>
      </c>
      <c r="G33" s="6" t="s">
        <v>349</v>
      </c>
    </row>
    <row r="34" spans="4:7" ht="51">
      <c r="D34" s="6">
        <v>10</v>
      </c>
      <c r="E34" s="6" t="s">
        <v>780</v>
      </c>
      <c r="F34" s="6" t="s">
        <v>343</v>
      </c>
      <c r="G34" s="6" t="s">
        <v>759</v>
      </c>
    </row>
    <row r="35" spans="4:7" ht="56" customHeight="1">
      <c r="D35" s="37" t="s">
        <v>788</v>
      </c>
      <c r="E35" s="6" t="s">
        <v>787</v>
      </c>
      <c r="F35" s="6" t="s">
        <v>356</v>
      </c>
      <c r="G35" s="6" t="s">
        <v>770</v>
      </c>
    </row>
    <row r="36" spans="4:7" ht="51">
      <c r="D36" s="6">
        <v>14</v>
      </c>
      <c r="E36" s="6" t="s">
        <v>781</v>
      </c>
      <c r="F36" s="6" t="s">
        <v>363</v>
      </c>
      <c r="G36" s="6" t="s">
        <v>764</v>
      </c>
    </row>
    <row r="37" spans="4:7" ht="51">
      <c r="D37" s="6">
        <v>15</v>
      </c>
      <c r="E37" s="6" t="s">
        <v>782</v>
      </c>
      <c r="F37" s="6" t="s">
        <v>352</v>
      </c>
      <c r="G37" s="6" t="s">
        <v>765</v>
      </c>
    </row>
    <row r="38" spans="4:7" ht="51">
      <c r="D38" s="6">
        <v>16</v>
      </c>
      <c r="E38" s="6" t="s">
        <v>783</v>
      </c>
      <c r="F38" s="6" t="s">
        <v>366</v>
      </c>
      <c r="G38" s="6" t="s">
        <v>767</v>
      </c>
    </row>
    <row r="39" spans="4:7" ht="34">
      <c r="D39" s="6">
        <v>17</v>
      </c>
      <c r="E39" s="6" t="s">
        <v>784</v>
      </c>
      <c r="F39" s="6" t="s">
        <v>342</v>
      </c>
      <c r="G39" s="6" t="s">
        <v>378</v>
      </c>
    </row>
    <row r="40" spans="4:7" ht="68">
      <c r="D40" s="6">
        <v>18</v>
      </c>
      <c r="E40" s="6" t="s">
        <v>785</v>
      </c>
      <c r="F40" s="6" t="s">
        <v>342</v>
      </c>
      <c r="G40" s="6" t="s">
        <v>384</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765C-2612-684C-B4B1-F18439ADF38D}">
  <dimension ref="B1:O33"/>
  <sheetViews>
    <sheetView topLeftCell="A10" workbookViewId="0">
      <selection activeCell="F16" sqref="F16"/>
    </sheetView>
  </sheetViews>
  <sheetFormatPr baseColWidth="10" defaultRowHeight="16"/>
  <cols>
    <col min="1" max="1" width="2.83203125" customWidth="1"/>
    <col min="2" max="2" width="4.6640625" bestFit="1" customWidth="1"/>
    <col min="3" max="3" width="9" customWidth="1"/>
    <col min="4" max="4" width="4.5" customWidth="1"/>
    <col min="5" max="5" width="38" customWidth="1"/>
    <col min="6" max="6" width="29.5" customWidth="1"/>
    <col min="7" max="7" width="57" style="6" customWidth="1"/>
    <col min="8" max="8" width="10.1640625" style="6" customWidth="1"/>
    <col min="9" max="9" width="33.83203125" style="6" customWidth="1"/>
    <col min="10" max="10" width="16" style="6" customWidth="1"/>
    <col min="11" max="11" width="10.1640625" style="6" customWidth="1"/>
    <col min="14" max="14" width="10.83203125" customWidth="1"/>
  </cols>
  <sheetData>
    <row r="1" spans="2:15" ht="21" thickBot="1">
      <c r="B1" s="19" t="s">
        <v>353</v>
      </c>
      <c r="C1" s="19"/>
      <c r="D1" s="19"/>
      <c r="E1" s="19"/>
    </row>
    <row r="2" spans="2:15" ht="17" thickTop="1"/>
    <row r="3" spans="2:15" ht="17">
      <c r="B3" t="s">
        <v>14</v>
      </c>
      <c r="C3" t="s">
        <v>346</v>
      </c>
      <c r="D3" t="s">
        <v>7</v>
      </c>
      <c r="E3" t="s">
        <v>743</v>
      </c>
      <c r="F3" t="s">
        <v>744</v>
      </c>
      <c r="G3" s="6" t="s">
        <v>330</v>
      </c>
      <c r="H3" t="s">
        <v>5</v>
      </c>
      <c r="I3" t="s">
        <v>75</v>
      </c>
      <c r="J3" t="s">
        <v>8</v>
      </c>
      <c r="K3" t="s">
        <v>237</v>
      </c>
      <c r="L3" t="s">
        <v>340</v>
      </c>
      <c r="M3" t="s">
        <v>421</v>
      </c>
      <c r="N3" t="s">
        <v>37</v>
      </c>
      <c r="O3" t="s">
        <v>810</v>
      </c>
    </row>
    <row r="4" spans="2:15" ht="51">
      <c r="B4">
        <v>16</v>
      </c>
      <c r="C4">
        <v>2017</v>
      </c>
      <c r="D4">
        <v>1</v>
      </c>
      <c r="E4" s="6" t="s">
        <v>746</v>
      </c>
      <c r="F4" s="6" t="s">
        <v>360</v>
      </c>
      <c r="G4" s="6" t="s">
        <v>747</v>
      </c>
      <c r="H4" t="s">
        <v>321</v>
      </c>
      <c r="I4" t="str">
        <f>Table5412[[#This Row],[Ref]]</f>
        <v>wasserman2017osspal</v>
      </c>
      <c r="J4" t="s">
        <v>322</v>
      </c>
      <c r="K4" s="6" t="s">
        <v>202</v>
      </c>
      <c r="L4" t="s">
        <v>323</v>
      </c>
      <c r="M4" s="6">
        <v>1</v>
      </c>
      <c r="N4" s="6" t="s">
        <v>809</v>
      </c>
      <c r="O4" s="6" t="str">
        <f>"\cite{"&amp;Table5412[[#This Row],[Ref]]&amp;"}"</f>
        <v>\cite{wasserman2017osspal}</v>
      </c>
    </row>
    <row r="5" spans="2:15" ht="85">
      <c r="B5">
        <v>17</v>
      </c>
      <c r="C5">
        <v>2022</v>
      </c>
      <c r="D5">
        <v>2</v>
      </c>
      <c r="E5" s="6" t="s">
        <v>745</v>
      </c>
      <c r="F5" s="6" t="s">
        <v>360</v>
      </c>
      <c r="G5" s="6" t="s">
        <v>748</v>
      </c>
      <c r="H5" t="s">
        <v>315</v>
      </c>
      <c r="I5" t="str">
        <f>Table5412[[#This Row],[Ref]]</f>
        <v>li2022exploring</v>
      </c>
      <c r="J5" t="s">
        <v>316</v>
      </c>
      <c r="K5" s="6" t="s">
        <v>376</v>
      </c>
      <c r="L5" t="s">
        <v>334</v>
      </c>
      <c r="M5" s="6">
        <v>1</v>
      </c>
      <c r="N5" s="6" t="s">
        <v>808</v>
      </c>
      <c r="O5" s="6" t="str">
        <f>"\cite{"&amp;Table5412[[#This Row],[Ref]]&amp;"}"</f>
        <v>\cite{li2022exploring}</v>
      </c>
    </row>
    <row r="6" spans="2:15" ht="68">
      <c r="B6">
        <v>3</v>
      </c>
      <c r="C6">
        <v>2017</v>
      </c>
      <c r="D6">
        <v>3</v>
      </c>
      <c r="E6" s="6" t="s">
        <v>752</v>
      </c>
      <c r="F6" s="6" t="s">
        <v>345</v>
      </c>
      <c r="G6" s="6" t="s">
        <v>348</v>
      </c>
      <c r="H6" t="s">
        <v>300</v>
      </c>
      <c r="I6" t="str">
        <f>Table5412[[#This Row],[Ref]]</f>
        <v>uddin2017automatic</v>
      </c>
      <c r="J6" t="s">
        <v>302</v>
      </c>
      <c r="K6" s="6" t="s">
        <v>374</v>
      </c>
      <c r="L6" t="s">
        <v>338</v>
      </c>
      <c r="M6" s="6">
        <v>2</v>
      </c>
      <c r="N6" s="6" t="s">
        <v>807</v>
      </c>
      <c r="O6" s="6" t="str">
        <f>"\cite{"&amp;Table5412[[#This Row],[Ref]]&amp;"}"</f>
        <v>\cite{uddin2017automatic}</v>
      </c>
    </row>
    <row r="7" spans="2:15" ht="68">
      <c r="B7">
        <v>2</v>
      </c>
      <c r="C7">
        <v>2017</v>
      </c>
      <c r="D7">
        <v>4</v>
      </c>
      <c r="E7" s="6" t="s">
        <v>753</v>
      </c>
      <c r="F7" s="6" t="s">
        <v>351</v>
      </c>
      <c r="G7" s="6" t="s">
        <v>350</v>
      </c>
      <c r="H7" t="s">
        <v>300</v>
      </c>
      <c r="I7" t="str">
        <f>Table5412[[#This Row],[Ref]]</f>
        <v>uddin2017opiner</v>
      </c>
      <c r="J7" t="s">
        <v>347</v>
      </c>
      <c r="K7" s="6" t="s">
        <v>374</v>
      </c>
      <c r="L7" t="s">
        <v>303</v>
      </c>
      <c r="M7" s="6">
        <v>2</v>
      </c>
      <c r="N7" s="6" t="s">
        <v>806</v>
      </c>
      <c r="O7" s="6" t="str">
        <f>"\cite{"&amp;Table5412[[#This Row],[Ref]]&amp;"}"</f>
        <v>\cite{uddin2017opiner}</v>
      </c>
    </row>
    <row r="8" spans="2:15" ht="34">
      <c r="B8">
        <v>9</v>
      </c>
      <c r="C8">
        <v>2018</v>
      </c>
      <c r="D8">
        <v>5</v>
      </c>
      <c r="E8" s="6" t="s">
        <v>749</v>
      </c>
      <c r="F8" s="6" t="s">
        <v>342</v>
      </c>
      <c r="G8" s="6" t="s">
        <v>377</v>
      </c>
      <c r="H8" t="s">
        <v>306</v>
      </c>
      <c r="I8" t="str">
        <f>Table5412[[#This Row],[Ref]]</f>
        <v>de2018library</v>
      </c>
      <c r="J8" t="s">
        <v>320</v>
      </c>
      <c r="K8" s="6" t="s">
        <v>372</v>
      </c>
      <c r="L8" t="s">
        <v>333</v>
      </c>
      <c r="M8" s="6">
        <v>2</v>
      </c>
      <c r="N8" s="6" t="s">
        <v>805</v>
      </c>
      <c r="O8" s="6" t="str">
        <f>"\cite{"&amp;Table5412[[#This Row],[Ref]]&amp;"}"</f>
        <v>\cite{de2018library}</v>
      </c>
    </row>
    <row r="9" spans="2:15" ht="52" customHeight="1">
      <c r="B9">
        <v>10</v>
      </c>
      <c r="C9">
        <v>2018</v>
      </c>
      <c r="D9">
        <v>6</v>
      </c>
      <c r="E9" s="6" t="s">
        <v>754</v>
      </c>
      <c r="F9" s="6" t="s">
        <v>379</v>
      </c>
      <c r="G9" s="6" t="s">
        <v>750</v>
      </c>
      <c r="H9" t="s">
        <v>306</v>
      </c>
      <c r="I9" t="str">
        <f>Table5412[[#This Row],[Ref]]</f>
        <v>de2018empirical</v>
      </c>
      <c r="J9" t="s">
        <v>307</v>
      </c>
      <c r="K9" s="6" t="s">
        <v>374</v>
      </c>
      <c r="L9" t="s">
        <v>337</v>
      </c>
      <c r="M9" s="6">
        <v>2</v>
      </c>
      <c r="N9" s="6" t="s">
        <v>804</v>
      </c>
      <c r="O9" s="6" t="str">
        <f>"\cite{"&amp;Table5412[[#This Row],[Ref]]&amp;"}"</f>
        <v>\cite{de2018empirical}</v>
      </c>
    </row>
    <row r="10" spans="2:15" s="6" customFormat="1" ht="68">
      <c r="B10" s="6">
        <v>11</v>
      </c>
      <c r="C10" s="6">
        <v>2020</v>
      </c>
      <c r="D10">
        <v>7</v>
      </c>
      <c r="E10" s="6" t="s">
        <v>755</v>
      </c>
      <c r="F10" s="6" t="s">
        <v>380</v>
      </c>
      <c r="G10" s="6" t="s">
        <v>751</v>
      </c>
      <c r="H10" s="6" t="s">
        <v>304</v>
      </c>
      <c r="I10" s="6" t="str">
        <f>Table5412[[#This Row],[Ref]]</f>
        <v>el2020libcomp</v>
      </c>
      <c r="J10" t="s">
        <v>305</v>
      </c>
      <c r="K10" s="6" t="s">
        <v>374</v>
      </c>
      <c r="L10" s="6" t="s">
        <v>336</v>
      </c>
      <c r="M10" s="6">
        <v>2</v>
      </c>
      <c r="N10" s="6" t="s">
        <v>803</v>
      </c>
      <c r="O10" s="6" t="str">
        <f>"\cite{"&amp;Table5412[[#This Row],[Ref]]&amp;"}"</f>
        <v>\cite{el2020libcomp}</v>
      </c>
    </row>
    <row r="11" spans="2:15" ht="51">
      <c r="B11">
        <v>7</v>
      </c>
      <c r="C11">
        <v>2019</v>
      </c>
      <c r="D11">
        <v>8</v>
      </c>
      <c r="E11" s="6" t="s">
        <v>756</v>
      </c>
      <c r="F11" s="6" t="s">
        <v>344</v>
      </c>
      <c r="G11" s="6" t="s">
        <v>757</v>
      </c>
      <c r="H11" t="s">
        <v>324</v>
      </c>
      <c r="I11" t="str">
        <f>Table5412[[#This Row],[Ref]]</f>
        <v>lin2019pattern</v>
      </c>
      <c r="J11" t="s">
        <v>325</v>
      </c>
      <c r="K11" s="6" t="s">
        <v>375</v>
      </c>
      <c r="L11" t="s">
        <v>333</v>
      </c>
      <c r="M11" s="6">
        <v>3</v>
      </c>
      <c r="N11" s="6" t="s">
        <v>802</v>
      </c>
      <c r="O11" s="6" t="str">
        <f>"\cite{"&amp;Table5412[[#This Row],[Ref]]&amp;"}"</f>
        <v>\cite{lin2019pattern}</v>
      </c>
    </row>
    <row r="12" spans="2:15" ht="51">
      <c r="B12">
        <v>4</v>
      </c>
      <c r="C12">
        <v>2021</v>
      </c>
      <c r="D12">
        <v>9</v>
      </c>
      <c r="E12" s="6" t="s">
        <v>758</v>
      </c>
      <c r="F12" s="6" t="s">
        <v>344</v>
      </c>
      <c r="G12" s="6" t="s">
        <v>349</v>
      </c>
      <c r="H12" t="s">
        <v>300</v>
      </c>
      <c r="I12" t="str">
        <f>Table5412[[#This Row],[Ref]]</f>
        <v>uddin2019automatic</v>
      </c>
      <c r="J12" t="s">
        <v>301</v>
      </c>
      <c r="K12" s="6" t="s">
        <v>4</v>
      </c>
      <c r="L12" t="s">
        <v>332</v>
      </c>
      <c r="M12" s="6">
        <v>3</v>
      </c>
      <c r="N12" s="6" t="s">
        <v>801</v>
      </c>
      <c r="O12" s="6" t="str">
        <f>"\cite{"&amp;Table5412[[#This Row],[Ref]]&amp;"}"</f>
        <v>\cite{uddin2019automatic}</v>
      </c>
    </row>
    <row r="13" spans="2:15" ht="51">
      <c r="B13">
        <v>5</v>
      </c>
      <c r="C13">
        <v>2022</v>
      </c>
      <c r="D13">
        <v>10</v>
      </c>
      <c r="E13" s="6" t="s">
        <v>800</v>
      </c>
      <c r="F13" s="6" t="s">
        <v>343</v>
      </c>
      <c r="G13" s="6" t="s">
        <v>759</v>
      </c>
      <c r="H13" t="s">
        <v>298</v>
      </c>
      <c r="I13" t="str">
        <f>Table5412[[#This Row],[Ref]]</f>
        <v>uddin2022empirical</v>
      </c>
      <c r="J13" t="s">
        <v>299</v>
      </c>
      <c r="K13" s="6" t="s">
        <v>4</v>
      </c>
      <c r="L13" t="s">
        <v>339</v>
      </c>
      <c r="M13" s="6">
        <v>3</v>
      </c>
      <c r="N13" s="6" t="s">
        <v>799</v>
      </c>
      <c r="O13" s="6" t="str">
        <f>"\cite{"&amp;Table5412[[#This Row],[Ref]]&amp;"}"</f>
        <v>\cite{uddin2022empirical}</v>
      </c>
    </row>
    <row r="14" spans="2:15" ht="68">
      <c r="B14">
        <v>12</v>
      </c>
      <c r="C14">
        <v>2018</v>
      </c>
      <c r="D14">
        <v>11</v>
      </c>
      <c r="E14" s="6" t="s">
        <v>762</v>
      </c>
      <c r="F14" s="6" t="s">
        <v>356</v>
      </c>
      <c r="G14" s="6" t="s">
        <v>761</v>
      </c>
      <c r="H14" t="s">
        <v>313</v>
      </c>
      <c r="I14" t="str">
        <f>Table5412[[#This Row],[Ref]]</f>
        <v>huang2018tell</v>
      </c>
      <c r="J14" t="s">
        <v>314</v>
      </c>
      <c r="K14" s="6" t="s">
        <v>4</v>
      </c>
      <c r="L14" t="s">
        <v>335</v>
      </c>
      <c r="M14" s="6">
        <v>4</v>
      </c>
      <c r="N14" s="6" t="s">
        <v>798</v>
      </c>
      <c r="O14" s="6" t="str">
        <f>"\cite{"&amp;Table5412[[#This Row],[Ref]]&amp;"}"</f>
        <v>\cite{huang2018tell}</v>
      </c>
    </row>
    <row r="15" spans="2:15" ht="68">
      <c r="B15">
        <v>14</v>
      </c>
      <c r="C15">
        <v>2020</v>
      </c>
      <c r="D15">
        <v>12</v>
      </c>
      <c r="E15" s="6" t="s">
        <v>762</v>
      </c>
      <c r="F15" s="6" t="s">
        <v>356</v>
      </c>
      <c r="G15" s="6" t="s">
        <v>760</v>
      </c>
      <c r="H15" t="s">
        <v>310</v>
      </c>
      <c r="I15" t="str">
        <f>Table5412[[#This Row],[Ref]]</f>
        <v>wang2020difftech</v>
      </c>
      <c r="J15" t="s">
        <v>312</v>
      </c>
      <c r="K15" s="6" t="s">
        <v>4</v>
      </c>
      <c r="L15" t="s">
        <v>336</v>
      </c>
      <c r="M15" s="6">
        <v>4</v>
      </c>
      <c r="N15" s="6" t="s">
        <v>797</v>
      </c>
      <c r="O15" s="6" t="str">
        <f>"\cite{"&amp;Table5412[[#This Row],[Ref]]&amp;"}"</f>
        <v>\cite{wang2020difftech}</v>
      </c>
    </row>
    <row r="16" spans="2:15" ht="68">
      <c r="B16">
        <v>15</v>
      </c>
      <c r="C16">
        <v>2021</v>
      </c>
      <c r="D16">
        <v>13</v>
      </c>
      <c r="E16" s="6" t="s">
        <v>762</v>
      </c>
      <c r="F16" s="6" t="s">
        <v>356</v>
      </c>
      <c r="G16" s="6" t="s">
        <v>359</v>
      </c>
      <c r="H16" t="s">
        <v>310</v>
      </c>
      <c r="I16" t="str">
        <f>Table5412[[#This Row],[Ref]]</f>
        <v>wang2021difftech</v>
      </c>
      <c r="J16" t="s">
        <v>311</v>
      </c>
      <c r="K16" s="6" t="s">
        <v>4</v>
      </c>
      <c r="L16" t="s">
        <v>332</v>
      </c>
      <c r="M16" s="6">
        <v>4</v>
      </c>
      <c r="N16" s="6" t="s">
        <v>796</v>
      </c>
      <c r="O16" s="6" t="str">
        <f>"\cite{"&amp;Table5412[[#This Row],[Ref]]&amp;"}"</f>
        <v>\cite{wang2021difftech}</v>
      </c>
    </row>
    <row r="17" spans="2:15" ht="51">
      <c r="B17">
        <v>13</v>
      </c>
      <c r="C17">
        <v>2021</v>
      </c>
      <c r="D17">
        <v>14</v>
      </c>
      <c r="E17" s="6" t="s">
        <v>763</v>
      </c>
      <c r="F17" s="6" t="s">
        <v>363</v>
      </c>
      <c r="G17" s="6" t="s">
        <v>764</v>
      </c>
      <c r="H17" t="s">
        <v>326</v>
      </c>
      <c r="I17" t="str">
        <f>Table5412[[#This Row],[Ref]]</f>
        <v>liu2021api</v>
      </c>
      <c r="J17" t="s">
        <v>327</v>
      </c>
      <c r="K17" s="6" t="s">
        <v>368</v>
      </c>
      <c r="L17" t="s">
        <v>332</v>
      </c>
      <c r="M17" s="6">
        <v>5</v>
      </c>
      <c r="N17" s="6" t="s">
        <v>795</v>
      </c>
      <c r="O17" s="6" t="str">
        <f>"\cite{"&amp;Table5412[[#This Row],[Ref]]&amp;"}"</f>
        <v>\cite{liu2021api}</v>
      </c>
    </row>
    <row r="18" spans="2:15" ht="51">
      <c r="B18">
        <v>6</v>
      </c>
      <c r="C18">
        <v>2019</v>
      </c>
      <c r="D18">
        <v>15</v>
      </c>
      <c r="E18" s="6" t="s">
        <v>794</v>
      </c>
      <c r="F18" s="6" t="s">
        <v>352</v>
      </c>
      <c r="G18" s="6" t="s">
        <v>765</v>
      </c>
      <c r="H18" t="s">
        <v>328</v>
      </c>
      <c r="I18" t="str">
        <f>Table5412[[#This Row],[Ref]]</f>
        <v>uddin2019understanding</v>
      </c>
      <c r="J18" t="s">
        <v>329</v>
      </c>
      <c r="K18" s="6" t="s">
        <v>369</v>
      </c>
      <c r="L18" t="s">
        <v>332</v>
      </c>
      <c r="M18" s="6">
        <v>5</v>
      </c>
      <c r="N18" s="6" t="s">
        <v>793</v>
      </c>
      <c r="O18" s="6" t="str">
        <f>"\cite{"&amp;Table5412[[#This Row],[Ref]]&amp;"}"</f>
        <v>\cite{uddin2019understanding}</v>
      </c>
    </row>
    <row r="19" spans="2:15" ht="51">
      <c r="B19">
        <v>18</v>
      </c>
      <c r="C19">
        <v>2022</v>
      </c>
      <c r="D19">
        <v>16</v>
      </c>
      <c r="E19" s="6" t="s">
        <v>766</v>
      </c>
      <c r="F19" s="6" t="s">
        <v>366</v>
      </c>
      <c r="G19" s="6" t="s">
        <v>767</v>
      </c>
      <c r="H19" t="s">
        <v>317</v>
      </c>
      <c r="I19" t="str">
        <f>Table5412[[#This Row],[Ref]]</f>
        <v>yan2022concept</v>
      </c>
      <c r="J19" t="s">
        <v>318</v>
      </c>
      <c r="K19" s="6" t="s">
        <v>370</v>
      </c>
      <c r="L19" t="s">
        <v>319</v>
      </c>
      <c r="M19" s="6">
        <v>5</v>
      </c>
      <c r="N19" s="6" t="s">
        <v>792</v>
      </c>
      <c r="O19" s="6" t="str">
        <f>"\cite{"&amp;Table5412[[#This Row],[Ref]]&amp;"}"</f>
        <v>\cite{yan2022concept}</v>
      </c>
    </row>
    <row r="20" spans="2:15" ht="51">
      <c r="B20">
        <v>1</v>
      </c>
      <c r="C20">
        <v>2019</v>
      </c>
      <c r="D20">
        <v>17</v>
      </c>
      <c r="E20" s="6" t="s">
        <v>768</v>
      </c>
      <c r="F20" s="6" t="s">
        <v>342</v>
      </c>
      <c r="G20" s="6" t="s">
        <v>378</v>
      </c>
      <c r="H20" t="s">
        <v>295</v>
      </c>
      <c r="I20" t="str">
        <f>Table5412[[#This Row],[Ref]]</f>
        <v>spinellis2019select</v>
      </c>
      <c r="J20" t="s">
        <v>296</v>
      </c>
      <c r="K20" s="6" t="s">
        <v>371</v>
      </c>
      <c r="L20" t="s">
        <v>297</v>
      </c>
      <c r="M20" s="6">
        <v>6</v>
      </c>
      <c r="N20" s="6" t="s">
        <v>791</v>
      </c>
      <c r="O20" s="6" t="str">
        <f>"\cite{"&amp;Table5412[[#This Row],[Ref]]&amp;"}"</f>
        <v>\cite{spinellis2019select}</v>
      </c>
    </row>
    <row r="21" spans="2:15" ht="68">
      <c r="B21">
        <v>8</v>
      </c>
      <c r="C21">
        <v>2020</v>
      </c>
      <c r="D21">
        <v>18</v>
      </c>
      <c r="E21" s="6" t="s">
        <v>769</v>
      </c>
      <c r="F21" s="6" t="s">
        <v>342</v>
      </c>
      <c r="G21" s="6" t="s">
        <v>384</v>
      </c>
      <c r="H21" t="s">
        <v>308</v>
      </c>
      <c r="I21" t="str">
        <f>Table5412[[#This Row],[Ref]]</f>
        <v>larios2020selecting</v>
      </c>
      <c r="J21" t="s">
        <v>309</v>
      </c>
      <c r="K21" s="6" t="s">
        <v>373</v>
      </c>
      <c r="L21" t="s">
        <v>336</v>
      </c>
      <c r="M21" s="6">
        <v>6</v>
      </c>
      <c r="N21" s="6" t="s">
        <v>790</v>
      </c>
      <c r="O21" s="6" t="str">
        <f>"\cite{"&amp;Table5412[[#This Row],[Ref]]&amp;"}"</f>
        <v>\cite{larios2020selecting}</v>
      </c>
    </row>
    <row r="22" spans="2:15">
      <c r="F22" s="6"/>
    </row>
    <row r="23" spans="2:15" ht="17">
      <c r="F23" s="6"/>
      <c r="I23" s="6" t="s">
        <v>463</v>
      </c>
      <c r="J23" s="6" t="str">
        <f xml:space="preserve"> " \\ "&amp; CHAR(10)</f>
        <v xml:space="preserve"> \\ 
</v>
      </c>
    </row>
    <row r="24" spans="2:15" ht="17">
      <c r="C24" s="6"/>
      <c r="D24" s="6" t="s">
        <v>7</v>
      </c>
      <c r="E24" s="6" t="s">
        <v>821</v>
      </c>
      <c r="F24" s="6" t="s">
        <v>743</v>
      </c>
      <c r="G24" s="6" t="s">
        <v>830</v>
      </c>
      <c r="I24" s="6" t="str">
        <f t="shared" ref="I24:I32" si="0">E24&amp;$I$23&amp;F24&amp;$I$23&amp;G24&amp;$J$23</f>
        <v xml:space="preserve">Output &amp; Study &amp; Summary \\ 
</v>
      </c>
    </row>
    <row r="25" spans="2:15" ht="68">
      <c r="C25" s="6"/>
      <c r="D25" s="6">
        <v>1</v>
      </c>
      <c r="E25" s="6" t="s">
        <v>360</v>
      </c>
      <c r="F25" s="6" t="s">
        <v>812</v>
      </c>
      <c r="G25" s="6" t="s">
        <v>811</v>
      </c>
      <c r="I25" s="6" t="str">
        <f t="shared" si="0"/>
        <v xml:space="preserve">Software Evaluation Tool &amp; Open source software evaluation factors and tool \cite{wasserman2017osspal,
li2022exploring} &amp; Provides evaluation criteria (factors) for open source software (not library component). Identified 8 factors and 74 sub-factors. \\ 
</v>
      </c>
    </row>
    <row r="26" spans="2:15" ht="85">
      <c r="C26" s="6"/>
      <c r="D26" s="6">
        <v>2</v>
      </c>
      <c r="E26" s="6" t="s">
        <v>825</v>
      </c>
      <c r="F26" s="6" t="s">
        <v>824</v>
      </c>
      <c r="G26" s="6" t="s">
        <v>761</v>
      </c>
      <c r="I26" s="6" t="str">
        <f t="shared" si="0"/>
        <v xml:space="preserve">Technology Comparison Tool &amp; \textbf{DiffTech:} technology comparison tool \cite{huang2018tell, wang2020difftech, wang2021difftech} &amp; The tool mines comparative opinions in Stack Overflow about pairs of technologies without any predefined selection factors. \\ 
</v>
      </c>
    </row>
    <row r="27" spans="2:15" ht="68">
      <c r="C27" s="6"/>
      <c r="D27" s="6">
        <v>3</v>
      </c>
      <c r="E27" s="6" t="s">
        <v>827</v>
      </c>
      <c r="F27" s="6" t="s">
        <v>823</v>
      </c>
      <c r="G27" s="6" t="s">
        <v>813</v>
      </c>
      <c r="I27" s="6" t="str">
        <f t="shared" si="0"/>
        <v xml:space="preserve">\textbf{Library factors} related data &amp; \textbf{LibComp:} Quantitative data collection on library specific factors \cite{de2018library, de2018empirical, el2020libcomp} &amp; Proposed 9 quantitative factors of libraries and developed an online tool and an IDE plugin to display library specific information. \\ 
</v>
      </c>
    </row>
    <row r="28" spans="2:15" ht="85">
      <c r="C28" s="6"/>
      <c r="D28" s="6">
        <v>4</v>
      </c>
      <c r="E28" s="6" t="s">
        <v>828</v>
      </c>
      <c r="F28" s="6" t="s">
        <v>822</v>
      </c>
      <c r="G28" s="6" t="s">
        <v>350</v>
      </c>
      <c r="I28" s="6" t="str">
        <f t="shared" si="0"/>
        <v xml:space="preserve">\textbf{Library factors} related opinion &amp; \textbf{Opiner:} Opinion summarization of library specific factors \cite{uddin2017automatic, uddin2017opiner} &amp; Developed an API opinion summarization tool by crawling online forums contents regarding posts related with different APIs and their aspects. \\ 
</v>
      </c>
    </row>
    <row r="29" spans="2:15" s="6" customFormat="1" ht="56" customHeight="1">
      <c r="B29"/>
      <c r="D29" s="6">
        <v>5</v>
      </c>
      <c r="E29" s="6" t="s">
        <v>344</v>
      </c>
      <c r="F29" s="6" t="s">
        <v>815</v>
      </c>
      <c r="G29" s="6" t="s">
        <v>814</v>
      </c>
      <c r="I29" s="6" t="str">
        <f t="shared" si="0"/>
        <v xml:space="preserve">Opinion Mining Technique &amp; Opinion mining and sentiment analysis techniques \cite{lin2019pattern, uddin2019automatic, uddin2022empirical} &amp; Prepared benchmark dataset for opinions, and proposed pattern based or machine learning based techniques. \\ 
</v>
      </c>
      <c r="L29"/>
      <c r="M29"/>
      <c r="N29"/>
    </row>
    <row r="30" spans="2:15" s="6" customFormat="1" ht="68">
      <c r="B30"/>
      <c r="D30" s="6">
        <v>6</v>
      </c>
      <c r="E30" s="6" t="s">
        <v>826</v>
      </c>
      <c r="F30" s="6" t="s">
        <v>817</v>
      </c>
      <c r="G30" s="6" t="s">
        <v>816</v>
      </c>
      <c r="I30" s="6" t="str">
        <f t="shared" si="0"/>
        <v xml:space="preserve">Library Related Needs &amp; Developer needs identification from Stack Overflow \cite{liu2021api, uddin2019understanding} &amp; Identified 8 API related needs expressed in Stack Overflow and reported library selection factors from developer survey. \\ 
</v>
      </c>
      <c r="L30"/>
      <c r="M30"/>
      <c r="N30"/>
    </row>
    <row r="31" spans="2:15" s="6" customFormat="1" ht="51">
      <c r="B31"/>
      <c r="D31" s="6">
        <v>7</v>
      </c>
      <c r="E31" s="6" t="s">
        <v>366</v>
      </c>
      <c r="F31" s="6" t="s">
        <v>818</v>
      </c>
      <c r="G31" s="6" t="s">
        <v>767</v>
      </c>
      <c r="I31" s="6" t="str">
        <f t="shared" si="0"/>
        <v xml:space="preserve">Library Comparison UI &amp; User interface for library comparison \cite{yan2022concept} &amp; The interactive user interface presents concept (aspect) annotated code examples side by side for comparing multiple libraries. \\ 
</v>
      </c>
      <c r="L31"/>
      <c r="M31"/>
      <c r="N31"/>
    </row>
    <row r="32" spans="2:15" s="6" customFormat="1" ht="51">
      <c r="B32"/>
      <c r="D32" s="6">
        <v>8</v>
      </c>
      <c r="E32" s="6" t="s">
        <v>829</v>
      </c>
      <c r="F32" s="6" t="s">
        <v>820</v>
      </c>
      <c r="G32" s="6" t="s">
        <v>819</v>
      </c>
      <c r="I32" s="6" t="str">
        <f t="shared" si="0"/>
        <v xml:space="preserve">\textbf{Library Factors} for selection criteria &amp; Library selection factors \cite{spinellis2019select, larios2020selecting} &amp; Presented library selection factors from experience and from practitioners' survey and interview. \\ 
</v>
      </c>
      <c r="L32"/>
      <c r="M32"/>
      <c r="N32"/>
    </row>
    <row r="33" spans="9:9">
      <c r="I33" s="6" t="str">
        <f>_xlfn.CONCAT(I25:I32)</f>
        <v xml:space="preserve">Software Evaluation Tool &amp; Open source software evaluation factors and tool \cite{wasserman2017osspal,
li2022exploring} &amp; Provides evaluation criteria (factors) for open source software (not library component). Identified 8 factors and 74 sub-factors. \\ 
Technology Comparison Tool &amp; \textbf{DiffTech:} technology comparison tool \cite{huang2018tell, wang2020difftech, wang2021difftech} &amp; The tool mines comparative opinions in Stack Overflow about pairs of technologies without any predefined selection factors. \\ 
\textbf{Library factors} related data &amp; \textbf{LibComp:} Quantitative data collection on library specific factors \cite{de2018library, de2018empirical, el2020libcomp} &amp; Proposed 9 quantitative factors of libraries and developed an online tool and an IDE plugin to display library specific information. \\ 
\textbf{Library factors} related opinion &amp; \textbf{Opiner:} Opinion summarization of library specific factors \cite{uddin2017automatic, uddin2017opiner} &amp; Developed an API opinion summarization tool by crawling online forums contents regarding posts related with different APIs and their aspects. \\ 
Opinion Mining Technique &amp; Opinion mining and sentiment analysis techniques \cite{lin2019pattern, uddin2019automatic, uddin2022empirical} &amp; Prepared benchmark dataset for opinions, and proposed pattern based or machine learning based techniques. \\ 
Library Related Needs &amp; Developer needs identification from Stack Overflow \cite{liu2021api, uddin2019understanding} &amp; Identified 8 API related needs expressed in Stack Overflow and reported library selection factors from developer survey. \\ 
Library Comparison UI &amp; User interface for library comparison \cite{yan2022concept} &amp; The interactive user interface presents concept (aspect) annotated code examples side by side for comparing multiple libraries. \\ 
\textbf{Library Factors} for selection criteria &amp; Library selection factors \cite{spinellis2019select, larios2020selecting} &amp; Presented library selection factors from experience and from practitioners' survey and interview. \\ 
</v>
      </c>
    </row>
  </sheetData>
  <phoneticPr fontId="2" type="noConversion"/>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1C25-F017-E84E-89C1-813E2B5FD56E}">
  <dimension ref="A1:N65"/>
  <sheetViews>
    <sheetView workbookViewId="0">
      <selection activeCell="K17" sqref="K17"/>
    </sheetView>
  </sheetViews>
  <sheetFormatPr baseColWidth="10" defaultRowHeight="16"/>
  <cols>
    <col min="1" max="1" width="4.6640625" bestFit="1" customWidth="1"/>
    <col min="2" max="2" width="35" bestFit="1" customWidth="1"/>
    <col min="3" max="3" width="11.5" customWidth="1"/>
    <col min="4" max="4" width="12.1640625" bestFit="1" customWidth="1"/>
    <col min="6" max="6" width="14.33203125" customWidth="1"/>
    <col min="10" max="10" width="11.83203125" bestFit="1" customWidth="1"/>
    <col min="13" max="13" width="11.83203125" bestFit="1" customWidth="1"/>
    <col min="14" max="14" width="16.83203125" bestFit="1" customWidth="1"/>
  </cols>
  <sheetData>
    <row r="1" spans="1:14">
      <c r="B1" t="s">
        <v>705</v>
      </c>
    </row>
    <row r="2" spans="1:14">
      <c r="B2" t="s">
        <v>706</v>
      </c>
    </row>
    <row r="3" spans="1:14">
      <c r="B3" t="s">
        <v>707</v>
      </c>
    </row>
    <row r="6" spans="1:14">
      <c r="A6" t="s">
        <v>7</v>
      </c>
      <c r="B6" t="s">
        <v>708</v>
      </c>
      <c r="C6" t="s">
        <v>709</v>
      </c>
      <c r="D6" t="s">
        <v>710</v>
      </c>
      <c r="E6" t="s">
        <v>711</v>
      </c>
      <c r="F6" t="s">
        <v>712</v>
      </c>
      <c r="G6" t="s">
        <v>713</v>
      </c>
      <c r="H6" t="s">
        <v>714</v>
      </c>
      <c r="I6" t="s">
        <v>715</v>
      </c>
      <c r="J6" t="s">
        <v>516</v>
      </c>
      <c r="M6" t="s">
        <v>516</v>
      </c>
      <c r="N6" t="s">
        <v>716</v>
      </c>
    </row>
    <row r="7" spans="1:14">
      <c r="A7">
        <v>8</v>
      </c>
      <c r="B7" t="s">
        <v>0</v>
      </c>
      <c r="C7">
        <v>0</v>
      </c>
      <c r="D7">
        <v>20</v>
      </c>
      <c r="E7">
        <v>16.3</v>
      </c>
      <c r="F7">
        <v>6.05</v>
      </c>
      <c r="G7">
        <v>36.61</v>
      </c>
      <c r="H7">
        <v>10</v>
      </c>
      <c r="I7" s="34">
        <f>Table1[[#This Row],[Mean]]/2</f>
        <v>8.15</v>
      </c>
      <c r="J7" t="s">
        <v>717</v>
      </c>
      <c r="M7" s="2" t="s">
        <v>717</v>
      </c>
      <c r="N7" s="31">
        <v>5.5900000000000016</v>
      </c>
    </row>
    <row r="8" spans="1:14">
      <c r="A8">
        <v>7</v>
      </c>
      <c r="B8" t="s">
        <v>718</v>
      </c>
      <c r="C8">
        <v>0</v>
      </c>
      <c r="D8">
        <v>20</v>
      </c>
      <c r="E8">
        <v>15.5</v>
      </c>
      <c r="F8">
        <v>7.81</v>
      </c>
      <c r="G8">
        <v>61.05</v>
      </c>
      <c r="H8">
        <v>10</v>
      </c>
      <c r="I8" s="34">
        <f>Table1[[#This Row],[Mean]]/2</f>
        <v>7.75</v>
      </c>
      <c r="J8" t="s">
        <v>717</v>
      </c>
      <c r="M8" s="2" t="s">
        <v>719</v>
      </c>
      <c r="N8" s="31">
        <v>5.35</v>
      </c>
    </row>
    <row r="9" spans="1:14">
      <c r="A9">
        <v>12</v>
      </c>
      <c r="B9" t="s">
        <v>720</v>
      </c>
      <c r="C9">
        <v>0</v>
      </c>
      <c r="D9">
        <v>20</v>
      </c>
      <c r="E9">
        <v>14.9</v>
      </c>
      <c r="F9">
        <v>6.2</v>
      </c>
      <c r="G9">
        <v>38.49</v>
      </c>
      <c r="H9">
        <v>10</v>
      </c>
      <c r="I9" s="34">
        <f>Table1[[#This Row],[Mean]]/2</f>
        <v>7.45</v>
      </c>
      <c r="J9" t="s">
        <v>719</v>
      </c>
      <c r="M9" s="2" t="s">
        <v>721</v>
      </c>
      <c r="N9" s="31">
        <v>5.0357142857142856</v>
      </c>
    </row>
    <row r="10" spans="1:14">
      <c r="A10">
        <v>13</v>
      </c>
      <c r="B10" t="s">
        <v>11</v>
      </c>
      <c r="C10">
        <v>0</v>
      </c>
      <c r="D10">
        <v>20</v>
      </c>
      <c r="E10">
        <v>14.5</v>
      </c>
      <c r="F10">
        <v>5.41</v>
      </c>
      <c r="G10">
        <v>29.25</v>
      </c>
      <c r="H10">
        <v>10</v>
      </c>
      <c r="I10" s="34">
        <f>Table1[[#This Row],[Mean]]/2</f>
        <v>7.25</v>
      </c>
      <c r="J10" t="s">
        <v>719</v>
      </c>
      <c r="M10" s="2" t="s">
        <v>722</v>
      </c>
      <c r="N10" s="31">
        <v>4.2249999999999996</v>
      </c>
    </row>
    <row r="11" spans="1:14">
      <c r="A11">
        <v>3</v>
      </c>
      <c r="B11" t="s">
        <v>1</v>
      </c>
      <c r="C11">
        <v>0</v>
      </c>
      <c r="D11">
        <v>20</v>
      </c>
      <c r="E11">
        <v>13.8</v>
      </c>
      <c r="F11">
        <v>7.4</v>
      </c>
      <c r="G11">
        <v>54.76</v>
      </c>
      <c r="H11">
        <v>10</v>
      </c>
      <c r="I11" s="34">
        <f>Table1[[#This Row],[Mean]]/2</f>
        <v>6.9</v>
      </c>
      <c r="J11" t="s">
        <v>717</v>
      </c>
      <c r="M11" s="2" t="s">
        <v>10</v>
      </c>
      <c r="N11" s="31">
        <v>5.1964285714285712</v>
      </c>
    </row>
    <row r="12" spans="1:14">
      <c r="A12">
        <v>2</v>
      </c>
      <c r="B12" t="s">
        <v>13</v>
      </c>
      <c r="C12">
        <v>0</v>
      </c>
      <c r="D12">
        <v>20</v>
      </c>
      <c r="E12">
        <v>12.8</v>
      </c>
      <c r="F12">
        <v>7.21</v>
      </c>
      <c r="G12">
        <v>51.96</v>
      </c>
      <c r="H12">
        <v>10</v>
      </c>
      <c r="I12" s="34">
        <f>Table1[[#This Row],[Mean]]/2</f>
        <v>6.4</v>
      </c>
      <c r="J12" t="s">
        <v>717</v>
      </c>
    </row>
    <row r="13" spans="1:14">
      <c r="A13">
        <v>18</v>
      </c>
      <c r="B13" t="s">
        <v>723</v>
      </c>
      <c r="C13">
        <v>0</v>
      </c>
      <c r="D13">
        <v>20</v>
      </c>
      <c r="E13">
        <v>12.4</v>
      </c>
      <c r="F13">
        <v>6.2</v>
      </c>
      <c r="G13">
        <v>38.44</v>
      </c>
      <c r="H13">
        <v>10</v>
      </c>
      <c r="I13" s="34">
        <f>Table1[[#This Row],[Mean]]/2</f>
        <v>6.2</v>
      </c>
      <c r="J13" t="s">
        <v>721</v>
      </c>
    </row>
    <row r="14" spans="1:14">
      <c r="A14">
        <v>27</v>
      </c>
      <c r="B14" t="s">
        <v>2</v>
      </c>
      <c r="C14">
        <v>0</v>
      </c>
      <c r="D14">
        <v>20</v>
      </c>
      <c r="E14">
        <v>12</v>
      </c>
      <c r="F14">
        <v>5.44</v>
      </c>
      <c r="G14">
        <v>29.6</v>
      </c>
      <c r="H14">
        <v>10</v>
      </c>
      <c r="I14" s="34">
        <f>Table1[[#This Row],[Mean]]/2</f>
        <v>6</v>
      </c>
      <c r="J14" t="s">
        <v>722</v>
      </c>
    </row>
    <row r="15" spans="1:14">
      <c r="A15">
        <v>23</v>
      </c>
      <c r="B15" t="s">
        <v>724</v>
      </c>
      <c r="C15">
        <v>0</v>
      </c>
      <c r="D15">
        <v>20</v>
      </c>
      <c r="E15">
        <v>11.8</v>
      </c>
      <c r="F15">
        <v>7.03</v>
      </c>
      <c r="G15">
        <v>49.36</v>
      </c>
      <c r="H15">
        <v>10</v>
      </c>
      <c r="I15" s="34">
        <f>Table1[[#This Row],[Mean]]/2</f>
        <v>5.9</v>
      </c>
      <c r="J15" t="s">
        <v>721</v>
      </c>
    </row>
    <row r="16" spans="1:14">
      <c r="A16">
        <v>4</v>
      </c>
      <c r="B16" t="s">
        <v>512</v>
      </c>
      <c r="C16">
        <v>0</v>
      </c>
      <c r="D16">
        <v>20</v>
      </c>
      <c r="E16">
        <v>10.9</v>
      </c>
      <c r="F16">
        <v>6.36</v>
      </c>
      <c r="G16">
        <v>40.49</v>
      </c>
      <c r="H16">
        <v>10</v>
      </c>
      <c r="I16" s="34">
        <f>Table1[[#This Row],[Mean]]/2</f>
        <v>5.45</v>
      </c>
      <c r="J16" t="s">
        <v>717</v>
      </c>
    </row>
    <row r="17" spans="1:10">
      <c r="A17">
        <v>1</v>
      </c>
      <c r="B17" t="s">
        <v>725</v>
      </c>
      <c r="C17">
        <v>0</v>
      </c>
      <c r="D17">
        <v>20</v>
      </c>
      <c r="E17">
        <v>10.9</v>
      </c>
      <c r="F17">
        <v>8.02</v>
      </c>
      <c r="G17">
        <v>64.290000000000006</v>
      </c>
      <c r="H17">
        <v>10</v>
      </c>
      <c r="I17" s="34">
        <f>Table1[[#This Row],[Mean]]/2</f>
        <v>5.45</v>
      </c>
      <c r="J17" t="s">
        <v>717</v>
      </c>
    </row>
    <row r="18" spans="1:10">
      <c r="A18">
        <v>14</v>
      </c>
      <c r="B18" t="s">
        <v>726</v>
      </c>
      <c r="C18">
        <v>0</v>
      </c>
      <c r="D18">
        <v>19</v>
      </c>
      <c r="E18">
        <v>10.7</v>
      </c>
      <c r="F18">
        <v>6.9</v>
      </c>
      <c r="G18">
        <v>47.61</v>
      </c>
      <c r="H18">
        <v>10</v>
      </c>
      <c r="I18" s="34">
        <f>Table1[[#This Row],[Mean]]/2</f>
        <v>5.35</v>
      </c>
      <c r="J18" t="s">
        <v>719</v>
      </c>
    </row>
    <row r="19" spans="1:10">
      <c r="A19">
        <v>6</v>
      </c>
      <c r="B19" t="s">
        <v>727</v>
      </c>
      <c r="C19">
        <v>0</v>
      </c>
      <c r="D19">
        <v>20</v>
      </c>
      <c r="E19">
        <v>10.7</v>
      </c>
      <c r="F19">
        <v>7.5</v>
      </c>
      <c r="G19">
        <v>56.21</v>
      </c>
      <c r="H19">
        <v>10</v>
      </c>
      <c r="I19" s="34">
        <f>Table1[[#This Row],[Mean]]/2</f>
        <v>5.35</v>
      </c>
      <c r="J19" t="s">
        <v>717</v>
      </c>
    </row>
    <row r="20" spans="1:10">
      <c r="A20">
        <v>15</v>
      </c>
      <c r="B20" t="s">
        <v>728</v>
      </c>
      <c r="C20">
        <v>0</v>
      </c>
      <c r="D20">
        <v>19</v>
      </c>
      <c r="E20">
        <v>10.4</v>
      </c>
      <c r="F20">
        <v>6.18</v>
      </c>
      <c r="G20">
        <v>38.24</v>
      </c>
      <c r="H20">
        <v>10</v>
      </c>
      <c r="I20" s="34">
        <f>Table1[[#This Row],[Mean]]/2</f>
        <v>5.2</v>
      </c>
      <c r="J20" t="s">
        <v>719</v>
      </c>
    </row>
    <row r="21" spans="1:10">
      <c r="A21">
        <v>20</v>
      </c>
      <c r="B21" t="s">
        <v>729</v>
      </c>
      <c r="C21">
        <v>0</v>
      </c>
      <c r="D21">
        <v>18</v>
      </c>
      <c r="E21">
        <v>10.3</v>
      </c>
      <c r="F21">
        <v>6.94</v>
      </c>
      <c r="G21">
        <v>48.21</v>
      </c>
      <c r="H21">
        <v>10</v>
      </c>
      <c r="I21" s="34">
        <f>Table1[[#This Row],[Mean]]/2</f>
        <v>5.15</v>
      </c>
      <c r="J21" t="s">
        <v>721</v>
      </c>
    </row>
    <row r="22" spans="1:10">
      <c r="A22">
        <v>16</v>
      </c>
      <c r="B22" t="s">
        <v>730</v>
      </c>
      <c r="C22">
        <v>0</v>
      </c>
      <c r="D22">
        <v>19</v>
      </c>
      <c r="E22">
        <v>10.1</v>
      </c>
      <c r="F22">
        <v>6.52</v>
      </c>
      <c r="G22">
        <v>42.49</v>
      </c>
      <c r="H22">
        <v>10</v>
      </c>
      <c r="I22" s="34">
        <f>Table1[[#This Row],[Mean]]/2</f>
        <v>5.05</v>
      </c>
      <c r="J22" t="s">
        <v>719</v>
      </c>
    </row>
    <row r="23" spans="1:10">
      <c r="A23">
        <v>24</v>
      </c>
      <c r="B23" t="s">
        <v>731</v>
      </c>
      <c r="C23">
        <v>0</v>
      </c>
      <c r="D23">
        <v>20</v>
      </c>
      <c r="E23">
        <v>9.6999999999999993</v>
      </c>
      <c r="F23">
        <v>6.65</v>
      </c>
      <c r="G23">
        <v>44.21</v>
      </c>
      <c r="H23">
        <v>10</v>
      </c>
      <c r="I23" s="34">
        <f>Table1[[#This Row],[Mean]]/2</f>
        <v>4.8499999999999996</v>
      </c>
      <c r="J23" t="s">
        <v>721</v>
      </c>
    </row>
    <row r="24" spans="1:10">
      <c r="A24">
        <v>11</v>
      </c>
      <c r="B24" t="s">
        <v>732</v>
      </c>
      <c r="C24">
        <v>0</v>
      </c>
      <c r="D24">
        <v>16</v>
      </c>
      <c r="E24">
        <v>9.6</v>
      </c>
      <c r="F24">
        <v>5.52</v>
      </c>
      <c r="G24">
        <v>30.44</v>
      </c>
      <c r="H24">
        <v>10</v>
      </c>
      <c r="I24" s="34">
        <f>Table1[[#This Row],[Mean]]/2</f>
        <v>4.8</v>
      </c>
      <c r="J24" t="s">
        <v>719</v>
      </c>
    </row>
    <row r="25" spans="1:10">
      <c r="A25">
        <v>19</v>
      </c>
      <c r="B25" t="s">
        <v>733</v>
      </c>
      <c r="C25">
        <v>0</v>
      </c>
      <c r="D25">
        <v>19</v>
      </c>
      <c r="E25">
        <v>8.9</v>
      </c>
      <c r="F25">
        <v>6.19</v>
      </c>
      <c r="G25">
        <v>38.29</v>
      </c>
      <c r="H25">
        <v>10</v>
      </c>
      <c r="I25" s="34">
        <f>Table1[[#This Row],[Mean]]/2</f>
        <v>4.45</v>
      </c>
      <c r="J25" t="s">
        <v>721</v>
      </c>
    </row>
    <row r="26" spans="1:10">
      <c r="A26">
        <v>22</v>
      </c>
      <c r="B26" t="s">
        <v>734</v>
      </c>
      <c r="C26">
        <v>0</v>
      </c>
      <c r="D26">
        <v>20</v>
      </c>
      <c r="E26">
        <v>8.6999999999999993</v>
      </c>
      <c r="F26">
        <v>7.01</v>
      </c>
      <c r="G26">
        <v>49.21</v>
      </c>
      <c r="H26">
        <v>10</v>
      </c>
      <c r="I26" s="34">
        <f>Table1[[#This Row],[Mean]]/2</f>
        <v>4.3499999999999996</v>
      </c>
      <c r="J26" t="s">
        <v>721</v>
      </c>
    </row>
    <row r="27" spans="1:10">
      <c r="A27">
        <v>21</v>
      </c>
      <c r="B27" t="s">
        <v>735</v>
      </c>
      <c r="C27">
        <v>0</v>
      </c>
      <c r="D27">
        <v>16</v>
      </c>
      <c r="E27">
        <v>8.6999999999999993</v>
      </c>
      <c r="F27">
        <v>5.83</v>
      </c>
      <c r="G27">
        <v>34.01</v>
      </c>
      <c r="H27">
        <v>10</v>
      </c>
      <c r="I27" s="34">
        <f>Table1[[#This Row],[Mean]]/2</f>
        <v>4.3499999999999996</v>
      </c>
      <c r="J27" t="s">
        <v>721</v>
      </c>
    </row>
    <row r="28" spans="1:10">
      <c r="A28">
        <v>28</v>
      </c>
      <c r="B28" t="s">
        <v>736</v>
      </c>
      <c r="C28">
        <v>0</v>
      </c>
      <c r="D28">
        <v>18</v>
      </c>
      <c r="E28">
        <v>8.5</v>
      </c>
      <c r="F28">
        <v>6.97</v>
      </c>
      <c r="G28">
        <v>48.65</v>
      </c>
      <c r="H28">
        <v>10</v>
      </c>
      <c r="I28" s="34">
        <f>Table1[[#This Row],[Mean]]/2</f>
        <v>4.25</v>
      </c>
      <c r="J28" t="s">
        <v>722</v>
      </c>
    </row>
    <row r="29" spans="1:10">
      <c r="A29">
        <v>10</v>
      </c>
      <c r="B29" t="s">
        <v>737</v>
      </c>
      <c r="C29">
        <v>0</v>
      </c>
      <c r="D29">
        <v>20</v>
      </c>
      <c r="E29">
        <v>8.3000000000000007</v>
      </c>
      <c r="F29">
        <v>7.01</v>
      </c>
      <c r="G29">
        <v>49.21</v>
      </c>
      <c r="H29">
        <v>10</v>
      </c>
      <c r="I29" s="34">
        <f>Table1[[#This Row],[Mean]]/2</f>
        <v>4.1500000000000004</v>
      </c>
      <c r="J29" t="s">
        <v>717</v>
      </c>
    </row>
    <row r="30" spans="1:10">
      <c r="A30">
        <v>25</v>
      </c>
      <c r="B30" t="s">
        <v>738</v>
      </c>
      <c r="C30">
        <v>0</v>
      </c>
      <c r="D30">
        <v>20</v>
      </c>
      <c r="E30">
        <v>8.1999999999999993</v>
      </c>
      <c r="F30">
        <v>5.86</v>
      </c>
      <c r="G30">
        <v>34.36</v>
      </c>
      <c r="H30">
        <v>10</v>
      </c>
      <c r="I30" s="34">
        <f>Table1[[#This Row],[Mean]]/2</f>
        <v>4.0999999999999996</v>
      </c>
      <c r="J30" t="s">
        <v>722</v>
      </c>
    </row>
    <row r="31" spans="1:10">
      <c r="A31">
        <v>5</v>
      </c>
      <c r="B31" t="s">
        <v>739</v>
      </c>
      <c r="C31">
        <v>0</v>
      </c>
      <c r="D31">
        <v>20</v>
      </c>
      <c r="E31">
        <v>7.2</v>
      </c>
      <c r="F31">
        <v>5.72</v>
      </c>
      <c r="G31">
        <v>32.76</v>
      </c>
      <c r="H31">
        <v>10</v>
      </c>
      <c r="I31" s="34">
        <f>Table1[[#This Row],[Mean]]/2</f>
        <v>3.6</v>
      </c>
      <c r="J31" t="s">
        <v>717</v>
      </c>
    </row>
    <row r="32" spans="1:10">
      <c r="A32">
        <v>9</v>
      </c>
      <c r="B32" t="s">
        <v>740</v>
      </c>
      <c r="C32">
        <v>0</v>
      </c>
      <c r="D32">
        <v>12</v>
      </c>
      <c r="E32">
        <v>5.4</v>
      </c>
      <c r="F32">
        <v>4.45</v>
      </c>
      <c r="G32">
        <v>19.84</v>
      </c>
      <c r="H32">
        <v>10</v>
      </c>
      <c r="I32" s="34">
        <f>Table1[[#This Row],[Mean]]/2</f>
        <v>2.7</v>
      </c>
      <c r="J32" t="s">
        <v>717</v>
      </c>
    </row>
    <row r="33" spans="1:10">
      <c r="A33">
        <v>26</v>
      </c>
      <c r="B33" t="s">
        <v>741</v>
      </c>
      <c r="C33">
        <v>0</v>
      </c>
      <c r="D33">
        <v>16</v>
      </c>
      <c r="E33">
        <v>5.0999999999999996</v>
      </c>
      <c r="F33">
        <v>5.28</v>
      </c>
      <c r="G33">
        <v>27.89</v>
      </c>
      <c r="H33">
        <v>10</v>
      </c>
      <c r="I33" s="34">
        <f>Table1[[#This Row],[Mean]]/2</f>
        <v>2.5499999999999998</v>
      </c>
      <c r="J33" t="s">
        <v>722</v>
      </c>
    </row>
    <row r="34" spans="1:10">
      <c r="A34">
        <v>17</v>
      </c>
      <c r="B34" t="s">
        <v>742</v>
      </c>
      <c r="C34">
        <v>0</v>
      </c>
      <c r="D34">
        <v>14</v>
      </c>
      <c r="E34">
        <v>4.7</v>
      </c>
      <c r="F34">
        <v>4.6500000000000004</v>
      </c>
      <c r="G34">
        <v>21.61</v>
      </c>
      <c r="H34">
        <v>10</v>
      </c>
      <c r="I34" s="34">
        <f>Table1[[#This Row],[Mean]]/2</f>
        <v>2.35</v>
      </c>
      <c r="J34" t="s">
        <v>719</v>
      </c>
    </row>
    <row r="37" spans="1:10">
      <c r="A37" t="s">
        <v>7</v>
      </c>
      <c r="B37" t="s">
        <v>708</v>
      </c>
      <c r="C37" t="s">
        <v>516</v>
      </c>
      <c r="D37" t="s">
        <v>715</v>
      </c>
      <c r="E37" t="s">
        <v>923</v>
      </c>
    </row>
    <row r="38" spans="1:10">
      <c r="A38">
        <v>1</v>
      </c>
      <c r="B38" t="s">
        <v>0</v>
      </c>
      <c r="C38" t="s">
        <v>717</v>
      </c>
      <c r="D38" s="35">
        <v>8.15</v>
      </c>
      <c r="E38">
        <f>Table2[[#This Row],['#]]</f>
        <v>1</v>
      </c>
      <c r="J38" s="34"/>
    </row>
    <row r="39" spans="1:10">
      <c r="A39">
        <v>2</v>
      </c>
      <c r="B39" t="s">
        <v>718</v>
      </c>
      <c r="C39" t="s">
        <v>717</v>
      </c>
      <c r="D39" s="35">
        <v>7.75</v>
      </c>
      <c r="E39">
        <f>Table2[[#This Row],['#]]</f>
        <v>2</v>
      </c>
      <c r="J39" s="34"/>
    </row>
    <row r="40" spans="1:10">
      <c r="A40">
        <v>3</v>
      </c>
      <c r="B40" t="s">
        <v>69</v>
      </c>
      <c r="C40" t="s">
        <v>719</v>
      </c>
      <c r="D40" s="35">
        <v>7.45</v>
      </c>
      <c r="E40">
        <f>Table2[[#This Row],['#]]</f>
        <v>3</v>
      </c>
      <c r="J40" s="34"/>
    </row>
    <row r="41" spans="1:10">
      <c r="A41">
        <v>4</v>
      </c>
      <c r="B41" t="s">
        <v>11</v>
      </c>
      <c r="C41" t="s">
        <v>719</v>
      </c>
      <c r="D41" s="35">
        <v>7.25</v>
      </c>
      <c r="E41">
        <f>Table2[[#This Row],['#]]</f>
        <v>4</v>
      </c>
      <c r="J41" s="34"/>
    </row>
    <row r="42" spans="1:10">
      <c r="A42">
        <v>5</v>
      </c>
      <c r="B42" t="s">
        <v>1</v>
      </c>
      <c r="C42" t="s">
        <v>717</v>
      </c>
      <c r="D42" s="35">
        <v>6.9</v>
      </c>
      <c r="E42">
        <f>Table2[[#This Row],['#]]</f>
        <v>5</v>
      </c>
      <c r="J42" s="34"/>
    </row>
    <row r="43" spans="1:10">
      <c r="A43">
        <v>6</v>
      </c>
      <c r="B43" t="s">
        <v>13</v>
      </c>
      <c r="C43" t="s">
        <v>717</v>
      </c>
      <c r="D43" s="35">
        <v>6.4</v>
      </c>
      <c r="E43">
        <f>Table2[[#This Row],['#]]</f>
        <v>6</v>
      </c>
      <c r="J43" s="34"/>
    </row>
    <row r="44" spans="1:10">
      <c r="A44">
        <v>7</v>
      </c>
      <c r="B44" t="s">
        <v>723</v>
      </c>
      <c r="C44" t="s">
        <v>721</v>
      </c>
      <c r="D44" s="35">
        <v>6.2</v>
      </c>
      <c r="E44">
        <f>Table2[[#This Row],['#]]</f>
        <v>7</v>
      </c>
      <c r="J44" s="34"/>
    </row>
    <row r="45" spans="1:10">
      <c r="A45">
        <v>8</v>
      </c>
      <c r="B45" t="s">
        <v>2</v>
      </c>
      <c r="C45" t="s">
        <v>722</v>
      </c>
      <c r="D45" s="35">
        <v>6</v>
      </c>
      <c r="E45">
        <f>Table2[[#This Row],['#]]</f>
        <v>8</v>
      </c>
      <c r="J45" s="34"/>
    </row>
    <row r="46" spans="1:10">
      <c r="A46">
        <v>9</v>
      </c>
      <c r="B46" t="s">
        <v>724</v>
      </c>
      <c r="C46" t="s">
        <v>721</v>
      </c>
      <c r="D46" s="35">
        <v>5.9</v>
      </c>
      <c r="E46">
        <f>Table2[[#This Row],['#]]</f>
        <v>9</v>
      </c>
      <c r="J46" s="34"/>
    </row>
    <row r="47" spans="1:10">
      <c r="A47">
        <v>10</v>
      </c>
      <c r="B47" t="s">
        <v>512</v>
      </c>
      <c r="C47" t="s">
        <v>717</v>
      </c>
      <c r="D47" s="35">
        <v>5.45</v>
      </c>
      <c r="E47">
        <f>Table2[[#This Row],['#]]</f>
        <v>10</v>
      </c>
      <c r="J47" s="34"/>
    </row>
    <row r="48" spans="1:10">
      <c r="A48">
        <v>11</v>
      </c>
      <c r="B48" t="s">
        <v>725</v>
      </c>
      <c r="C48" t="s">
        <v>717</v>
      </c>
      <c r="D48" s="35">
        <v>5.45</v>
      </c>
      <c r="E48">
        <f>Table2[[#This Row],['#]]</f>
        <v>11</v>
      </c>
      <c r="J48" s="34"/>
    </row>
    <row r="49" spans="1:10">
      <c r="A49">
        <v>12</v>
      </c>
      <c r="B49" t="s">
        <v>726</v>
      </c>
      <c r="C49" t="s">
        <v>719</v>
      </c>
      <c r="D49" s="35">
        <v>5.35</v>
      </c>
      <c r="E49">
        <f>Table2[[#This Row],['#]]</f>
        <v>12</v>
      </c>
      <c r="J49" s="34"/>
    </row>
    <row r="50" spans="1:10">
      <c r="A50">
        <v>13</v>
      </c>
      <c r="B50" t="s">
        <v>727</v>
      </c>
      <c r="C50" t="s">
        <v>717</v>
      </c>
      <c r="D50" s="35">
        <v>5.35</v>
      </c>
      <c r="E50">
        <f>Table2[[#This Row],['#]]</f>
        <v>13</v>
      </c>
      <c r="J50" s="34"/>
    </row>
    <row r="51" spans="1:10">
      <c r="A51">
        <v>14</v>
      </c>
      <c r="B51" t="s">
        <v>728</v>
      </c>
      <c r="C51" t="s">
        <v>719</v>
      </c>
      <c r="D51" s="35">
        <v>5.2</v>
      </c>
      <c r="E51">
        <f>Table2[[#This Row],['#]]</f>
        <v>14</v>
      </c>
      <c r="J51" s="34"/>
    </row>
    <row r="52" spans="1:10">
      <c r="A52">
        <v>15</v>
      </c>
      <c r="B52" t="s">
        <v>729</v>
      </c>
      <c r="C52" t="s">
        <v>721</v>
      </c>
      <c r="D52" s="35">
        <v>5.15</v>
      </c>
      <c r="E52">
        <f>Table2[[#This Row],['#]]</f>
        <v>15</v>
      </c>
      <c r="J52" s="34"/>
    </row>
    <row r="53" spans="1:10">
      <c r="A53">
        <v>16</v>
      </c>
      <c r="B53" t="s">
        <v>730</v>
      </c>
      <c r="C53" t="s">
        <v>719</v>
      </c>
      <c r="D53" s="35">
        <v>5.05</v>
      </c>
      <c r="E53">
        <f>Table2[[#This Row],['#]]</f>
        <v>16</v>
      </c>
      <c r="J53" s="34"/>
    </row>
    <row r="54" spans="1:10">
      <c r="A54">
        <v>17</v>
      </c>
      <c r="B54" t="s">
        <v>731</v>
      </c>
      <c r="C54" t="s">
        <v>721</v>
      </c>
      <c r="D54" s="35">
        <v>4.8499999999999996</v>
      </c>
      <c r="E54">
        <f>Table2[[#This Row],['#]]</f>
        <v>17</v>
      </c>
      <c r="J54" s="34"/>
    </row>
    <row r="55" spans="1:10">
      <c r="A55">
        <v>18</v>
      </c>
      <c r="B55" t="s">
        <v>732</v>
      </c>
      <c r="C55" t="s">
        <v>719</v>
      </c>
      <c r="D55" s="35">
        <v>4.8</v>
      </c>
      <c r="E55">
        <f>Table2[[#This Row],['#]]</f>
        <v>18</v>
      </c>
      <c r="J55" s="34"/>
    </row>
    <row r="56" spans="1:10">
      <c r="A56">
        <v>19</v>
      </c>
      <c r="B56" t="s">
        <v>733</v>
      </c>
      <c r="C56" t="s">
        <v>721</v>
      </c>
      <c r="D56" s="35">
        <v>4.45</v>
      </c>
      <c r="E56">
        <f>Table2[[#This Row],['#]]</f>
        <v>19</v>
      </c>
      <c r="J56" s="34"/>
    </row>
    <row r="57" spans="1:10">
      <c r="A57">
        <v>20</v>
      </c>
      <c r="B57" t="s">
        <v>734</v>
      </c>
      <c r="C57" t="s">
        <v>721</v>
      </c>
      <c r="D57" s="35">
        <v>4.3499999999999996</v>
      </c>
      <c r="E57">
        <f>Table2[[#This Row],['#]]</f>
        <v>20</v>
      </c>
      <c r="J57" s="34"/>
    </row>
    <row r="58" spans="1:10">
      <c r="A58">
        <v>21</v>
      </c>
      <c r="B58" t="s">
        <v>735</v>
      </c>
      <c r="C58" t="s">
        <v>721</v>
      </c>
      <c r="D58" s="35">
        <v>4.3499999999999996</v>
      </c>
      <c r="E58">
        <f>Table2[[#This Row],['#]]</f>
        <v>21</v>
      </c>
      <c r="J58" s="34"/>
    </row>
    <row r="59" spans="1:10">
      <c r="A59">
        <v>22</v>
      </c>
      <c r="B59" t="s">
        <v>736</v>
      </c>
      <c r="C59" t="s">
        <v>722</v>
      </c>
      <c r="D59" s="35">
        <v>4.25</v>
      </c>
      <c r="E59">
        <f>Table2[[#This Row],['#]]</f>
        <v>22</v>
      </c>
      <c r="J59" s="34"/>
    </row>
    <row r="60" spans="1:10">
      <c r="A60">
        <v>23</v>
      </c>
      <c r="B60" t="s">
        <v>737</v>
      </c>
      <c r="C60" t="s">
        <v>717</v>
      </c>
      <c r="D60" s="35">
        <v>4.1500000000000004</v>
      </c>
      <c r="E60">
        <f>Table2[[#This Row],['#]]</f>
        <v>23</v>
      </c>
      <c r="J60" s="34"/>
    </row>
    <row r="61" spans="1:10">
      <c r="A61">
        <v>24</v>
      </c>
      <c r="B61" t="s">
        <v>738</v>
      </c>
      <c r="C61" t="s">
        <v>722</v>
      </c>
      <c r="D61" s="35">
        <v>4.0999999999999996</v>
      </c>
      <c r="E61">
        <f>Table2[[#This Row],['#]]</f>
        <v>24</v>
      </c>
      <c r="J61" s="34"/>
    </row>
    <row r="62" spans="1:10">
      <c r="A62">
        <v>25</v>
      </c>
      <c r="B62" t="s">
        <v>739</v>
      </c>
      <c r="C62" t="s">
        <v>717</v>
      </c>
      <c r="D62" s="35">
        <v>3.6</v>
      </c>
      <c r="E62">
        <f>Table2[[#This Row],['#]]</f>
        <v>25</v>
      </c>
      <c r="J62" s="34"/>
    </row>
    <row r="63" spans="1:10">
      <c r="A63">
        <v>26</v>
      </c>
      <c r="B63" t="s">
        <v>740</v>
      </c>
      <c r="C63" t="s">
        <v>717</v>
      </c>
      <c r="D63" s="35">
        <v>2.7</v>
      </c>
      <c r="E63">
        <f>Table2[[#This Row],['#]]</f>
        <v>26</v>
      </c>
      <c r="J63" s="34"/>
    </row>
    <row r="64" spans="1:10">
      <c r="A64">
        <v>27</v>
      </c>
      <c r="B64" t="s">
        <v>741</v>
      </c>
      <c r="C64" t="s">
        <v>722</v>
      </c>
      <c r="D64" s="35">
        <v>2.5499999999999998</v>
      </c>
      <c r="E64">
        <f>Table2[[#This Row],['#]]</f>
        <v>27</v>
      </c>
      <c r="J64" s="34"/>
    </row>
    <row r="65" spans="1:5">
      <c r="A65">
        <v>28</v>
      </c>
      <c r="B65" t="s">
        <v>742</v>
      </c>
      <c r="C65" t="s">
        <v>719</v>
      </c>
      <c r="D65" s="35">
        <v>2.35</v>
      </c>
      <c r="E65">
        <f>Table2[[#This Row],['#]]</f>
        <v>28</v>
      </c>
    </row>
  </sheetData>
  <pageMargins left="0.75" right="0.75" top="1" bottom="1" header="0.5" footer="0.5"/>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64C2-A5C0-9042-A5C1-289FB560BC07}">
  <dimension ref="A1:AC55"/>
  <sheetViews>
    <sheetView workbookViewId="0">
      <selection activeCell="Z33" sqref="A1:Z33"/>
    </sheetView>
  </sheetViews>
  <sheetFormatPr baseColWidth="10" defaultRowHeight="15"/>
  <cols>
    <col min="1" max="1" width="16.33203125" style="56" customWidth="1"/>
    <col min="2" max="2" width="25.1640625" style="56" customWidth="1"/>
    <col min="3" max="24" width="4" style="56" customWidth="1"/>
    <col min="25" max="26" width="4.1640625" style="56" bestFit="1" customWidth="1"/>
    <col min="27" max="16384" width="10.83203125" style="56"/>
  </cols>
  <sheetData>
    <row r="1" spans="1:29" ht="16">
      <c r="A1" s="55" t="s">
        <v>516</v>
      </c>
      <c r="B1" s="55" t="s">
        <v>508</v>
      </c>
      <c r="C1" s="55" t="s">
        <v>638</v>
      </c>
      <c r="D1" s="55" t="s">
        <v>640</v>
      </c>
      <c r="E1" s="55" t="s">
        <v>594</v>
      </c>
      <c r="F1" s="55" t="s">
        <v>554</v>
      </c>
      <c r="G1" s="55" t="s">
        <v>575</v>
      </c>
      <c r="H1" s="55" t="s">
        <v>601</v>
      </c>
      <c r="I1" s="55" t="s">
        <v>606</v>
      </c>
      <c r="J1" s="55" t="s">
        <v>608</v>
      </c>
      <c r="K1" s="55" t="s">
        <v>571</v>
      </c>
      <c r="L1" s="55" t="s">
        <v>505</v>
      </c>
      <c r="M1" s="55" t="s">
        <v>510</v>
      </c>
      <c r="N1" s="55" t="s">
        <v>513</v>
      </c>
      <c r="O1" s="55" t="s">
        <v>521</v>
      </c>
      <c r="P1" s="55" t="s">
        <v>524</v>
      </c>
      <c r="Q1" s="55" t="s">
        <v>531</v>
      </c>
      <c r="R1" s="55" t="s">
        <v>540</v>
      </c>
      <c r="S1" s="55" t="s">
        <v>936</v>
      </c>
      <c r="T1" s="55" t="s">
        <v>546</v>
      </c>
      <c r="U1" s="55" t="s">
        <v>937</v>
      </c>
      <c r="V1" s="55" t="s">
        <v>938</v>
      </c>
      <c r="W1" s="55" t="s">
        <v>939</v>
      </c>
      <c r="X1" s="55" t="s">
        <v>940</v>
      </c>
      <c r="Y1" s="55" t="s">
        <v>1002</v>
      </c>
      <c r="Z1" s="55" t="s">
        <v>1003</v>
      </c>
      <c r="AA1"/>
      <c r="AB1"/>
      <c r="AC1"/>
    </row>
    <row r="2" spans="1:29" ht="17" thickBot="1">
      <c r="A2" s="57" t="s">
        <v>941</v>
      </c>
      <c r="B2" s="57" t="s">
        <v>942</v>
      </c>
      <c r="C2" s="57">
        <v>0</v>
      </c>
      <c r="D2" s="57">
        <v>0</v>
      </c>
      <c r="E2" s="57">
        <v>0</v>
      </c>
      <c r="F2" s="57">
        <v>0</v>
      </c>
      <c r="G2" s="57">
        <v>0</v>
      </c>
      <c r="H2" s="57">
        <v>0</v>
      </c>
      <c r="I2" s="57">
        <v>0</v>
      </c>
      <c r="J2" s="57">
        <v>0</v>
      </c>
      <c r="K2" s="57">
        <v>0</v>
      </c>
      <c r="L2" s="57">
        <v>0</v>
      </c>
      <c r="M2" s="57">
        <v>0</v>
      </c>
      <c r="N2" s="57">
        <v>0</v>
      </c>
      <c r="O2" s="57">
        <v>0</v>
      </c>
      <c r="P2" s="57">
        <v>0</v>
      </c>
      <c r="Q2" s="57">
        <v>0</v>
      </c>
      <c r="R2" s="57">
        <v>1</v>
      </c>
      <c r="S2" s="57">
        <v>0</v>
      </c>
      <c r="T2" s="57">
        <v>0</v>
      </c>
      <c r="U2" s="57">
        <v>0</v>
      </c>
      <c r="V2" s="58">
        <v>5</v>
      </c>
      <c r="W2" s="57">
        <v>0</v>
      </c>
      <c r="X2" s="57">
        <v>2</v>
      </c>
      <c r="Y2" s="56">
        <v>0</v>
      </c>
      <c r="Z2" s="56">
        <v>0</v>
      </c>
      <c r="AA2"/>
      <c r="AB2"/>
      <c r="AC2"/>
    </row>
    <row r="3" spans="1:29" ht="17" thickBot="1">
      <c r="A3" s="57" t="s">
        <v>941</v>
      </c>
      <c r="B3" s="57" t="s">
        <v>943</v>
      </c>
      <c r="C3" s="59">
        <v>0</v>
      </c>
      <c r="D3" s="59">
        <v>0</v>
      </c>
      <c r="E3" s="59">
        <v>0</v>
      </c>
      <c r="F3" s="59">
        <v>0</v>
      </c>
      <c r="G3" s="59">
        <v>0</v>
      </c>
      <c r="H3" s="59">
        <v>0</v>
      </c>
      <c r="I3" s="59">
        <v>0</v>
      </c>
      <c r="J3" s="59">
        <v>0</v>
      </c>
      <c r="K3" s="59">
        <v>0</v>
      </c>
      <c r="L3" s="59">
        <v>0</v>
      </c>
      <c r="M3" s="59">
        <v>0</v>
      </c>
      <c r="N3" s="59">
        <v>0</v>
      </c>
      <c r="O3" s="59">
        <v>0</v>
      </c>
      <c r="P3" s="59">
        <v>0</v>
      </c>
      <c r="Q3" s="59">
        <v>0</v>
      </c>
      <c r="R3" s="59">
        <v>0</v>
      </c>
      <c r="S3" s="59">
        <v>1</v>
      </c>
      <c r="T3" s="59">
        <v>0</v>
      </c>
      <c r="U3" s="59">
        <v>1</v>
      </c>
      <c r="V3" s="57">
        <v>2</v>
      </c>
      <c r="W3" s="60">
        <v>4</v>
      </c>
      <c r="X3" s="59">
        <v>3</v>
      </c>
      <c r="Y3" s="56">
        <v>0</v>
      </c>
      <c r="Z3" s="56">
        <v>1</v>
      </c>
      <c r="AA3"/>
      <c r="AB3"/>
      <c r="AC3"/>
    </row>
    <row r="4" spans="1:29" ht="17" thickBot="1">
      <c r="A4" s="57" t="s">
        <v>941</v>
      </c>
      <c r="B4" s="57" t="s">
        <v>944</v>
      </c>
      <c r="C4" s="59">
        <v>0</v>
      </c>
      <c r="D4" s="59">
        <v>0</v>
      </c>
      <c r="E4" s="59">
        <v>0</v>
      </c>
      <c r="F4" s="59">
        <v>0</v>
      </c>
      <c r="G4" s="59">
        <v>0</v>
      </c>
      <c r="H4" s="59">
        <v>0</v>
      </c>
      <c r="I4" s="59">
        <v>0</v>
      </c>
      <c r="J4" s="59">
        <v>0</v>
      </c>
      <c r="K4" s="59">
        <v>0</v>
      </c>
      <c r="L4" s="59">
        <v>0</v>
      </c>
      <c r="M4" s="59">
        <v>0</v>
      </c>
      <c r="N4" s="59">
        <v>0</v>
      </c>
      <c r="O4" s="59">
        <v>0</v>
      </c>
      <c r="P4" s="59">
        <v>0</v>
      </c>
      <c r="Q4" s="59">
        <v>0</v>
      </c>
      <c r="R4" s="59">
        <v>0</v>
      </c>
      <c r="S4" s="59">
        <v>1</v>
      </c>
      <c r="T4" s="59">
        <v>0</v>
      </c>
      <c r="U4" s="59">
        <v>2</v>
      </c>
      <c r="V4" s="59">
        <v>2</v>
      </c>
      <c r="W4" s="57">
        <v>1</v>
      </c>
      <c r="X4" s="60">
        <v>3</v>
      </c>
      <c r="Y4" s="56">
        <v>2</v>
      </c>
      <c r="Z4" s="56">
        <v>1</v>
      </c>
      <c r="AA4"/>
      <c r="AB4"/>
      <c r="AC4"/>
    </row>
    <row r="5" spans="1:29" ht="17" thickBot="1">
      <c r="A5" s="57" t="s">
        <v>941</v>
      </c>
      <c r="B5" s="57" t="s">
        <v>945</v>
      </c>
      <c r="C5" s="59">
        <v>0</v>
      </c>
      <c r="D5" s="59">
        <v>0</v>
      </c>
      <c r="E5" s="59">
        <v>0</v>
      </c>
      <c r="F5" s="59">
        <v>0</v>
      </c>
      <c r="G5" s="59">
        <v>0</v>
      </c>
      <c r="H5" s="59">
        <v>0</v>
      </c>
      <c r="I5" s="59">
        <v>0</v>
      </c>
      <c r="J5" s="59">
        <v>0</v>
      </c>
      <c r="K5" s="59">
        <v>0</v>
      </c>
      <c r="L5" s="59">
        <v>0</v>
      </c>
      <c r="M5" s="59">
        <v>0</v>
      </c>
      <c r="N5" s="59">
        <v>0</v>
      </c>
      <c r="O5" s="59">
        <v>0</v>
      </c>
      <c r="P5" s="59">
        <v>0</v>
      </c>
      <c r="Q5" s="59">
        <v>0</v>
      </c>
      <c r="R5" s="59">
        <v>1</v>
      </c>
      <c r="S5" s="59">
        <v>1</v>
      </c>
      <c r="T5" s="59">
        <v>0</v>
      </c>
      <c r="U5" s="59">
        <v>1</v>
      </c>
      <c r="V5" s="59">
        <v>2</v>
      </c>
      <c r="W5" s="59">
        <v>0</v>
      </c>
      <c r="X5" s="60">
        <v>5</v>
      </c>
      <c r="Y5" s="56">
        <v>0</v>
      </c>
      <c r="Z5" s="56">
        <v>0</v>
      </c>
      <c r="AA5"/>
      <c r="AB5"/>
      <c r="AC5"/>
    </row>
    <row r="6" spans="1:29" ht="17" thickBot="1">
      <c r="A6" s="57" t="s">
        <v>941</v>
      </c>
      <c r="B6" s="57" t="s">
        <v>946</v>
      </c>
      <c r="C6" s="59">
        <v>0</v>
      </c>
      <c r="D6" s="59">
        <v>0</v>
      </c>
      <c r="E6" s="59">
        <v>0</v>
      </c>
      <c r="F6" s="59">
        <v>0</v>
      </c>
      <c r="G6" s="59">
        <v>0</v>
      </c>
      <c r="H6" s="59">
        <v>0</v>
      </c>
      <c r="I6" s="59">
        <v>0</v>
      </c>
      <c r="J6" s="59">
        <v>0</v>
      </c>
      <c r="K6" s="59">
        <v>0</v>
      </c>
      <c r="L6" s="59">
        <v>0</v>
      </c>
      <c r="M6" s="59">
        <v>0</v>
      </c>
      <c r="N6" s="59">
        <v>0</v>
      </c>
      <c r="O6" s="59">
        <v>0</v>
      </c>
      <c r="P6" s="59">
        <v>0</v>
      </c>
      <c r="Q6" s="59">
        <v>0</v>
      </c>
      <c r="R6" s="59">
        <v>2</v>
      </c>
      <c r="S6" s="60">
        <v>9</v>
      </c>
      <c r="T6" s="59">
        <v>0</v>
      </c>
      <c r="U6" s="59">
        <v>2</v>
      </c>
      <c r="V6" s="59">
        <v>1</v>
      </c>
      <c r="W6" s="59">
        <v>2</v>
      </c>
      <c r="X6" s="57">
        <v>2</v>
      </c>
      <c r="Y6" s="56">
        <v>1</v>
      </c>
      <c r="Z6" s="56">
        <v>6</v>
      </c>
      <c r="AA6"/>
      <c r="AB6"/>
      <c r="AC6"/>
    </row>
    <row r="7" spans="1:29" ht="17" thickBot="1">
      <c r="A7" s="61" t="s">
        <v>941</v>
      </c>
      <c r="B7" s="61" t="s">
        <v>947</v>
      </c>
      <c r="C7" s="59">
        <v>0</v>
      </c>
      <c r="D7" s="59">
        <v>0</v>
      </c>
      <c r="E7" s="59">
        <v>0</v>
      </c>
      <c r="F7" s="59">
        <v>0</v>
      </c>
      <c r="G7" s="59">
        <v>0</v>
      </c>
      <c r="H7" s="59">
        <v>0</v>
      </c>
      <c r="I7" s="59">
        <v>0</v>
      </c>
      <c r="J7" s="59">
        <v>0</v>
      </c>
      <c r="K7" s="59">
        <v>0</v>
      </c>
      <c r="L7" s="59">
        <v>0</v>
      </c>
      <c r="M7" s="59">
        <v>0</v>
      </c>
      <c r="N7" s="59">
        <v>0</v>
      </c>
      <c r="O7" s="59">
        <v>0</v>
      </c>
      <c r="P7" s="59">
        <v>0</v>
      </c>
      <c r="Q7" s="59">
        <v>0</v>
      </c>
      <c r="R7" s="59">
        <v>4</v>
      </c>
      <c r="S7" s="75">
        <v>9</v>
      </c>
      <c r="T7" s="59">
        <v>0</v>
      </c>
      <c r="U7" s="59">
        <v>8</v>
      </c>
      <c r="V7" s="59">
        <v>6</v>
      </c>
      <c r="W7" s="59">
        <v>6</v>
      </c>
      <c r="X7" s="59">
        <v>2</v>
      </c>
      <c r="Y7" s="74">
        <v>14</v>
      </c>
      <c r="Z7" s="56">
        <v>3</v>
      </c>
      <c r="AA7"/>
      <c r="AB7"/>
      <c r="AC7"/>
    </row>
    <row r="8" spans="1:29" ht="17" thickBot="1">
      <c r="A8" s="57" t="s">
        <v>948</v>
      </c>
      <c r="B8" s="57" t="s">
        <v>949</v>
      </c>
      <c r="C8" s="59">
        <v>1</v>
      </c>
      <c r="D8" s="59">
        <v>0</v>
      </c>
      <c r="E8" s="59">
        <v>0</v>
      </c>
      <c r="F8" s="59">
        <v>2</v>
      </c>
      <c r="G8" s="59">
        <v>0</v>
      </c>
      <c r="H8" s="59">
        <v>0</v>
      </c>
      <c r="I8" s="59">
        <v>0</v>
      </c>
      <c r="J8" s="59">
        <v>1</v>
      </c>
      <c r="K8" s="59">
        <v>1</v>
      </c>
      <c r="L8" s="59">
        <v>1</v>
      </c>
      <c r="M8" s="59">
        <v>0</v>
      </c>
      <c r="N8" s="59">
        <v>11</v>
      </c>
      <c r="O8" s="59">
        <v>1</v>
      </c>
      <c r="P8" s="59">
        <v>0</v>
      </c>
      <c r="Q8" s="59">
        <v>1</v>
      </c>
      <c r="R8" s="59">
        <v>0</v>
      </c>
      <c r="S8" s="57">
        <v>0</v>
      </c>
      <c r="T8" s="60">
        <v>11</v>
      </c>
      <c r="U8" s="59">
        <v>0</v>
      </c>
      <c r="V8" s="59">
        <v>0</v>
      </c>
      <c r="W8" s="59">
        <v>0</v>
      </c>
      <c r="X8" s="59">
        <v>0</v>
      </c>
      <c r="Y8" s="56">
        <v>0</v>
      </c>
      <c r="Z8" s="56">
        <v>0</v>
      </c>
      <c r="AA8"/>
      <c r="AB8"/>
      <c r="AC8"/>
    </row>
    <row r="9" spans="1:29" ht="17" thickBot="1">
      <c r="A9" s="57" t="s">
        <v>948</v>
      </c>
      <c r="B9" s="57" t="s">
        <v>950</v>
      </c>
      <c r="C9" s="59">
        <v>2</v>
      </c>
      <c r="D9" s="59">
        <v>0</v>
      </c>
      <c r="E9" s="59">
        <v>0</v>
      </c>
      <c r="F9" s="59">
        <v>0</v>
      </c>
      <c r="G9" s="59">
        <v>0</v>
      </c>
      <c r="H9" s="59">
        <v>0</v>
      </c>
      <c r="I9" s="59">
        <v>1</v>
      </c>
      <c r="J9" s="59">
        <v>1</v>
      </c>
      <c r="K9" s="59">
        <v>7</v>
      </c>
      <c r="L9" s="59">
        <v>10</v>
      </c>
      <c r="M9" s="59">
        <v>5</v>
      </c>
      <c r="N9" s="59">
        <v>2</v>
      </c>
      <c r="O9" s="59">
        <v>13</v>
      </c>
      <c r="P9" s="59">
        <v>10</v>
      </c>
      <c r="Q9" s="60">
        <v>13</v>
      </c>
      <c r="R9" s="59">
        <v>4</v>
      </c>
      <c r="S9" s="59">
        <v>0</v>
      </c>
      <c r="T9" s="57">
        <v>4</v>
      </c>
      <c r="U9" s="59">
        <v>0</v>
      </c>
      <c r="V9" s="59">
        <v>3</v>
      </c>
      <c r="W9" s="59">
        <v>2</v>
      </c>
      <c r="X9" s="59">
        <v>7</v>
      </c>
      <c r="Y9" s="56">
        <v>0</v>
      </c>
      <c r="Z9" s="56">
        <v>0</v>
      </c>
      <c r="AA9"/>
      <c r="AB9"/>
      <c r="AC9"/>
    </row>
    <row r="10" spans="1:29" ht="17" thickBot="1">
      <c r="A10" s="61" t="s">
        <v>948</v>
      </c>
      <c r="B10" s="61" t="s">
        <v>951</v>
      </c>
      <c r="C10" s="59">
        <v>0</v>
      </c>
      <c r="D10" s="59">
        <v>0</v>
      </c>
      <c r="E10" s="59">
        <v>1</v>
      </c>
      <c r="F10" s="59">
        <v>1</v>
      </c>
      <c r="G10" s="59">
        <v>2</v>
      </c>
      <c r="H10" s="59">
        <v>0</v>
      </c>
      <c r="I10" s="59">
        <v>0</v>
      </c>
      <c r="J10" s="59">
        <v>0</v>
      </c>
      <c r="K10" s="59">
        <v>4</v>
      </c>
      <c r="L10" s="59">
        <v>11</v>
      </c>
      <c r="M10" s="59">
        <v>0</v>
      </c>
      <c r="N10" s="59">
        <v>4</v>
      </c>
      <c r="O10" s="59">
        <v>4</v>
      </c>
      <c r="P10" s="60">
        <v>30</v>
      </c>
      <c r="Q10" s="57">
        <v>15</v>
      </c>
      <c r="R10" s="59">
        <v>2</v>
      </c>
      <c r="S10" s="59">
        <v>8</v>
      </c>
      <c r="T10" s="59">
        <v>6</v>
      </c>
      <c r="U10" s="59">
        <v>14</v>
      </c>
      <c r="V10" s="59">
        <v>10</v>
      </c>
      <c r="W10" s="59">
        <v>10</v>
      </c>
      <c r="X10" s="59">
        <v>5</v>
      </c>
      <c r="Y10" s="56">
        <v>17</v>
      </c>
      <c r="Z10" s="56">
        <v>7</v>
      </c>
      <c r="AA10"/>
      <c r="AB10"/>
      <c r="AC10"/>
    </row>
    <row r="11" spans="1:29" ht="17" thickBot="1">
      <c r="A11" s="57" t="s">
        <v>952</v>
      </c>
      <c r="B11" s="57" t="s">
        <v>953</v>
      </c>
      <c r="C11" s="59">
        <v>6</v>
      </c>
      <c r="D11" s="59">
        <v>2</v>
      </c>
      <c r="E11" s="59">
        <v>3</v>
      </c>
      <c r="F11" s="59">
        <v>9</v>
      </c>
      <c r="G11" s="60">
        <v>14</v>
      </c>
      <c r="H11" s="59">
        <v>6</v>
      </c>
      <c r="I11" s="59">
        <v>3</v>
      </c>
      <c r="J11" s="59">
        <v>8</v>
      </c>
      <c r="K11" s="59">
        <v>2</v>
      </c>
      <c r="L11" s="59">
        <v>9</v>
      </c>
      <c r="M11" s="59">
        <v>4</v>
      </c>
      <c r="N11" s="59">
        <v>3</v>
      </c>
      <c r="O11" s="59">
        <v>0</v>
      </c>
      <c r="P11" s="57">
        <v>2</v>
      </c>
      <c r="Q11" s="59">
        <v>3</v>
      </c>
      <c r="R11" s="59">
        <v>1</v>
      </c>
      <c r="S11" s="59">
        <v>1</v>
      </c>
      <c r="T11" s="59">
        <v>0</v>
      </c>
      <c r="U11" s="59">
        <v>0</v>
      </c>
      <c r="V11" s="59">
        <v>0</v>
      </c>
      <c r="W11" s="59">
        <v>1</v>
      </c>
      <c r="X11" s="59">
        <v>1</v>
      </c>
      <c r="Y11" s="56">
        <v>2</v>
      </c>
      <c r="Z11" s="56">
        <v>0</v>
      </c>
      <c r="AA11"/>
      <c r="AB11"/>
      <c r="AC11"/>
    </row>
    <row r="12" spans="1:29" ht="17" thickBot="1">
      <c r="A12" s="57" t="s">
        <v>952</v>
      </c>
      <c r="B12" s="57" t="s">
        <v>954</v>
      </c>
      <c r="C12" s="59">
        <v>14</v>
      </c>
      <c r="D12" s="59">
        <v>14</v>
      </c>
      <c r="E12" s="59">
        <v>18</v>
      </c>
      <c r="F12" s="59">
        <v>21</v>
      </c>
      <c r="G12" s="60">
        <v>28</v>
      </c>
      <c r="H12" s="59">
        <v>7</v>
      </c>
      <c r="I12" s="59">
        <v>15</v>
      </c>
      <c r="J12" s="59">
        <v>25</v>
      </c>
      <c r="K12" s="59">
        <v>4</v>
      </c>
      <c r="L12" s="59">
        <v>7</v>
      </c>
      <c r="M12" s="59">
        <v>2</v>
      </c>
      <c r="N12" s="59">
        <v>3</v>
      </c>
      <c r="O12" s="59">
        <v>3</v>
      </c>
      <c r="P12" s="59">
        <v>3</v>
      </c>
      <c r="Q12" s="59">
        <v>4</v>
      </c>
      <c r="R12" s="59">
        <v>1</v>
      </c>
      <c r="S12" s="59">
        <v>2</v>
      </c>
      <c r="T12" s="59">
        <v>1</v>
      </c>
      <c r="U12" s="59">
        <v>0</v>
      </c>
      <c r="V12" s="59">
        <v>0</v>
      </c>
      <c r="W12" s="59">
        <v>1</v>
      </c>
      <c r="X12" s="59">
        <v>0</v>
      </c>
      <c r="Y12" s="56">
        <v>1</v>
      </c>
      <c r="Z12" s="56">
        <v>3</v>
      </c>
      <c r="AA12"/>
      <c r="AB12"/>
      <c r="AC12"/>
    </row>
    <row r="13" spans="1:29" ht="17" thickBot="1">
      <c r="A13" s="57" t="s">
        <v>952</v>
      </c>
      <c r="B13" s="57" t="s">
        <v>955</v>
      </c>
      <c r="C13" s="59">
        <v>20</v>
      </c>
      <c r="D13" s="59">
        <v>10</v>
      </c>
      <c r="E13" s="59">
        <v>12</v>
      </c>
      <c r="F13" s="59">
        <v>11</v>
      </c>
      <c r="G13" s="57">
        <v>15</v>
      </c>
      <c r="H13" s="59">
        <v>1</v>
      </c>
      <c r="I13" s="59">
        <v>8</v>
      </c>
      <c r="J13" s="60">
        <v>26</v>
      </c>
      <c r="K13" s="59">
        <v>3</v>
      </c>
      <c r="L13" s="59">
        <v>9</v>
      </c>
      <c r="M13" s="59">
        <v>2</v>
      </c>
      <c r="N13" s="59">
        <v>1</v>
      </c>
      <c r="O13" s="59">
        <v>9</v>
      </c>
      <c r="P13" s="59">
        <v>4</v>
      </c>
      <c r="Q13" s="59">
        <v>7</v>
      </c>
      <c r="R13" s="59">
        <v>2</v>
      </c>
      <c r="S13" s="59">
        <v>1</v>
      </c>
      <c r="T13" s="59">
        <v>0</v>
      </c>
      <c r="U13" s="59">
        <v>2</v>
      </c>
      <c r="V13" s="59">
        <v>2</v>
      </c>
      <c r="W13" s="59">
        <v>7</v>
      </c>
      <c r="X13" s="59">
        <v>0</v>
      </c>
      <c r="Y13" s="56">
        <v>0</v>
      </c>
      <c r="Z13" s="56">
        <v>1</v>
      </c>
      <c r="AA13"/>
      <c r="AB13"/>
      <c r="AC13"/>
    </row>
    <row r="14" spans="1:29" ht="17" thickBot="1">
      <c r="A14" s="57" t="s">
        <v>952</v>
      </c>
      <c r="B14" s="57" t="s">
        <v>956</v>
      </c>
      <c r="C14" s="59">
        <v>6</v>
      </c>
      <c r="D14" s="59">
        <v>9</v>
      </c>
      <c r="E14" s="60">
        <v>10</v>
      </c>
      <c r="F14" s="59">
        <v>4</v>
      </c>
      <c r="G14" s="59">
        <v>7</v>
      </c>
      <c r="H14" s="59">
        <v>6</v>
      </c>
      <c r="I14" s="59">
        <v>0</v>
      </c>
      <c r="J14" s="57">
        <v>6</v>
      </c>
      <c r="K14" s="59">
        <v>2</v>
      </c>
      <c r="L14" s="59">
        <v>2</v>
      </c>
      <c r="M14" s="59">
        <v>0</v>
      </c>
      <c r="N14" s="59">
        <v>0</v>
      </c>
      <c r="O14" s="59">
        <v>0</v>
      </c>
      <c r="P14" s="59">
        <v>1</v>
      </c>
      <c r="Q14" s="59">
        <v>1</v>
      </c>
      <c r="R14" s="59">
        <v>2</v>
      </c>
      <c r="S14" s="59">
        <v>2</v>
      </c>
      <c r="T14" s="59">
        <v>4</v>
      </c>
      <c r="U14" s="59">
        <v>0</v>
      </c>
      <c r="V14" s="59">
        <v>0</v>
      </c>
      <c r="W14" s="59">
        <v>0</v>
      </c>
      <c r="X14" s="59">
        <v>2</v>
      </c>
      <c r="Y14" s="56">
        <v>1</v>
      </c>
      <c r="Z14" s="56">
        <v>0</v>
      </c>
      <c r="AA14"/>
      <c r="AB14"/>
      <c r="AC14"/>
    </row>
    <row r="15" spans="1:29" ht="17" thickBot="1">
      <c r="A15" s="61" t="s">
        <v>952</v>
      </c>
      <c r="B15" s="61" t="s">
        <v>957</v>
      </c>
      <c r="C15" s="59">
        <v>2</v>
      </c>
      <c r="D15" s="59">
        <v>4</v>
      </c>
      <c r="E15" s="57">
        <v>5</v>
      </c>
      <c r="F15" s="59">
        <v>10</v>
      </c>
      <c r="G15" s="59">
        <v>6</v>
      </c>
      <c r="H15" s="59">
        <v>5</v>
      </c>
      <c r="I15" s="59">
        <v>3</v>
      </c>
      <c r="J15" s="59">
        <v>6</v>
      </c>
      <c r="K15" s="59">
        <v>1</v>
      </c>
      <c r="L15" s="59">
        <v>7</v>
      </c>
      <c r="M15" s="59">
        <v>0</v>
      </c>
      <c r="N15" s="59">
        <v>0</v>
      </c>
      <c r="O15" s="59">
        <v>0</v>
      </c>
      <c r="P15" s="60">
        <v>18</v>
      </c>
      <c r="Q15" s="59">
        <v>4</v>
      </c>
      <c r="R15" s="59">
        <v>3</v>
      </c>
      <c r="S15" s="59">
        <v>8</v>
      </c>
      <c r="T15" s="59">
        <v>6</v>
      </c>
      <c r="U15" s="59">
        <v>4</v>
      </c>
      <c r="V15" s="59">
        <v>4</v>
      </c>
      <c r="W15" s="59">
        <v>3</v>
      </c>
      <c r="X15" s="59">
        <v>0</v>
      </c>
      <c r="Y15" s="56">
        <v>7</v>
      </c>
      <c r="Z15" s="56">
        <v>1</v>
      </c>
      <c r="AA15"/>
      <c r="AB15"/>
      <c r="AC15"/>
    </row>
    <row r="16" spans="1:29" ht="17" thickBot="1">
      <c r="A16" s="57" t="s">
        <v>958</v>
      </c>
      <c r="B16" s="57" t="s">
        <v>959</v>
      </c>
      <c r="C16" s="59">
        <v>9</v>
      </c>
      <c r="D16" s="59">
        <v>0</v>
      </c>
      <c r="E16" s="59">
        <v>3</v>
      </c>
      <c r="F16" s="59">
        <v>3</v>
      </c>
      <c r="G16" s="59">
        <v>7</v>
      </c>
      <c r="H16" s="59">
        <v>5</v>
      </c>
      <c r="I16" s="60">
        <v>8</v>
      </c>
      <c r="J16" s="59">
        <v>0</v>
      </c>
      <c r="K16" s="59">
        <v>0</v>
      </c>
      <c r="L16" s="59">
        <v>3</v>
      </c>
      <c r="M16" s="59">
        <v>0</v>
      </c>
      <c r="N16" s="59">
        <v>0</v>
      </c>
      <c r="O16" s="59">
        <v>1</v>
      </c>
      <c r="P16" s="57">
        <v>2</v>
      </c>
      <c r="Q16" s="59">
        <v>1</v>
      </c>
      <c r="R16" s="59">
        <v>2</v>
      </c>
      <c r="S16" s="59">
        <v>4</v>
      </c>
      <c r="T16" s="59">
        <v>2</v>
      </c>
      <c r="U16" s="59">
        <v>2</v>
      </c>
      <c r="V16" s="59">
        <v>0</v>
      </c>
      <c r="W16" s="59">
        <v>0</v>
      </c>
      <c r="X16" s="59">
        <v>0</v>
      </c>
      <c r="Y16" s="56">
        <v>0</v>
      </c>
      <c r="Z16" s="56">
        <v>0</v>
      </c>
      <c r="AA16"/>
      <c r="AB16"/>
      <c r="AC16"/>
    </row>
    <row r="17" spans="1:26" ht="16" thickBot="1">
      <c r="A17" s="57" t="s">
        <v>958</v>
      </c>
      <c r="B17" s="57" t="s">
        <v>960</v>
      </c>
      <c r="C17" s="59">
        <v>18</v>
      </c>
      <c r="D17" s="59">
        <v>19</v>
      </c>
      <c r="E17" s="60">
        <v>26</v>
      </c>
      <c r="F17" s="59">
        <v>21</v>
      </c>
      <c r="G17" s="59">
        <v>21</v>
      </c>
      <c r="H17" s="59">
        <v>12</v>
      </c>
      <c r="I17" s="57">
        <v>17</v>
      </c>
      <c r="J17" s="59">
        <v>17</v>
      </c>
      <c r="K17" s="59">
        <v>2</v>
      </c>
      <c r="L17" s="59">
        <v>6</v>
      </c>
      <c r="M17" s="59">
        <v>0</v>
      </c>
      <c r="N17" s="59">
        <v>8</v>
      </c>
      <c r="O17" s="59">
        <v>13</v>
      </c>
      <c r="P17" s="59">
        <v>8</v>
      </c>
      <c r="Q17" s="59">
        <v>8</v>
      </c>
      <c r="R17" s="59">
        <v>4</v>
      </c>
      <c r="S17" s="59">
        <v>1</v>
      </c>
      <c r="T17" s="59">
        <v>9</v>
      </c>
      <c r="U17" s="59">
        <v>10</v>
      </c>
      <c r="V17" s="59">
        <v>6</v>
      </c>
      <c r="W17" s="59">
        <v>3</v>
      </c>
      <c r="X17" s="59">
        <v>0</v>
      </c>
      <c r="Y17" s="56">
        <v>8</v>
      </c>
      <c r="Z17" s="56">
        <v>2</v>
      </c>
    </row>
    <row r="18" spans="1:26" ht="16" thickBot="1">
      <c r="A18" s="57" t="s">
        <v>958</v>
      </c>
      <c r="B18" s="57" t="s">
        <v>961</v>
      </c>
      <c r="C18" s="60">
        <v>19</v>
      </c>
      <c r="D18" s="59">
        <v>13</v>
      </c>
      <c r="E18" s="57">
        <v>12</v>
      </c>
      <c r="F18" s="59">
        <v>9</v>
      </c>
      <c r="G18" s="59">
        <v>10</v>
      </c>
      <c r="H18" s="59">
        <v>4</v>
      </c>
      <c r="I18" s="59">
        <v>15</v>
      </c>
      <c r="J18" s="59">
        <v>21</v>
      </c>
      <c r="K18" s="59">
        <v>0</v>
      </c>
      <c r="L18" s="59">
        <v>9</v>
      </c>
      <c r="M18" s="59">
        <v>2</v>
      </c>
      <c r="N18" s="59">
        <v>1</v>
      </c>
      <c r="O18" s="59">
        <v>6</v>
      </c>
      <c r="P18" s="59">
        <v>6</v>
      </c>
      <c r="Q18" s="59">
        <v>9</v>
      </c>
      <c r="R18" s="59">
        <v>4</v>
      </c>
      <c r="S18" s="59">
        <v>1</v>
      </c>
      <c r="T18" s="59">
        <v>0</v>
      </c>
      <c r="U18" s="59">
        <v>2</v>
      </c>
      <c r="V18" s="59">
        <v>5</v>
      </c>
      <c r="W18" s="59">
        <v>1</v>
      </c>
      <c r="X18" s="59">
        <v>0</v>
      </c>
      <c r="Y18" s="56">
        <v>3</v>
      </c>
      <c r="Z18" s="56">
        <v>0</v>
      </c>
    </row>
    <row r="19" spans="1:26" ht="16" thickBot="1">
      <c r="A19" s="57" t="s">
        <v>958</v>
      </c>
      <c r="B19" s="57" t="s">
        <v>962</v>
      </c>
      <c r="C19" s="57">
        <v>7</v>
      </c>
      <c r="D19" s="59">
        <v>6</v>
      </c>
      <c r="E19" s="59">
        <v>6</v>
      </c>
      <c r="F19" s="59">
        <v>7</v>
      </c>
      <c r="G19" s="59">
        <v>6</v>
      </c>
      <c r="H19" s="59">
        <v>11</v>
      </c>
      <c r="I19" s="60">
        <v>16</v>
      </c>
      <c r="J19" s="59">
        <v>12</v>
      </c>
      <c r="K19" s="59">
        <v>0</v>
      </c>
      <c r="L19" s="59">
        <v>3</v>
      </c>
      <c r="M19" s="59">
        <v>3</v>
      </c>
      <c r="N19" s="59">
        <v>1</v>
      </c>
      <c r="O19" s="59">
        <v>3</v>
      </c>
      <c r="P19" s="59">
        <v>2</v>
      </c>
      <c r="Q19" s="59">
        <v>8</v>
      </c>
      <c r="R19" s="59">
        <v>0</v>
      </c>
      <c r="S19" s="59">
        <v>4</v>
      </c>
      <c r="T19" s="59">
        <v>0</v>
      </c>
      <c r="U19" s="59">
        <v>1</v>
      </c>
      <c r="V19" s="59">
        <v>5</v>
      </c>
      <c r="W19" s="59">
        <v>0</v>
      </c>
      <c r="X19" s="59">
        <v>1</v>
      </c>
      <c r="Y19" s="56">
        <v>1</v>
      </c>
      <c r="Z19" s="56">
        <v>0</v>
      </c>
    </row>
    <row r="20" spans="1:26" ht="16" thickBot="1">
      <c r="A20" s="61" t="s">
        <v>958</v>
      </c>
      <c r="B20" s="61" t="s">
        <v>963</v>
      </c>
      <c r="C20" s="59">
        <v>0</v>
      </c>
      <c r="D20" s="59">
        <v>0</v>
      </c>
      <c r="E20" s="59">
        <v>6</v>
      </c>
      <c r="F20" s="59">
        <v>4</v>
      </c>
      <c r="G20" s="59">
        <v>4</v>
      </c>
      <c r="H20" s="59">
        <v>1</v>
      </c>
      <c r="I20" s="57">
        <v>0</v>
      </c>
      <c r="J20" s="59">
        <v>6</v>
      </c>
      <c r="K20" s="59">
        <v>4</v>
      </c>
      <c r="L20" s="59">
        <v>3</v>
      </c>
      <c r="M20" s="59">
        <v>0</v>
      </c>
      <c r="N20" s="59">
        <v>2</v>
      </c>
      <c r="O20" s="59">
        <v>6</v>
      </c>
      <c r="P20" s="60">
        <v>16</v>
      </c>
      <c r="Q20" s="59">
        <v>8</v>
      </c>
      <c r="R20" s="59">
        <v>0</v>
      </c>
      <c r="S20" s="59">
        <v>4</v>
      </c>
      <c r="T20" s="59">
        <v>7</v>
      </c>
      <c r="U20" s="59">
        <v>4</v>
      </c>
      <c r="V20" s="59">
        <v>5</v>
      </c>
      <c r="W20" s="59">
        <v>2</v>
      </c>
      <c r="X20" s="59">
        <v>0</v>
      </c>
      <c r="Y20" s="56">
        <v>3</v>
      </c>
      <c r="Z20" s="56">
        <v>3</v>
      </c>
    </row>
    <row r="21" spans="1:26" ht="16" thickBot="1">
      <c r="A21" s="57" t="s">
        <v>964</v>
      </c>
      <c r="B21" s="57" t="s">
        <v>965</v>
      </c>
      <c r="C21" s="59">
        <v>9</v>
      </c>
      <c r="D21" s="59">
        <v>9</v>
      </c>
      <c r="E21" s="59">
        <v>8</v>
      </c>
      <c r="F21" s="59">
        <v>2</v>
      </c>
      <c r="G21" s="59">
        <v>7</v>
      </c>
      <c r="H21" s="59">
        <v>5</v>
      </c>
      <c r="I21" s="59">
        <v>1</v>
      </c>
      <c r="J21" s="60">
        <v>16</v>
      </c>
      <c r="K21" s="59">
        <v>0</v>
      </c>
      <c r="L21" s="57">
        <v>3</v>
      </c>
      <c r="M21" s="59">
        <v>2</v>
      </c>
      <c r="N21" s="59">
        <v>0</v>
      </c>
      <c r="O21" s="59">
        <v>0</v>
      </c>
      <c r="P21" s="59">
        <v>0</v>
      </c>
      <c r="Q21" s="59">
        <v>2</v>
      </c>
      <c r="R21" s="59">
        <v>3</v>
      </c>
      <c r="S21" s="59">
        <v>0</v>
      </c>
      <c r="T21" s="59">
        <v>0</v>
      </c>
      <c r="U21" s="59">
        <v>0</v>
      </c>
      <c r="V21" s="59">
        <v>0</v>
      </c>
      <c r="W21" s="59">
        <v>0</v>
      </c>
      <c r="X21" s="59">
        <v>0</v>
      </c>
      <c r="Y21" s="56">
        <v>0</v>
      </c>
      <c r="Z21" s="56">
        <v>0</v>
      </c>
    </row>
    <row r="22" spans="1:26" ht="16" thickBot="1">
      <c r="A22" s="57" t="s">
        <v>964</v>
      </c>
      <c r="B22" s="57" t="s">
        <v>966</v>
      </c>
      <c r="C22" s="59">
        <v>4</v>
      </c>
      <c r="D22" s="60">
        <v>14</v>
      </c>
      <c r="E22" s="59">
        <v>9</v>
      </c>
      <c r="F22" s="59">
        <v>5</v>
      </c>
      <c r="G22" s="59">
        <v>9</v>
      </c>
      <c r="H22" s="59">
        <v>2</v>
      </c>
      <c r="I22" s="59">
        <v>2</v>
      </c>
      <c r="J22" s="57">
        <v>6</v>
      </c>
      <c r="K22" s="59">
        <v>2</v>
      </c>
      <c r="L22" s="59">
        <v>10</v>
      </c>
      <c r="M22" s="59">
        <v>4</v>
      </c>
      <c r="N22" s="59">
        <v>2</v>
      </c>
      <c r="O22" s="59">
        <v>0</v>
      </c>
      <c r="P22" s="59">
        <v>2</v>
      </c>
      <c r="Q22" s="59">
        <v>2</v>
      </c>
      <c r="R22" s="59">
        <v>1</v>
      </c>
      <c r="S22" s="59">
        <v>2</v>
      </c>
      <c r="T22" s="59">
        <v>0</v>
      </c>
      <c r="U22" s="59">
        <v>0</v>
      </c>
      <c r="V22" s="59">
        <v>7</v>
      </c>
      <c r="W22" s="59">
        <v>0</v>
      </c>
      <c r="X22" s="59">
        <v>0</v>
      </c>
      <c r="Y22" s="56">
        <v>9</v>
      </c>
      <c r="Z22" s="56">
        <v>0</v>
      </c>
    </row>
    <row r="23" spans="1:26" ht="16" thickBot="1">
      <c r="A23" s="57" t="s">
        <v>964</v>
      </c>
      <c r="B23" s="57" t="s">
        <v>967</v>
      </c>
      <c r="C23" s="59">
        <v>4</v>
      </c>
      <c r="D23" s="57">
        <v>4</v>
      </c>
      <c r="E23" s="59">
        <v>4</v>
      </c>
      <c r="F23" s="59">
        <v>2</v>
      </c>
      <c r="G23" s="59">
        <v>2</v>
      </c>
      <c r="H23" s="59">
        <v>2</v>
      </c>
      <c r="I23" s="59">
        <v>5</v>
      </c>
      <c r="J23" s="60">
        <v>6</v>
      </c>
      <c r="K23" s="59">
        <v>2</v>
      </c>
      <c r="L23" s="59">
        <v>2</v>
      </c>
      <c r="M23" s="59">
        <v>2</v>
      </c>
      <c r="N23" s="59">
        <v>0</v>
      </c>
      <c r="O23" s="59">
        <v>5</v>
      </c>
      <c r="P23" s="59">
        <v>2</v>
      </c>
      <c r="Q23" s="59">
        <v>2</v>
      </c>
      <c r="R23" s="59">
        <v>0</v>
      </c>
      <c r="S23" s="59">
        <v>1</v>
      </c>
      <c r="T23" s="59">
        <v>0</v>
      </c>
      <c r="U23" s="59">
        <v>0</v>
      </c>
      <c r="V23" s="59">
        <v>1</v>
      </c>
      <c r="W23" s="59">
        <v>0</v>
      </c>
      <c r="X23" s="59">
        <v>0</v>
      </c>
      <c r="Y23" s="56">
        <v>0</v>
      </c>
      <c r="Z23" s="56">
        <v>0</v>
      </c>
    </row>
    <row r="24" spans="1:26" ht="16" thickBot="1">
      <c r="A24" s="57" t="s">
        <v>964</v>
      </c>
      <c r="B24" s="57" t="s">
        <v>968</v>
      </c>
      <c r="C24" s="59">
        <v>1</v>
      </c>
      <c r="D24" s="59">
        <v>1</v>
      </c>
      <c r="E24" s="59">
        <v>3</v>
      </c>
      <c r="F24" s="59">
        <v>11</v>
      </c>
      <c r="G24" s="60">
        <v>13</v>
      </c>
      <c r="H24" s="59">
        <v>5</v>
      </c>
      <c r="I24" s="59">
        <v>6</v>
      </c>
      <c r="J24" s="57">
        <v>2</v>
      </c>
      <c r="K24" s="59">
        <v>5</v>
      </c>
      <c r="L24" s="59">
        <v>8</v>
      </c>
      <c r="M24" s="59">
        <v>0</v>
      </c>
      <c r="N24" s="59">
        <v>2</v>
      </c>
      <c r="O24" s="59">
        <v>0</v>
      </c>
      <c r="P24" s="59">
        <v>1</v>
      </c>
      <c r="Q24" s="59">
        <v>2</v>
      </c>
      <c r="R24" s="59">
        <v>3</v>
      </c>
      <c r="S24" s="59">
        <v>1</v>
      </c>
      <c r="T24" s="59">
        <v>0</v>
      </c>
      <c r="U24" s="59">
        <v>0</v>
      </c>
      <c r="V24" s="59">
        <v>3</v>
      </c>
      <c r="W24" s="59">
        <v>2</v>
      </c>
      <c r="X24" s="59">
        <v>0</v>
      </c>
      <c r="Y24" s="56">
        <v>0</v>
      </c>
      <c r="Z24" s="56">
        <v>0</v>
      </c>
    </row>
    <row r="25" spans="1:26" ht="16" thickBot="1">
      <c r="A25" s="61" t="s">
        <v>964</v>
      </c>
      <c r="B25" s="61" t="s">
        <v>969</v>
      </c>
      <c r="C25" s="59">
        <v>0</v>
      </c>
      <c r="D25" s="60">
        <v>5</v>
      </c>
      <c r="E25" s="59">
        <v>3</v>
      </c>
      <c r="F25" s="59">
        <v>0</v>
      </c>
      <c r="G25" s="57">
        <v>2</v>
      </c>
      <c r="H25" s="59">
        <v>1</v>
      </c>
      <c r="I25" s="59">
        <v>0</v>
      </c>
      <c r="J25" s="59">
        <v>1</v>
      </c>
      <c r="K25" s="59">
        <v>2</v>
      </c>
      <c r="L25" s="59">
        <v>4</v>
      </c>
      <c r="M25" s="59">
        <v>0</v>
      </c>
      <c r="N25" s="59">
        <v>0</v>
      </c>
      <c r="O25" s="59">
        <v>3</v>
      </c>
      <c r="P25" s="59">
        <v>0</v>
      </c>
      <c r="Q25" s="59">
        <v>0</v>
      </c>
      <c r="R25" s="59">
        <v>0</v>
      </c>
      <c r="S25" s="59">
        <v>0</v>
      </c>
      <c r="T25" s="59">
        <v>0</v>
      </c>
      <c r="U25" s="59">
        <v>1</v>
      </c>
      <c r="V25" s="59">
        <v>0</v>
      </c>
      <c r="W25" s="59">
        <v>0</v>
      </c>
      <c r="X25" s="59">
        <v>0</v>
      </c>
      <c r="Y25" s="56">
        <v>0</v>
      </c>
      <c r="Z25" s="56">
        <v>0</v>
      </c>
    </row>
    <row r="26" spans="1:26" ht="16" thickBot="1">
      <c r="A26" s="57" t="s">
        <v>970</v>
      </c>
      <c r="B26" s="57" t="s">
        <v>971</v>
      </c>
      <c r="C26" s="59">
        <v>25</v>
      </c>
      <c r="D26" s="59">
        <v>9</v>
      </c>
      <c r="E26" s="59">
        <v>17</v>
      </c>
      <c r="F26" s="59">
        <v>31</v>
      </c>
      <c r="G26" s="59">
        <v>23</v>
      </c>
      <c r="H26" s="59">
        <v>10</v>
      </c>
      <c r="I26" s="60">
        <v>49</v>
      </c>
      <c r="J26" s="59">
        <v>13</v>
      </c>
      <c r="K26" s="59">
        <v>5</v>
      </c>
      <c r="L26" s="59">
        <v>20</v>
      </c>
      <c r="M26" s="59">
        <v>23</v>
      </c>
      <c r="N26" s="59">
        <v>9</v>
      </c>
      <c r="O26" s="59">
        <v>14</v>
      </c>
      <c r="P26" s="57">
        <v>13</v>
      </c>
      <c r="Q26" s="59">
        <v>8</v>
      </c>
      <c r="R26" s="59">
        <v>6</v>
      </c>
      <c r="S26" s="59">
        <v>5</v>
      </c>
      <c r="T26" s="59">
        <v>7</v>
      </c>
      <c r="U26" s="59">
        <v>10</v>
      </c>
      <c r="V26" s="59">
        <v>8</v>
      </c>
      <c r="W26" s="59">
        <v>9</v>
      </c>
      <c r="X26" s="59">
        <v>5</v>
      </c>
      <c r="Y26" s="56">
        <v>8</v>
      </c>
      <c r="Z26" s="56">
        <v>13</v>
      </c>
    </row>
    <row r="27" spans="1:26" ht="16" thickBot="1">
      <c r="A27" s="57" t="s">
        <v>970</v>
      </c>
      <c r="B27" s="57" t="s">
        <v>972</v>
      </c>
      <c r="C27" s="59">
        <v>3</v>
      </c>
      <c r="D27" s="59">
        <v>15</v>
      </c>
      <c r="E27" s="59">
        <v>9</v>
      </c>
      <c r="F27" s="60">
        <v>20</v>
      </c>
      <c r="G27" s="59">
        <v>21</v>
      </c>
      <c r="H27" s="59">
        <v>15</v>
      </c>
      <c r="I27" s="57">
        <v>18</v>
      </c>
      <c r="J27" s="59">
        <v>1</v>
      </c>
      <c r="K27" s="59">
        <v>6</v>
      </c>
      <c r="L27" s="59">
        <v>13</v>
      </c>
      <c r="M27" s="59">
        <v>0</v>
      </c>
      <c r="N27" s="59">
        <v>4</v>
      </c>
      <c r="O27" s="59">
        <v>2</v>
      </c>
      <c r="P27" s="59">
        <v>3</v>
      </c>
      <c r="Q27" s="59">
        <v>4</v>
      </c>
      <c r="R27" s="59">
        <v>1</v>
      </c>
      <c r="S27" s="59">
        <v>8</v>
      </c>
      <c r="T27" s="59">
        <v>3</v>
      </c>
      <c r="U27" s="59">
        <v>8</v>
      </c>
      <c r="V27" s="59">
        <v>1</v>
      </c>
      <c r="W27" s="59">
        <v>3</v>
      </c>
      <c r="X27" s="59">
        <v>4</v>
      </c>
      <c r="Y27" s="56">
        <v>2</v>
      </c>
      <c r="Z27" s="56">
        <v>1</v>
      </c>
    </row>
    <row r="28" spans="1:26" ht="16" thickBot="1">
      <c r="A28" s="57" t="s">
        <v>970</v>
      </c>
      <c r="B28" s="57" t="s">
        <v>973</v>
      </c>
      <c r="C28" s="59">
        <v>7</v>
      </c>
      <c r="D28" s="59">
        <v>4</v>
      </c>
      <c r="E28" s="59">
        <v>10</v>
      </c>
      <c r="F28" s="60">
        <v>23</v>
      </c>
      <c r="G28" s="59">
        <v>11</v>
      </c>
      <c r="H28" s="59">
        <v>4</v>
      </c>
      <c r="I28" s="59">
        <v>19</v>
      </c>
      <c r="J28" s="59">
        <v>8</v>
      </c>
      <c r="K28" s="59">
        <v>2</v>
      </c>
      <c r="L28" s="59">
        <v>11</v>
      </c>
      <c r="M28" s="59">
        <v>0</v>
      </c>
      <c r="N28" s="59">
        <v>0</v>
      </c>
      <c r="O28" s="59">
        <v>5</v>
      </c>
      <c r="P28" s="59">
        <v>7</v>
      </c>
      <c r="Q28" s="59">
        <v>2</v>
      </c>
      <c r="R28" s="59">
        <v>2</v>
      </c>
      <c r="S28" s="59">
        <v>3</v>
      </c>
      <c r="T28" s="59">
        <v>3</v>
      </c>
      <c r="U28" s="59">
        <v>4</v>
      </c>
      <c r="V28" s="59">
        <v>3</v>
      </c>
      <c r="W28" s="59">
        <v>2</v>
      </c>
      <c r="X28" s="59">
        <v>3</v>
      </c>
      <c r="Y28" s="56">
        <v>9</v>
      </c>
      <c r="Z28" s="56">
        <v>2</v>
      </c>
    </row>
    <row r="29" spans="1:26" ht="16" thickBot="1">
      <c r="A29" s="61" t="s">
        <v>970</v>
      </c>
      <c r="B29" s="61" t="s">
        <v>974</v>
      </c>
      <c r="C29" s="59">
        <v>8</v>
      </c>
      <c r="D29" s="59">
        <v>6</v>
      </c>
      <c r="E29" s="59">
        <v>6</v>
      </c>
      <c r="F29" s="57">
        <v>12</v>
      </c>
      <c r="G29" s="59">
        <v>11</v>
      </c>
      <c r="H29" s="59">
        <v>4</v>
      </c>
      <c r="I29" s="59">
        <v>6</v>
      </c>
      <c r="J29" s="59">
        <v>14</v>
      </c>
      <c r="K29" s="59">
        <v>4</v>
      </c>
      <c r="L29" s="60">
        <v>17</v>
      </c>
      <c r="M29" s="59">
        <v>1</v>
      </c>
      <c r="N29" s="59">
        <v>2</v>
      </c>
      <c r="O29" s="59">
        <v>4</v>
      </c>
      <c r="P29" s="59">
        <v>0</v>
      </c>
      <c r="Q29" s="59">
        <v>2</v>
      </c>
      <c r="R29" s="59">
        <v>1</v>
      </c>
      <c r="S29" s="59">
        <v>0</v>
      </c>
      <c r="T29" s="59">
        <v>2</v>
      </c>
      <c r="U29" s="59">
        <v>1</v>
      </c>
      <c r="V29" s="59">
        <v>0</v>
      </c>
      <c r="W29" s="59">
        <v>2</v>
      </c>
      <c r="X29" s="59">
        <v>0</v>
      </c>
      <c r="Y29" s="56">
        <v>4</v>
      </c>
      <c r="Z29" s="56">
        <v>0</v>
      </c>
    </row>
    <row r="30" spans="1:26">
      <c r="A30" s="61" t="s">
        <v>975</v>
      </c>
      <c r="B30" s="61" t="s">
        <v>975</v>
      </c>
      <c r="C30" s="62">
        <v>23</v>
      </c>
      <c r="D30" s="63">
        <v>11</v>
      </c>
      <c r="E30" s="63">
        <v>6</v>
      </c>
      <c r="F30" s="61">
        <v>2</v>
      </c>
      <c r="G30" s="63">
        <v>0</v>
      </c>
      <c r="H30" s="63">
        <v>0</v>
      </c>
      <c r="I30" s="63">
        <v>0</v>
      </c>
      <c r="J30" s="63">
        <v>0</v>
      </c>
      <c r="K30" s="63">
        <v>0</v>
      </c>
      <c r="L30" s="63">
        <v>0</v>
      </c>
      <c r="M30" s="63">
        <v>0</v>
      </c>
      <c r="N30" s="63">
        <v>0</v>
      </c>
      <c r="O30" s="63">
        <v>0</v>
      </c>
      <c r="P30" s="63">
        <v>0</v>
      </c>
      <c r="Q30" s="63">
        <v>2</v>
      </c>
      <c r="R30" s="63">
        <v>0</v>
      </c>
      <c r="S30" s="63">
        <v>3</v>
      </c>
      <c r="T30" s="63">
        <v>0</v>
      </c>
      <c r="U30" s="63">
        <v>0</v>
      </c>
      <c r="V30" s="63">
        <v>0</v>
      </c>
      <c r="W30" s="63">
        <v>0</v>
      </c>
      <c r="X30" s="63">
        <v>0</v>
      </c>
      <c r="Y30" s="67">
        <v>0</v>
      </c>
      <c r="Z30" s="67">
        <v>0</v>
      </c>
    </row>
    <row r="31" spans="1:26">
      <c r="A31" s="57"/>
      <c r="B31" s="57"/>
      <c r="C31" s="57"/>
      <c r="D31" s="57"/>
      <c r="E31" s="57"/>
      <c r="F31" s="57"/>
      <c r="G31" s="57"/>
      <c r="H31" s="57"/>
      <c r="I31" s="57"/>
      <c r="J31" s="57"/>
      <c r="K31" s="57"/>
      <c r="L31" s="57"/>
      <c r="M31" s="57"/>
      <c r="N31" s="57"/>
      <c r="O31" s="57"/>
      <c r="P31" s="57"/>
      <c r="Q31" s="57"/>
      <c r="R31" s="57"/>
      <c r="S31" s="57"/>
      <c r="T31" s="57"/>
      <c r="U31" s="57"/>
      <c r="V31" s="57"/>
      <c r="W31" s="57"/>
      <c r="X31" s="57"/>
    </row>
    <row r="32" spans="1:26" ht="16" thickBot="1">
      <c r="A32" s="64" t="s">
        <v>976</v>
      </c>
      <c r="B32" s="65"/>
      <c r="C32" s="65">
        <v>2</v>
      </c>
      <c r="D32" s="65">
        <v>2</v>
      </c>
      <c r="E32" s="65">
        <v>2</v>
      </c>
      <c r="F32" s="65">
        <v>2</v>
      </c>
      <c r="G32" s="65">
        <v>3</v>
      </c>
      <c r="H32" s="65">
        <v>0</v>
      </c>
      <c r="I32" s="65">
        <v>3</v>
      </c>
      <c r="J32" s="65">
        <v>3</v>
      </c>
      <c r="K32" s="65">
        <v>0</v>
      </c>
      <c r="L32" s="65">
        <v>1</v>
      </c>
      <c r="M32" s="65">
        <v>0</v>
      </c>
      <c r="N32" s="65">
        <v>0</v>
      </c>
      <c r="O32" s="65">
        <v>0</v>
      </c>
      <c r="P32" s="65">
        <v>3</v>
      </c>
      <c r="Q32" s="65">
        <v>1</v>
      </c>
      <c r="R32" s="65">
        <v>0</v>
      </c>
      <c r="S32" s="65">
        <v>1</v>
      </c>
      <c r="T32" s="65">
        <v>1</v>
      </c>
      <c r="U32" s="65">
        <v>0</v>
      </c>
      <c r="V32" s="65">
        <v>1</v>
      </c>
      <c r="W32" s="65">
        <v>1</v>
      </c>
      <c r="X32" s="65">
        <v>2</v>
      </c>
      <c r="Y32" s="65">
        <v>1</v>
      </c>
      <c r="Z32" s="65">
        <v>0</v>
      </c>
    </row>
    <row r="33" spans="1:26">
      <c r="A33" s="66" t="s">
        <v>977</v>
      </c>
      <c r="B33" s="67"/>
      <c r="C33" s="67">
        <f>B33+C32</f>
        <v>2</v>
      </c>
      <c r="D33" s="67">
        <f t="shared" ref="D33:Z33" si="0">C33+D32</f>
        <v>4</v>
      </c>
      <c r="E33" s="67">
        <f t="shared" si="0"/>
        <v>6</v>
      </c>
      <c r="F33" s="67">
        <f t="shared" si="0"/>
        <v>8</v>
      </c>
      <c r="G33" s="67">
        <f t="shared" si="0"/>
        <v>11</v>
      </c>
      <c r="H33" s="67">
        <f t="shared" si="0"/>
        <v>11</v>
      </c>
      <c r="I33" s="67">
        <f t="shared" si="0"/>
        <v>14</v>
      </c>
      <c r="J33" s="68">
        <f t="shared" si="0"/>
        <v>17</v>
      </c>
      <c r="K33" s="67">
        <f t="shared" si="0"/>
        <v>17</v>
      </c>
      <c r="L33" s="67">
        <f t="shared" si="0"/>
        <v>18</v>
      </c>
      <c r="M33" s="67">
        <f t="shared" si="0"/>
        <v>18</v>
      </c>
      <c r="N33" s="67">
        <f t="shared" si="0"/>
        <v>18</v>
      </c>
      <c r="O33" s="67">
        <f t="shared" si="0"/>
        <v>18</v>
      </c>
      <c r="P33" s="67">
        <f t="shared" si="0"/>
        <v>21</v>
      </c>
      <c r="Q33" s="67">
        <f t="shared" si="0"/>
        <v>22</v>
      </c>
      <c r="R33" s="67">
        <f t="shared" si="0"/>
        <v>22</v>
      </c>
      <c r="S33" s="67">
        <f t="shared" si="0"/>
        <v>23</v>
      </c>
      <c r="T33" s="67">
        <f t="shared" si="0"/>
        <v>24</v>
      </c>
      <c r="U33" s="67">
        <f t="shared" si="0"/>
        <v>24</v>
      </c>
      <c r="V33" s="67">
        <f t="shared" si="0"/>
        <v>25</v>
      </c>
      <c r="W33" s="67">
        <f t="shared" si="0"/>
        <v>26</v>
      </c>
      <c r="X33" s="67">
        <f t="shared" si="0"/>
        <v>28</v>
      </c>
      <c r="Y33" s="67">
        <f t="shared" si="0"/>
        <v>29</v>
      </c>
      <c r="Z33" s="67">
        <f t="shared" si="0"/>
        <v>29</v>
      </c>
    </row>
    <row r="34" spans="1:26">
      <c r="Y34" s="69"/>
    </row>
    <row r="35" spans="1:26">
      <c r="Y35" s="69"/>
    </row>
    <row r="36" spans="1:26">
      <c r="Y36" s="69"/>
    </row>
    <row r="37" spans="1:26">
      <c r="Y37" s="69"/>
    </row>
    <row r="38" spans="1:26">
      <c r="Y38" s="69"/>
    </row>
    <row r="39" spans="1:26">
      <c r="Y39" s="69"/>
    </row>
    <row r="40" spans="1:26">
      <c r="Y40" s="69"/>
    </row>
    <row r="41" spans="1:26">
      <c r="Y41" s="69"/>
    </row>
    <row r="42" spans="1:26">
      <c r="Y42" s="69"/>
    </row>
    <row r="43" spans="1:26">
      <c r="Y43" s="69"/>
    </row>
    <row r="44" spans="1:26">
      <c r="Y44" s="69"/>
    </row>
    <row r="45" spans="1:26">
      <c r="Y45" s="69"/>
    </row>
    <row r="46" spans="1:26">
      <c r="Y46" s="69"/>
    </row>
    <row r="47" spans="1:26">
      <c r="Y47" s="69"/>
    </row>
    <row r="48" spans="1:26">
      <c r="Y48" s="69"/>
    </row>
    <row r="49" spans="25:25">
      <c r="Y49" s="69"/>
    </row>
    <row r="50" spans="25:25">
      <c r="Y50" s="69"/>
    </row>
    <row r="51" spans="25:25">
      <c r="Y51" s="69"/>
    </row>
    <row r="52" spans="25:25">
      <c r="Y52" s="69"/>
    </row>
    <row r="53" spans="25:25">
      <c r="Y53" s="69"/>
    </row>
    <row r="54" spans="25:25">
      <c r="Y54" s="69"/>
    </row>
    <row r="55" spans="25:25">
      <c r="Y55" s="69"/>
    </row>
  </sheetData>
  <conditionalFormatting sqref="C2:X2">
    <cfRule type="colorScale" priority="33">
      <colorScale>
        <cfvo type="min"/>
        <cfvo type="percentile" val="50"/>
        <cfvo type="max"/>
        <color rgb="FF63BE7B"/>
        <color rgb="FFFFEB84"/>
        <color rgb="FFF8696B"/>
      </colorScale>
    </cfRule>
  </conditionalFormatting>
  <conditionalFormatting sqref="C4:X4">
    <cfRule type="colorScale" priority="32">
      <colorScale>
        <cfvo type="min"/>
        <cfvo type="percentile" val="50"/>
        <cfvo type="max"/>
        <color rgb="FF63BE7B"/>
        <color rgb="FFFFEB84"/>
        <color rgb="FFF8696B"/>
      </colorScale>
    </cfRule>
  </conditionalFormatting>
  <conditionalFormatting sqref="C3:X3">
    <cfRule type="colorScale" priority="31">
      <colorScale>
        <cfvo type="min"/>
        <cfvo type="percentile" val="50"/>
        <cfvo type="max"/>
        <color rgb="FF63BE7B"/>
        <color rgb="FFFFEB84"/>
        <color rgb="FFF8696B"/>
      </colorScale>
    </cfRule>
  </conditionalFormatting>
  <conditionalFormatting sqref="C5:X5">
    <cfRule type="colorScale" priority="30">
      <colorScale>
        <cfvo type="min"/>
        <cfvo type="percentile" val="50"/>
        <cfvo type="max"/>
        <color rgb="FF63BE7B"/>
        <color rgb="FFFFEB84"/>
        <color rgb="FFF8696B"/>
      </colorScale>
    </cfRule>
  </conditionalFormatting>
  <conditionalFormatting sqref="C6:X6">
    <cfRule type="colorScale" priority="29">
      <colorScale>
        <cfvo type="min"/>
        <cfvo type="percentile" val="50"/>
        <cfvo type="max"/>
        <color rgb="FF63BE7B"/>
        <color rgb="FFFFEB84"/>
        <color rgb="FFF8696B"/>
      </colorScale>
    </cfRule>
  </conditionalFormatting>
  <conditionalFormatting sqref="C7:X7">
    <cfRule type="colorScale" priority="28">
      <colorScale>
        <cfvo type="min"/>
        <cfvo type="percentile" val="50"/>
        <cfvo type="max"/>
        <color rgb="FF63BE7B"/>
        <color rgb="FFFFEB84"/>
        <color rgb="FFF8696B"/>
      </colorScale>
    </cfRule>
  </conditionalFormatting>
  <conditionalFormatting sqref="C8:X8">
    <cfRule type="colorScale" priority="27">
      <colorScale>
        <cfvo type="min"/>
        <cfvo type="percentile" val="50"/>
        <cfvo type="max"/>
        <color rgb="FF63BE7B"/>
        <color rgb="FFFFEB84"/>
        <color rgb="FFF8696B"/>
      </colorScale>
    </cfRule>
  </conditionalFormatting>
  <conditionalFormatting sqref="C9:X9">
    <cfRule type="colorScale" priority="26">
      <colorScale>
        <cfvo type="min"/>
        <cfvo type="percentile" val="50"/>
        <cfvo type="max"/>
        <color rgb="FF63BE7B"/>
        <color rgb="FFFFEB84"/>
        <color rgb="FFF8696B"/>
      </colorScale>
    </cfRule>
  </conditionalFormatting>
  <conditionalFormatting sqref="C10:X10">
    <cfRule type="colorScale" priority="25">
      <colorScale>
        <cfvo type="min"/>
        <cfvo type="percentile" val="50"/>
        <cfvo type="max"/>
        <color rgb="FF63BE7B"/>
        <color rgb="FFFFEB84"/>
        <color rgb="FFF8696B"/>
      </colorScale>
    </cfRule>
  </conditionalFormatting>
  <conditionalFormatting sqref="C16:X16">
    <cfRule type="colorScale" priority="24">
      <colorScale>
        <cfvo type="min"/>
        <cfvo type="percentile" val="50"/>
        <cfvo type="max"/>
        <color rgb="FF63BE7B"/>
        <color rgb="FFFFEB84"/>
        <color rgb="FFF8696B"/>
      </colorScale>
    </cfRule>
  </conditionalFormatting>
  <conditionalFormatting sqref="C17:X17">
    <cfRule type="colorScale" priority="23">
      <colorScale>
        <cfvo type="min"/>
        <cfvo type="percentile" val="50"/>
        <cfvo type="max"/>
        <color rgb="FF63BE7B"/>
        <color rgb="FFFFEB84"/>
        <color rgb="FFF8696B"/>
      </colorScale>
    </cfRule>
  </conditionalFormatting>
  <conditionalFormatting sqref="C18:X18">
    <cfRule type="colorScale" priority="22">
      <colorScale>
        <cfvo type="min"/>
        <cfvo type="percentile" val="50"/>
        <cfvo type="max"/>
        <color rgb="FF63BE7B"/>
        <color rgb="FFFFEB84"/>
        <color rgb="FFF8696B"/>
      </colorScale>
    </cfRule>
  </conditionalFormatting>
  <conditionalFormatting sqref="C19:X19">
    <cfRule type="colorScale" priority="21">
      <colorScale>
        <cfvo type="min"/>
        <cfvo type="percentile" val="50"/>
        <cfvo type="max"/>
        <color rgb="FF63BE7B"/>
        <color rgb="FFFFEB84"/>
        <color rgb="FFF8696B"/>
      </colorScale>
    </cfRule>
  </conditionalFormatting>
  <conditionalFormatting sqref="C20:X20">
    <cfRule type="colorScale" priority="20">
      <colorScale>
        <cfvo type="min"/>
        <cfvo type="percentile" val="50"/>
        <cfvo type="max"/>
        <color rgb="FF63BE7B"/>
        <color rgb="FFFFEB84"/>
        <color rgb="FFF8696B"/>
      </colorScale>
    </cfRule>
  </conditionalFormatting>
  <conditionalFormatting sqref="C11:X11">
    <cfRule type="colorScale" priority="19">
      <colorScale>
        <cfvo type="min"/>
        <cfvo type="percentile" val="50"/>
        <cfvo type="max"/>
        <color rgb="FF63BE7B"/>
        <color rgb="FFFFEB84"/>
        <color rgb="FFF8696B"/>
      </colorScale>
    </cfRule>
  </conditionalFormatting>
  <conditionalFormatting sqref="C12:X12">
    <cfRule type="colorScale" priority="18">
      <colorScale>
        <cfvo type="min"/>
        <cfvo type="percentile" val="50"/>
        <cfvo type="max"/>
        <color rgb="FF63BE7B"/>
        <color rgb="FFFFEB84"/>
        <color rgb="FFF8696B"/>
      </colorScale>
    </cfRule>
  </conditionalFormatting>
  <conditionalFormatting sqref="C13:X13">
    <cfRule type="colorScale" priority="17">
      <colorScale>
        <cfvo type="min"/>
        <cfvo type="percentile" val="50"/>
        <cfvo type="max"/>
        <color rgb="FF63BE7B"/>
        <color rgb="FFFFEB84"/>
        <color rgb="FFF8696B"/>
      </colorScale>
    </cfRule>
  </conditionalFormatting>
  <conditionalFormatting sqref="C14:X14">
    <cfRule type="colorScale" priority="16">
      <colorScale>
        <cfvo type="min"/>
        <cfvo type="percentile" val="50"/>
        <cfvo type="max"/>
        <color rgb="FF63BE7B"/>
        <color rgb="FFFFEB84"/>
        <color rgb="FFF8696B"/>
      </colorScale>
    </cfRule>
  </conditionalFormatting>
  <conditionalFormatting sqref="C15:X15">
    <cfRule type="colorScale" priority="15">
      <colorScale>
        <cfvo type="min"/>
        <cfvo type="percentile" val="50"/>
        <cfvo type="max"/>
        <color rgb="FF63BE7B"/>
        <color rgb="FFFFEB84"/>
        <color rgb="FFF8696B"/>
      </colorScale>
    </cfRule>
  </conditionalFormatting>
  <conditionalFormatting sqref="C26:X26">
    <cfRule type="colorScale" priority="14">
      <colorScale>
        <cfvo type="min"/>
        <cfvo type="percentile" val="50"/>
        <cfvo type="max"/>
        <color rgb="FF63BE7B"/>
        <color rgb="FFFFEB84"/>
        <color rgb="FFF8696B"/>
      </colorScale>
    </cfRule>
  </conditionalFormatting>
  <conditionalFormatting sqref="C27:X27">
    <cfRule type="colorScale" priority="13">
      <colorScale>
        <cfvo type="min"/>
        <cfvo type="percentile" val="50"/>
        <cfvo type="max"/>
        <color rgb="FF63BE7B"/>
        <color rgb="FFFFEB84"/>
        <color rgb="FFF8696B"/>
      </colorScale>
    </cfRule>
  </conditionalFormatting>
  <conditionalFormatting sqref="C28:X28">
    <cfRule type="colorScale" priority="12">
      <colorScale>
        <cfvo type="min"/>
        <cfvo type="percentile" val="50"/>
        <cfvo type="max"/>
        <color rgb="FF63BE7B"/>
        <color rgb="FFFFEB84"/>
        <color rgb="FFF8696B"/>
      </colorScale>
    </cfRule>
  </conditionalFormatting>
  <conditionalFormatting sqref="C29:X29">
    <cfRule type="colorScale" priority="11">
      <colorScale>
        <cfvo type="min"/>
        <cfvo type="percentile" val="50"/>
        <cfvo type="max"/>
        <color rgb="FF63BE7B"/>
        <color rgb="FFFFEB84"/>
        <color rgb="FFF8696B"/>
      </colorScale>
    </cfRule>
  </conditionalFormatting>
  <conditionalFormatting sqref="C21:X21">
    <cfRule type="colorScale" priority="10">
      <colorScale>
        <cfvo type="min"/>
        <cfvo type="percentile" val="50"/>
        <cfvo type="max"/>
        <color rgb="FF63BE7B"/>
        <color rgb="FFFFEB84"/>
        <color rgb="FFF8696B"/>
      </colorScale>
    </cfRule>
  </conditionalFormatting>
  <conditionalFormatting sqref="C22:X22">
    <cfRule type="colorScale" priority="9">
      <colorScale>
        <cfvo type="min"/>
        <cfvo type="percentile" val="50"/>
        <cfvo type="max"/>
        <color rgb="FF63BE7B"/>
        <color rgb="FFFFEB84"/>
        <color rgb="FFF8696B"/>
      </colorScale>
    </cfRule>
  </conditionalFormatting>
  <conditionalFormatting sqref="C23:X23">
    <cfRule type="colorScale" priority="8">
      <colorScale>
        <cfvo type="min"/>
        <cfvo type="percentile" val="50"/>
        <cfvo type="max"/>
        <color rgb="FF63BE7B"/>
        <color rgb="FFFFEB84"/>
        <color rgb="FFF8696B"/>
      </colorScale>
    </cfRule>
  </conditionalFormatting>
  <conditionalFormatting sqref="C24:X24">
    <cfRule type="colorScale" priority="7">
      <colorScale>
        <cfvo type="min"/>
        <cfvo type="percentile" val="50"/>
        <cfvo type="max"/>
        <color rgb="FF63BE7B"/>
        <color rgb="FFFFEB84"/>
        <color rgb="FFF8696B"/>
      </colorScale>
    </cfRule>
  </conditionalFormatting>
  <conditionalFormatting sqref="C25:X25">
    <cfRule type="colorScale" priority="6">
      <colorScale>
        <cfvo type="min"/>
        <cfvo type="percentile" val="50"/>
        <cfvo type="max"/>
        <color rgb="FF63BE7B"/>
        <color rgb="FFFFEB84"/>
        <color rgb="FFF8696B"/>
      </colorScale>
    </cfRule>
  </conditionalFormatting>
  <conditionalFormatting sqref="C30:X31">
    <cfRule type="colorScale" priority="5">
      <colorScale>
        <cfvo type="min"/>
        <cfvo type="percentile" val="50"/>
        <cfvo type="max"/>
        <color rgb="FF63BE7B"/>
        <color rgb="FFFFEB84"/>
        <color rgb="FFF8696B"/>
      </colorScale>
    </cfRule>
  </conditionalFormatting>
  <conditionalFormatting sqref="C32:Z32">
    <cfRule type="colorScale" priority="4">
      <colorScale>
        <cfvo type="min"/>
        <cfvo type="max"/>
        <color rgb="FFFCFCFF"/>
        <color rgb="FF63BE7B"/>
      </colorScale>
    </cfRule>
  </conditionalFormatting>
  <conditionalFormatting sqref="C33:Z33">
    <cfRule type="colorScale" priority="3">
      <colorScale>
        <cfvo type="min"/>
        <cfvo type="max"/>
        <color rgb="FFFCFCFF"/>
        <color rgb="FF63BE7B"/>
      </colorScale>
    </cfRule>
  </conditionalFormatting>
  <conditionalFormatting sqref="Y2:Y30">
    <cfRule type="colorScale" priority="2">
      <colorScale>
        <cfvo type="min"/>
        <cfvo type="percentile" val="50"/>
        <cfvo type="max"/>
        <color rgb="FF63BE7B"/>
        <color rgb="FFFFEB84"/>
        <color rgb="FFF8696B"/>
      </colorScale>
    </cfRule>
  </conditionalFormatting>
  <conditionalFormatting sqref="Z2:Z3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8DAB0-9257-DA43-8C01-D3722141B2BE}">
  <dimension ref="B1:B6"/>
  <sheetViews>
    <sheetView workbookViewId="0">
      <selection activeCell="G12" sqref="G12"/>
    </sheetView>
  </sheetViews>
  <sheetFormatPr baseColWidth="10" defaultRowHeight="16"/>
  <cols>
    <col min="2" max="2" width="24.33203125" customWidth="1"/>
  </cols>
  <sheetData>
    <row r="1" spans="2:2">
      <c r="B1" t="s">
        <v>981</v>
      </c>
    </row>
    <row r="2" spans="2:2">
      <c r="B2" t="s">
        <v>980</v>
      </c>
    </row>
    <row r="3" spans="2:2">
      <c r="B3" t="s">
        <v>982</v>
      </c>
    </row>
    <row r="4" spans="2:2">
      <c r="B4" t="s">
        <v>983</v>
      </c>
    </row>
    <row r="5" spans="2:2">
      <c r="B5" t="s">
        <v>984</v>
      </c>
    </row>
    <row r="6" spans="2:2">
      <c r="B6" t="s">
        <v>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C439-F39A-DA4F-BF83-11D362FC1D92}">
  <dimension ref="A3:H106"/>
  <sheetViews>
    <sheetView zoomScale="110" zoomScaleNormal="110" workbookViewId="0">
      <selection activeCell="D8" sqref="D8"/>
    </sheetView>
  </sheetViews>
  <sheetFormatPr baseColWidth="10" defaultRowHeight="16"/>
  <cols>
    <col min="1" max="1" width="4.6640625" bestFit="1" customWidth="1"/>
    <col min="2" max="2" width="11.83203125" customWidth="1"/>
    <col min="3" max="3" width="12" bestFit="1" customWidth="1"/>
    <col min="5" max="5" width="17.83203125" customWidth="1"/>
    <col min="6" max="6" width="86.33203125" customWidth="1"/>
    <col min="7" max="7" width="13" bestFit="1" customWidth="1"/>
  </cols>
  <sheetData>
    <row r="3" spans="1:8">
      <c r="A3" t="s">
        <v>7</v>
      </c>
      <c r="B3" t="s">
        <v>504</v>
      </c>
      <c r="C3" t="s">
        <v>506</v>
      </c>
      <c r="D3" t="s">
        <v>516</v>
      </c>
      <c r="E3" t="s">
        <v>508</v>
      </c>
      <c r="F3" t="s">
        <v>507</v>
      </c>
      <c r="G3" t="s">
        <v>550</v>
      </c>
      <c r="H3" t="s">
        <v>635</v>
      </c>
    </row>
    <row r="4" spans="1:8" ht="68">
      <c r="B4" t="s">
        <v>546</v>
      </c>
      <c r="C4">
        <v>110</v>
      </c>
      <c r="D4" t="s">
        <v>547</v>
      </c>
      <c r="E4" t="s">
        <v>548</v>
      </c>
      <c r="F4" s="6" t="s">
        <v>545</v>
      </c>
    </row>
    <row r="5" spans="1:8" ht="17">
      <c r="B5" t="s">
        <v>505</v>
      </c>
      <c r="C5">
        <v>14</v>
      </c>
      <c r="D5" t="s">
        <v>509</v>
      </c>
      <c r="E5" s="28" t="s">
        <v>537</v>
      </c>
      <c r="F5" s="6" t="s">
        <v>536</v>
      </c>
    </row>
    <row r="6" spans="1:8" ht="68">
      <c r="B6" t="s">
        <v>521</v>
      </c>
      <c r="C6">
        <v>24</v>
      </c>
      <c r="D6" t="s">
        <v>509</v>
      </c>
      <c r="E6" t="s">
        <v>537</v>
      </c>
      <c r="F6" s="6" t="s">
        <v>538</v>
      </c>
      <c r="G6" t="s">
        <v>552</v>
      </c>
    </row>
    <row r="7" spans="1:8" ht="51">
      <c r="B7" t="s">
        <v>521</v>
      </c>
      <c r="C7">
        <v>53</v>
      </c>
      <c r="D7" t="s">
        <v>509</v>
      </c>
      <c r="E7" t="s">
        <v>537</v>
      </c>
      <c r="F7" s="6" t="s">
        <v>539</v>
      </c>
      <c r="G7" t="s">
        <v>552</v>
      </c>
    </row>
    <row r="8" spans="1:8" ht="119">
      <c r="B8" t="s">
        <v>531</v>
      </c>
      <c r="C8">
        <v>28</v>
      </c>
      <c r="D8" t="s">
        <v>509</v>
      </c>
      <c r="E8" t="s">
        <v>537</v>
      </c>
      <c r="F8" s="6" t="s">
        <v>551</v>
      </c>
    </row>
    <row r="9" spans="1:8" ht="102">
      <c r="B9" t="s">
        <v>540</v>
      </c>
      <c r="C9">
        <v>44</v>
      </c>
      <c r="D9" t="s">
        <v>509</v>
      </c>
      <c r="E9" t="s">
        <v>537</v>
      </c>
      <c r="F9" s="6" t="s">
        <v>541</v>
      </c>
    </row>
    <row r="10" spans="1:8" ht="51">
      <c r="A10">
        <v>6</v>
      </c>
      <c r="B10" t="s">
        <v>521</v>
      </c>
      <c r="C10">
        <v>28</v>
      </c>
      <c r="D10" t="s">
        <v>509</v>
      </c>
      <c r="E10" s="28" t="s">
        <v>529</v>
      </c>
      <c r="F10" s="6" t="s">
        <v>520</v>
      </c>
    </row>
    <row r="11" spans="1:8" ht="51">
      <c r="A11">
        <v>10</v>
      </c>
      <c r="B11" t="s">
        <v>524</v>
      </c>
      <c r="C11">
        <v>46</v>
      </c>
      <c r="D11" t="s">
        <v>509</v>
      </c>
      <c r="E11" t="s">
        <v>529</v>
      </c>
      <c r="F11" s="6" t="s">
        <v>530</v>
      </c>
    </row>
    <row r="12" spans="1:8" ht="51">
      <c r="A12">
        <v>11</v>
      </c>
      <c r="B12" t="s">
        <v>531</v>
      </c>
      <c r="C12">
        <v>24</v>
      </c>
      <c r="D12" t="s">
        <v>509</v>
      </c>
      <c r="E12" t="s">
        <v>529</v>
      </c>
      <c r="F12" s="6" t="s">
        <v>532</v>
      </c>
    </row>
    <row r="13" spans="1:8" ht="187">
      <c r="A13">
        <v>5</v>
      </c>
      <c r="B13" t="s">
        <v>513</v>
      </c>
      <c r="C13">
        <v>12</v>
      </c>
      <c r="D13" t="s">
        <v>509</v>
      </c>
      <c r="E13" t="s">
        <v>529</v>
      </c>
      <c r="F13" s="6" t="s">
        <v>515</v>
      </c>
    </row>
    <row r="14" spans="1:8" ht="68">
      <c r="A14">
        <v>7</v>
      </c>
      <c r="B14" t="s">
        <v>521</v>
      </c>
      <c r="C14">
        <v>47</v>
      </c>
      <c r="D14" t="s">
        <v>509</v>
      </c>
      <c r="E14" s="28" t="s">
        <v>522</v>
      </c>
      <c r="F14" s="6" t="s">
        <v>523</v>
      </c>
    </row>
    <row r="15" spans="1:8" ht="68">
      <c r="A15">
        <v>1</v>
      </c>
      <c r="B15" t="s">
        <v>505</v>
      </c>
      <c r="C15">
        <v>17</v>
      </c>
      <c r="D15" t="s">
        <v>509</v>
      </c>
      <c r="E15" t="s">
        <v>522</v>
      </c>
      <c r="F15" s="6" t="s">
        <v>517</v>
      </c>
      <c r="G15" t="s">
        <v>2</v>
      </c>
    </row>
    <row r="16" spans="1:8" ht="85">
      <c r="A16">
        <v>2</v>
      </c>
      <c r="B16" t="s">
        <v>510</v>
      </c>
      <c r="C16">
        <v>18</v>
      </c>
      <c r="D16" t="s">
        <v>509</v>
      </c>
      <c r="E16" t="s">
        <v>522</v>
      </c>
      <c r="F16" s="6" t="s">
        <v>518</v>
      </c>
    </row>
    <row r="17" spans="1:7" ht="17">
      <c r="A17">
        <v>4</v>
      </c>
      <c r="B17" t="s">
        <v>510</v>
      </c>
      <c r="C17">
        <v>35</v>
      </c>
      <c r="D17" t="s">
        <v>509</v>
      </c>
      <c r="E17" t="s">
        <v>522</v>
      </c>
      <c r="F17" s="6" t="s">
        <v>514</v>
      </c>
    </row>
    <row r="18" spans="1:7" ht="51">
      <c r="A18">
        <v>9</v>
      </c>
      <c r="B18" t="s">
        <v>524</v>
      </c>
      <c r="C18">
        <v>8</v>
      </c>
      <c r="D18" t="s">
        <v>509</v>
      </c>
      <c r="E18" t="s">
        <v>527</v>
      </c>
      <c r="F18" s="6" t="s">
        <v>528</v>
      </c>
    </row>
    <row r="19" spans="1:7" ht="34">
      <c r="B19" t="s">
        <v>531</v>
      </c>
      <c r="C19">
        <v>56</v>
      </c>
      <c r="D19" t="s">
        <v>509</v>
      </c>
      <c r="E19" t="s">
        <v>527</v>
      </c>
      <c r="F19" s="6" t="s">
        <v>549</v>
      </c>
      <c r="G19" t="s">
        <v>553</v>
      </c>
    </row>
    <row r="20" spans="1:7" ht="51">
      <c r="A20">
        <v>8</v>
      </c>
      <c r="B20" t="s">
        <v>524</v>
      </c>
      <c r="C20">
        <v>6</v>
      </c>
      <c r="D20" t="s">
        <v>509</v>
      </c>
      <c r="E20" t="s">
        <v>525</v>
      </c>
      <c r="F20" s="6" t="s">
        <v>526</v>
      </c>
    </row>
    <row r="21" spans="1:7" ht="85">
      <c r="B21" t="s">
        <v>533</v>
      </c>
      <c r="C21">
        <v>64</v>
      </c>
      <c r="D21" t="s">
        <v>509</v>
      </c>
      <c r="E21" t="s">
        <v>534</v>
      </c>
      <c r="F21" s="6" t="s">
        <v>535</v>
      </c>
    </row>
    <row r="22" spans="1:7" ht="68">
      <c r="B22" t="s">
        <v>540</v>
      </c>
      <c r="C22">
        <v>44</v>
      </c>
      <c r="D22" t="s">
        <v>543</v>
      </c>
      <c r="E22" t="s">
        <v>544</v>
      </c>
      <c r="F22" s="6" t="s">
        <v>542</v>
      </c>
    </row>
    <row r="23" spans="1:7" ht="51">
      <c r="A23">
        <v>3</v>
      </c>
      <c r="B23" t="s">
        <v>510</v>
      </c>
      <c r="C23">
        <v>33</v>
      </c>
      <c r="D23" t="s">
        <v>519</v>
      </c>
      <c r="E23" t="s">
        <v>512</v>
      </c>
      <c r="F23" s="6" t="s">
        <v>511</v>
      </c>
    </row>
    <row r="24" spans="1:7" ht="102">
      <c r="B24" t="s">
        <v>554</v>
      </c>
      <c r="C24">
        <v>77</v>
      </c>
      <c r="D24" t="s">
        <v>555</v>
      </c>
      <c r="E24" t="s">
        <v>556</v>
      </c>
      <c r="F24" s="6" t="s">
        <v>557</v>
      </c>
    </row>
    <row r="25" spans="1:7" ht="51">
      <c r="B25" t="s">
        <v>505</v>
      </c>
      <c r="C25">
        <v>19</v>
      </c>
      <c r="D25" t="s">
        <v>555</v>
      </c>
      <c r="E25" t="s">
        <v>558</v>
      </c>
      <c r="F25" s="6" t="s">
        <v>559</v>
      </c>
    </row>
    <row r="26" spans="1:7" ht="85">
      <c r="B26" t="s">
        <v>524</v>
      </c>
      <c r="C26">
        <v>8</v>
      </c>
      <c r="D26" t="s">
        <v>555</v>
      </c>
      <c r="E26" t="s">
        <v>558</v>
      </c>
      <c r="F26" s="6" t="s">
        <v>560</v>
      </c>
    </row>
    <row r="27" spans="1:7" ht="85">
      <c r="B27" t="s">
        <v>524</v>
      </c>
      <c r="C27">
        <v>44</v>
      </c>
      <c r="D27" t="s">
        <v>555</v>
      </c>
      <c r="E27" t="s">
        <v>562</v>
      </c>
      <c r="F27" s="6" t="s">
        <v>561</v>
      </c>
    </row>
    <row r="28" spans="1:7" ht="119">
      <c r="B28" t="s">
        <v>524</v>
      </c>
      <c r="C28">
        <v>42</v>
      </c>
      <c r="D28" t="s">
        <v>555</v>
      </c>
      <c r="E28" t="s">
        <v>564</v>
      </c>
      <c r="F28" s="6" t="s">
        <v>563</v>
      </c>
    </row>
    <row r="29" spans="1:7" ht="187">
      <c r="B29" t="s">
        <v>513</v>
      </c>
      <c r="C29">
        <v>23</v>
      </c>
      <c r="D29" t="s">
        <v>547</v>
      </c>
      <c r="E29" t="s">
        <v>567</v>
      </c>
      <c r="F29" s="6" t="s">
        <v>566</v>
      </c>
    </row>
    <row r="30" spans="1:7" ht="68">
      <c r="B30" t="s">
        <v>531</v>
      </c>
      <c r="C30">
        <v>33</v>
      </c>
      <c r="D30" t="s">
        <v>555</v>
      </c>
      <c r="E30" t="s">
        <v>568</v>
      </c>
      <c r="F30" s="6" t="s">
        <v>569</v>
      </c>
    </row>
    <row r="31" spans="1:7" ht="68">
      <c r="B31" t="s">
        <v>505</v>
      </c>
      <c r="C31">
        <v>19</v>
      </c>
      <c r="D31" t="s">
        <v>555</v>
      </c>
      <c r="E31" t="s">
        <v>568</v>
      </c>
      <c r="F31" s="6" t="s">
        <v>570</v>
      </c>
    </row>
    <row r="32" spans="1:7" ht="102">
      <c r="B32" t="s">
        <v>571</v>
      </c>
      <c r="C32">
        <v>42</v>
      </c>
      <c r="D32" t="s">
        <v>555</v>
      </c>
      <c r="E32" t="s">
        <v>565</v>
      </c>
      <c r="F32" s="6" t="s">
        <v>572</v>
      </c>
    </row>
    <row r="33" spans="2:8" ht="136">
      <c r="B33" t="s">
        <v>505</v>
      </c>
      <c r="C33">
        <v>41</v>
      </c>
      <c r="D33" t="s">
        <v>573</v>
      </c>
      <c r="E33" t="s">
        <v>565</v>
      </c>
      <c r="F33" s="6" t="s">
        <v>574</v>
      </c>
    </row>
    <row r="34" spans="2:8" ht="136">
      <c r="B34" t="s">
        <v>575</v>
      </c>
      <c r="C34">
        <v>49</v>
      </c>
      <c r="D34" t="s">
        <v>555</v>
      </c>
      <c r="E34" t="s">
        <v>576</v>
      </c>
      <c r="F34" s="6" t="s">
        <v>577</v>
      </c>
    </row>
    <row r="35" spans="2:8" ht="102">
      <c r="B35" t="s">
        <v>571</v>
      </c>
      <c r="C35">
        <v>47</v>
      </c>
      <c r="D35" t="s">
        <v>555</v>
      </c>
      <c r="E35" t="s">
        <v>576</v>
      </c>
      <c r="F35" s="6" t="s">
        <v>578</v>
      </c>
    </row>
    <row r="36" spans="2:8" ht="51">
      <c r="B36" t="s">
        <v>531</v>
      </c>
      <c r="C36">
        <v>20</v>
      </c>
      <c r="D36" t="s">
        <v>555</v>
      </c>
      <c r="E36" t="s">
        <v>579</v>
      </c>
      <c r="F36" s="6" t="s">
        <v>580</v>
      </c>
    </row>
    <row r="37" spans="2:8" ht="51">
      <c r="B37" t="s">
        <v>531</v>
      </c>
      <c r="C37">
        <v>18</v>
      </c>
      <c r="D37" t="s">
        <v>555</v>
      </c>
      <c r="E37" t="s">
        <v>579</v>
      </c>
      <c r="F37" s="6" t="s">
        <v>581</v>
      </c>
    </row>
    <row r="38" spans="2:8" ht="170">
      <c r="B38" t="s">
        <v>513</v>
      </c>
      <c r="C38">
        <v>23</v>
      </c>
      <c r="D38" t="s">
        <v>547</v>
      </c>
      <c r="E38" t="s">
        <v>567</v>
      </c>
      <c r="F38" s="6" t="s">
        <v>583</v>
      </c>
    </row>
    <row r="39" spans="2:8" ht="119">
      <c r="B39" t="s">
        <v>513</v>
      </c>
      <c r="C39">
        <v>25</v>
      </c>
      <c r="D39" t="s">
        <v>547</v>
      </c>
      <c r="E39" t="s">
        <v>584</v>
      </c>
      <c r="F39" s="6" t="s">
        <v>585</v>
      </c>
    </row>
    <row r="40" spans="2:8" ht="68">
      <c r="B40" t="s">
        <v>513</v>
      </c>
      <c r="C40">
        <v>24</v>
      </c>
      <c r="D40" t="s">
        <v>547</v>
      </c>
      <c r="E40" t="s">
        <v>586</v>
      </c>
      <c r="F40" s="6" t="s">
        <v>587</v>
      </c>
    </row>
    <row r="41" spans="2:8" ht="51">
      <c r="B41" t="s">
        <v>546</v>
      </c>
      <c r="C41">
        <v>48</v>
      </c>
      <c r="D41" t="s">
        <v>589</v>
      </c>
      <c r="E41" t="s">
        <v>590</v>
      </c>
      <c r="F41" s="6" t="s">
        <v>588</v>
      </c>
    </row>
    <row r="42" spans="2:8">
      <c r="B42" t="s">
        <v>546</v>
      </c>
      <c r="C42">
        <v>48</v>
      </c>
      <c r="D42" t="s">
        <v>547</v>
      </c>
      <c r="E42" t="s">
        <v>586</v>
      </c>
      <c r="F42" s="6"/>
    </row>
    <row r="43" spans="2:8" ht="323">
      <c r="B43" t="s">
        <v>513</v>
      </c>
      <c r="C43">
        <v>26</v>
      </c>
      <c r="D43" t="s">
        <v>547</v>
      </c>
      <c r="E43" t="s">
        <v>591</v>
      </c>
      <c r="F43" s="6" t="s">
        <v>592</v>
      </c>
    </row>
    <row r="44" spans="2:8" ht="51">
      <c r="B44" t="s">
        <v>513</v>
      </c>
      <c r="C44">
        <v>38</v>
      </c>
      <c r="D44" t="s">
        <v>547</v>
      </c>
      <c r="E44" t="s">
        <v>591</v>
      </c>
      <c r="F44" s="6" t="s">
        <v>593</v>
      </c>
    </row>
    <row r="45" spans="2:8" ht="153">
      <c r="B45" t="s">
        <v>531</v>
      </c>
      <c r="C45">
        <v>84</v>
      </c>
      <c r="D45" t="s">
        <v>604</v>
      </c>
      <c r="E45" t="s">
        <v>595</v>
      </c>
      <c r="F45" s="6" t="s">
        <v>633</v>
      </c>
      <c r="H45" t="s">
        <v>632</v>
      </c>
    </row>
    <row r="46" spans="2:8" ht="68">
      <c r="B46" t="s">
        <v>606</v>
      </c>
      <c r="C46">
        <v>65</v>
      </c>
      <c r="D46" t="s">
        <v>604</v>
      </c>
      <c r="E46" t="s">
        <v>595</v>
      </c>
      <c r="F46" s="6" t="s">
        <v>625</v>
      </c>
      <c r="H46" t="s">
        <v>626</v>
      </c>
    </row>
    <row r="47" spans="2:8" ht="34">
      <c r="B47" t="s">
        <v>606</v>
      </c>
      <c r="C47">
        <v>71</v>
      </c>
      <c r="D47" t="s">
        <v>604</v>
      </c>
      <c r="E47" t="s">
        <v>595</v>
      </c>
      <c r="F47" s="6" t="s">
        <v>607</v>
      </c>
      <c r="H47" t="s">
        <v>626</v>
      </c>
    </row>
    <row r="48" spans="2:8" ht="85">
      <c r="B48" t="s">
        <v>540</v>
      </c>
      <c r="C48">
        <v>128</v>
      </c>
      <c r="D48" t="s">
        <v>604</v>
      </c>
      <c r="E48" t="s">
        <v>595</v>
      </c>
      <c r="F48" s="6" t="s">
        <v>615</v>
      </c>
      <c r="H48" t="s">
        <v>634</v>
      </c>
    </row>
    <row r="49" spans="2:8" ht="51">
      <c r="B49" t="s">
        <v>521</v>
      </c>
      <c r="C49">
        <v>26</v>
      </c>
      <c r="D49" t="s">
        <v>604</v>
      </c>
      <c r="E49" t="s">
        <v>595</v>
      </c>
      <c r="F49" s="29" t="s">
        <v>613</v>
      </c>
      <c r="H49" t="s">
        <v>630</v>
      </c>
    </row>
    <row r="50" spans="2:8" ht="85">
      <c r="B50" t="s">
        <v>594</v>
      </c>
      <c r="C50">
        <v>71</v>
      </c>
      <c r="D50" t="s">
        <v>604</v>
      </c>
      <c r="E50" t="s">
        <v>595</v>
      </c>
      <c r="F50" s="29" t="s">
        <v>597</v>
      </c>
      <c r="H50" t="s">
        <v>620</v>
      </c>
    </row>
    <row r="51" spans="2:8" ht="68">
      <c r="B51" t="s">
        <v>601</v>
      </c>
      <c r="C51">
        <v>23</v>
      </c>
      <c r="D51" t="s">
        <v>604</v>
      </c>
      <c r="E51" t="s">
        <v>595</v>
      </c>
      <c r="F51" s="6" t="s">
        <v>624</v>
      </c>
      <c r="H51" t="s">
        <v>620</v>
      </c>
    </row>
    <row r="52" spans="2:8" ht="356">
      <c r="B52" t="s">
        <v>608</v>
      </c>
      <c r="C52">
        <v>52</v>
      </c>
      <c r="D52" t="s">
        <v>604</v>
      </c>
      <c r="E52" t="s">
        <v>595</v>
      </c>
      <c r="F52" s="6" t="s">
        <v>629</v>
      </c>
      <c r="H52" t="s">
        <v>628</v>
      </c>
    </row>
    <row r="53" spans="2:8" ht="119">
      <c r="B53" t="s">
        <v>554</v>
      </c>
      <c r="C53">
        <v>80</v>
      </c>
      <c r="D53" t="s">
        <v>604</v>
      </c>
      <c r="E53" t="s">
        <v>595</v>
      </c>
      <c r="F53" s="6" t="s">
        <v>621</v>
      </c>
      <c r="H53" t="s">
        <v>622</v>
      </c>
    </row>
    <row r="54" spans="2:8" ht="119">
      <c r="B54" t="s">
        <v>575</v>
      </c>
      <c r="C54">
        <v>51</v>
      </c>
      <c r="D54" t="s">
        <v>604</v>
      </c>
      <c r="E54" t="s">
        <v>595</v>
      </c>
      <c r="F54" s="6" t="s">
        <v>598</v>
      </c>
      <c r="H54" t="s">
        <v>622</v>
      </c>
    </row>
    <row r="55" spans="2:8" ht="68">
      <c r="B55" t="s">
        <v>575</v>
      </c>
      <c r="C55">
        <v>59</v>
      </c>
      <c r="D55" t="s">
        <v>604</v>
      </c>
      <c r="E55" t="s">
        <v>595</v>
      </c>
      <c r="F55" s="6" t="s">
        <v>600</v>
      </c>
      <c r="H55" t="s">
        <v>622</v>
      </c>
    </row>
    <row r="56" spans="2:8" ht="68">
      <c r="B56" t="s">
        <v>575</v>
      </c>
      <c r="C56">
        <v>55</v>
      </c>
      <c r="D56" t="s">
        <v>604</v>
      </c>
      <c r="E56" t="s">
        <v>599</v>
      </c>
      <c r="F56" s="6" t="s">
        <v>623</v>
      </c>
      <c r="H56" t="s">
        <v>589</v>
      </c>
    </row>
    <row r="57" spans="2:8" ht="187">
      <c r="B57" t="s">
        <v>594</v>
      </c>
      <c r="C57">
        <v>35</v>
      </c>
      <c r="D57" t="s">
        <v>604</v>
      </c>
      <c r="E57" t="s">
        <v>595</v>
      </c>
      <c r="F57" s="6" t="s">
        <v>618</v>
      </c>
      <c r="H57" t="s">
        <v>589</v>
      </c>
    </row>
    <row r="58" spans="2:8" ht="51">
      <c r="B58" t="s">
        <v>594</v>
      </c>
      <c r="C58">
        <v>36</v>
      </c>
      <c r="D58" t="s">
        <v>604</v>
      </c>
      <c r="E58" t="s">
        <v>595</v>
      </c>
      <c r="F58" s="6" t="s">
        <v>619</v>
      </c>
      <c r="H58" t="s">
        <v>589</v>
      </c>
    </row>
    <row r="59" spans="2:8" ht="68">
      <c r="B59" t="s">
        <v>594</v>
      </c>
      <c r="C59">
        <v>45</v>
      </c>
      <c r="D59" t="s">
        <v>604</v>
      </c>
      <c r="E59" t="s">
        <v>595</v>
      </c>
      <c r="F59" s="6" t="s">
        <v>596</v>
      </c>
      <c r="H59" t="s">
        <v>589</v>
      </c>
    </row>
    <row r="60" spans="2:8" ht="85">
      <c r="B60" t="s">
        <v>601</v>
      </c>
      <c r="C60">
        <v>16</v>
      </c>
      <c r="D60" t="s">
        <v>604</v>
      </c>
      <c r="E60" t="s">
        <v>595</v>
      </c>
      <c r="F60" s="6" t="s">
        <v>602</v>
      </c>
      <c r="H60" t="s">
        <v>589</v>
      </c>
    </row>
    <row r="61" spans="2:8" ht="51">
      <c r="B61" t="s">
        <v>601</v>
      </c>
      <c r="C61">
        <v>23</v>
      </c>
      <c r="D61" t="s">
        <v>604</v>
      </c>
      <c r="E61" t="s">
        <v>605</v>
      </c>
      <c r="F61" s="6" t="s">
        <v>603</v>
      </c>
    </row>
    <row r="62" spans="2:8" ht="85">
      <c r="B62" t="s">
        <v>608</v>
      </c>
      <c r="C62">
        <v>26</v>
      </c>
      <c r="D62" t="s">
        <v>604</v>
      </c>
      <c r="E62" t="s">
        <v>609</v>
      </c>
      <c r="F62" s="6" t="s">
        <v>627</v>
      </c>
    </row>
    <row r="63" spans="2:8" ht="68">
      <c r="B63" t="s">
        <v>608</v>
      </c>
      <c r="C63">
        <v>64</v>
      </c>
      <c r="D63" t="s">
        <v>604</v>
      </c>
      <c r="E63" t="s">
        <v>609</v>
      </c>
      <c r="F63" s="6" t="s">
        <v>611</v>
      </c>
    </row>
    <row r="64" spans="2:8" ht="68">
      <c r="B64" t="s">
        <v>524</v>
      </c>
      <c r="C64">
        <v>71</v>
      </c>
      <c r="D64" t="s">
        <v>604</v>
      </c>
      <c r="E64" t="s">
        <v>599</v>
      </c>
      <c r="F64" s="6" t="s">
        <v>631</v>
      </c>
    </row>
    <row r="65" spans="2:8" ht="34">
      <c r="B65" t="s">
        <v>608</v>
      </c>
      <c r="C65">
        <v>46</v>
      </c>
      <c r="D65" t="s">
        <v>604</v>
      </c>
      <c r="E65" t="s">
        <v>595</v>
      </c>
      <c r="F65" s="6" t="s">
        <v>610</v>
      </c>
    </row>
    <row r="66" spans="2:8" ht="85">
      <c r="B66" t="s">
        <v>505</v>
      </c>
      <c r="C66">
        <v>41</v>
      </c>
      <c r="D66" t="s">
        <v>604</v>
      </c>
      <c r="E66" t="s">
        <v>595</v>
      </c>
      <c r="F66" s="6" t="s">
        <v>612</v>
      </c>
    </row>
    <row r="67" spans="2:8" ht="51">
      <c r="B67" t="s">
        <v>531</v>
      </c>
      <c r="C67">
        <v>56</v>
      </c>
      <c r="D67" t="s">
        <v>604</v>
      </c>
      <c r="E67" t="s">
        <v>595</v>
      </c>
      <c r="F67" s="6" t="s">
        <v>614</v>
      </c>
    </row>
    <row r="68" spans="2:8" ht="102">
      <c r="B68" t="s">
        <v>546</v>
      </c>
      <c r="C68">
        <v>4</v>
      </c>
      <c r="D68" t="s">
        <v>604</v>
      </c>
      <c r="E68" t="s">
        <v>599</v>
      </c>
      <c r="F68" s="6" t="s">
        <v>616</v>
      </c>
    </row>
    <row r="69" spans="2:8" ht="17">
      <c r="B69" t="s">
        <v>546</v>
      </c>
      <c r="C69">
        <v>126</v>
      </c>
      <c r="D69" t="s">
        <v>604</v>
      </c>
      <c r="E69" t="s">
        <v>599</v>
      </c>
      <c r="F69" s="6" t="s">
        <v>617</v>
      </c>
    </row>
    <row r="70" spans="2:8" ht="51">
      <c r="B70" t="s">
        <v>608</v>
      </c>
      <c r="C70">
        <v>40</v>
      </c>
      <c r="D70" t="s">
        <v>604</v>
      </c>
      <c r="E70" t="s">
        <v>636</v>
      </c>
      <c r="F70" s="6" t="s">
        <v>637</v>
      </c>
      <c r="G70" t="s">
        <v>599</v>
      </c>
    </row>
    <row r="71" spans="2:8" ht="85">
      <c r="B71" t="s">
        <v>638</v>
      </c>
      <c r="C71">
        <v>272</v>
      </c>
      <c r="D71" t="s">
        <v>543</v>
      </c>
      <c r="F71" s="6" t="s">
        <v>639</v>
      </c>
    </row>
    <row r="72" spans="2:8" ht="51">
      <c r="B72" t="s">
        <v>638</v>
      </c>
      <c r="C72">
        <v>337</v>
      </c>
      <c r="D72" t="s">
        <v>543</v>
      </c>
      <c r="E72" t="s">
        <v>599</v>
      </c>
      <c r="F72" s="6" t="s">
        <v>645</v>
      </c>
      <c r="H72" t="s">
        <v>646</v>
      </c>
    </row>
    <row r="73" spans="2:8" ht="51">
      <c r="B73" t="s">
        <v>640</v>
      </c>
      <c r="C73">
        <v>40</v>
      </c>
      <c r="D73" t="s">
        <v>543</v>
      </c>
      <c r="E73" t="s">
        <v>599</v>
      </c>
      <c r="F73" s="6" t="s">
        <v>650</v>
      </c>
      <c r="H73" t="s">
        <v>647</v>
      </c>
    </row>
    <row r="74" spans="2:8" ht="85">
      <c r="B74" t="s">
        <v>606</v>
      </c>
      <c r="C74">
        <v>52</v>
      </c>
      <c r="D74" t="s">
        <v>543</v>
      </c>
      <c r="E74" t="s">
        <v>599</v>
      </c>
      <c r="F74" s="6" t="s">
        <v>641</v>
      </c>
      <c r="G74" t="s">
        <v>13</v>
      </c>
    </row>
    <row r="75" spans="2:8" ht="68">
      <c r="B75" t="s">
        <v>608</v>
      </c>
      <c r="C75">
        <v>37</v>
      </c>
      <c r="D75" t="s">
        <v>543</v>
      </c>
      <c r="E75" t="s">
        <v>599</v>
      </c>
      <c r="F75" s="6" t="s">
        <v>642</v>
      </c>
      <c r="H75" t="s">
        <v>648</v>
      </c>
    </row>
    <row r="76" spans="2:8" ht="34">
      <c r="B76" t="s">
        <v>608</v>
      </c>
      <c r="C76">
        <v>40</v>
      </c>
      <c r="D76" t="s">
        <v>543</v>
      </c>
      <c r="E76" t="s">
        <v>599</v>
      </c>
      <c r="F76" s="6" t="s">
        <v>643</v>
      </c>
    </row>
    <row r="77" spans="2:8" ht="68">
      <c r="B77" t="s">
        <v>524</v>
      </c>
      <c r="C77">
        <v>71</v>
      </c>
      <c r="D77" t="s">
        <v>543</v>
      </c>
      <c r="E77" t="s">
        <v>599</v>
      </c>
      <c r="F77" s="6" t="s">
        <v>644</v>
      </c>
      <c r="H77" t="s">
        <v>649</v>
      </c>
    </row>
    <row r="78" spans="2:8" ht="51">
      <c r="B78" t="s">
        <v>554</v>
      </c>
      <c r="C78">
        <v>67</v>
      </c>
      <c r="D78" t="s">
        <v>543</v>
      </c>
      <c r="E78" t="s">
        <v>636</v>
      </c>
      <c r="F78" s="6" t="s">
        <v>651</v>
      </c>
    </row>
    <row r="79" spans="2:8">
      <c r="F79" s="6"/>
    </row>
    <row r="80" spans="2:8">
      <c r="F80" s="6"/>
    </row>
    <row r="81" spans="6:6">
      <c r="F81" s="6"/>
    </row>
    <row r="82" spans="6:6">
      <c r="F82" s="6"/>
    </row>
    <row r="83" spans="6:6">
      <c r="F83" s="6"/>
    </row>
    <row r="84" spans="6:6">
      <c r="F84" s="6"/>
    </row>
    <row r="85" spans="6:6">
      <c r="F85" s="6"/>
    </row>
    <row r="86" spans="6:6">
      <c r="F86" s="6"/>
    </row>
    <row r="87" spans="6:6">
      <c r="F87" s="6"/>
    </row>
    <row r="88" spans="6:6">
      <c r="F88" s="6"/>
    </row>
    <row r="89" spans="6:6">
      <c r="F89" s="6"/>
    </row>
    <row r="90" spans="6:6">
      <c r="F90" s="6"/>
    </row>
    <row r="91" spans="6:6">
      <c r="F91" s="6"/>
    </row>
    <row r="92" spans="6:6">
      <c r="F92" s="6"/>
    </row>
    <row r="93" spans="6:6">
      <c r="F93" s="6"/>
    </row>
    <row r="94" spans="6:6">
      <c r="F94" s="6"/>
    </row>
    <row r="95" spans="6:6">
      <c r="F95" s="6"/>
    </row>
    <row r="96" spans="6:6">
      <c r="F96" s="6"/>
    </row>
    <row r="97" spans="6:6">
      <c r="F97" s="6"/>
    </row>
    <row r="98" spans="6:6">
      <c r="F98" s="6"/>
    </row>
    <row r="99" spans="6:6">
      <c r="F99" s="6"/>
    </row>
    <row r="100" spans="6:6">
      <c r="F100" s="6"/>
    </row>
    <row r="101" spans="6:6">
      <c r="F101" s="6"/>
    </row>
    <row r="102" spans="6:6">
      <c r="F102" s="6"/>
    </row>
    <row r="103" spans="6:6">
      <c r="F103" s="6"/>
    </row>
    <row r="104" spans="6:6">
      <c r="F104" s="6"/>
    </row>
    <row r="105" spans="6:6">
      <c r="F105" s="6"/>
    </row>
    <row r="106" spans="6:6">
      <c r="F106"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E333-0AE0-8448-8720-439CE3E7FC23}">
  <dimension ref="B2:E19"/>
  <sheetViews>
    <sheetView workbookViewId="0">
      <selection activeCell="C10" sqref="C10"/>
    </sheetView>
  </sheetViews>
  <sheetFormatPr baseColWidth="10" defaultRowHeight="16"/>
  <cols>
    <col min="2" max="2" width="4.6640625" customWidth="1"/>
    <col min="3" max="3" width="66.5" style="6" customWidth="1"/>
    <col min="4" max="4" width="68.5" style="6" customWidth="1"/>
  </cols>
  <sheetData>
    <row r="2" spans="2:5" ht="34">
      <c r="B2" t="s">
        <v>7</v>
      </c>
      <c r="C2" s="6" t="s">
        <v>675</v>
      </c>
      <c r="D2" s="6" t="s">
        <v>702</v>
      </c>
      <c r="E2" s="6" t="s">
        <v>704</v>
      </c>
    </row>
    <row r="3" spans="2:5" ht="34">
      <c r="B3">
        <v>1</v>
      </c>
      <c r="C3" s="6" t="s">
        <v>668</v>
      </c>
      <c r="D3" s="32" t="s">
        <v>703</v>
      </c>
    </row>
    <row r="4" spans="2:5" ht="34">
      <c r="B4">
        <v>2</v>
      </c>
      <c r="C4" s="6" t="s">
        <v>669</v>
      </c>
      <c r="D4" s="6" t="s">
        <v>670</v>
      </c>
    </row>
    <row r="5" spans="2:5" ht="51">
      <c r="B5">
        <v>3</v>
      </c>
      <c r="C5" s="6" t="s">
        <v>671</v>
      </c>
      <c r="D5" s="6" t="s">
        <v>672</v>
      </c>
    </row>
    <row r="6" spans="2:5" ht="34">
      <c r="B6">
        <v>4</v>
      </c>
      <c r="C6" s="6" t="s">
        <v>673</v>
      </c>
      <c r="D6" s="6" t="s">
        <v>674</v>
      </c>
    </row>
    <row r="7" spans="2:5" ht="34">
      <c r="B7">
        <v>5</v>
      </c>
      <c r="C7" s="6" t="s">
        <v>676</v>
      </c>
      <c r="D7" s="6" t="s">
        <v>677</v>
      </c>
    </row>
    <row r="8" spans="2:5" ht="51">
      <c r="B8">
        <v>6</v>
      </c>
      <c r="C8" s="6" t="s">
        <v>678</v>
      </c>
      <c r="D8" s="6" t="s">
        <v>679</v>
      </c>
    </row>
    <row r="9" spans="2:5" ht="34">
      <c r="B9">
        <v>7</v>
      </c>
      <c r="C9" s="6" t="s">
        <v>680</v>
      </c>
      <c r="D9" s="6" t="s">
        <v>681</v>
      </c>
      <c r="E9" t="s">
        <v>3</v>
      </c>
    </row>
    <row r="10" spans="2:5" ht="51">
      <c r="B10">
        <v>8</v>
      </c>
      <c r="C10" s="6" t="s">
        <v>682</v>
      </c>
      <c r="D10" s="6" t="s">
        <v>683</v>
      </c>
      <c r="E10" t="s">
        <v>3</v>
      </c>
    </row>
    <row r="11" spans="2:5" ht="34">
      <c r="B11">
        <v>9</v>
      </c>
      <c r="C11" s="6" t="s">
        <v>684</v>
      </c>
      <c r="D11" s="6" t="s">
        <v>685</v>
      </c>
    </row>
    <row r="12" spans="2:5" ht="51">
      <c r="B12">
        <v>10</v>
      </c>
      <c r="C12" s="6" t="s">
        <v>686</v>
      </c>
      <c r="D12" s="6" t="s">
        <v>687</v>
      </c>
    </row>
    <row r="13" spans="2:5" ht="34">
      <c r="B13">
        <v>11</v>
      </c>
      <c r="C13" s="6" t="s">
        <v>688</v>
      </c>
      <c r="D13" s="6" t="s">
        <v>689</v>
      </c>
      <c r="E13" t="s">
        <v>3</v>
      </c>
    </row>
    <row r="14" spans="2:5" ht="51">
      <c r="B14">
        <v>12</v>
      </c>
      <c r="C14" s="6" t="s">
        <v>690</v>
      </c>
      <c r="D14" s="6" t="s">
        <v>691</v>
      </c>
    </row>
    <row r="15" spans="2:5" ht="51">
      <c r="B15">
        <v>13</v>
      </c>
      <c r="C15" s="6" t="s">
        <v>692</v>
      </c>
      <c r="D15" s="6" t="s">
        <v>693</v>
      </c>
      <c r="E15" t="s">
        <v>3</v>
      </c>
    </row>
    <row r="16" spans="2:5" ht="34">
      <c r="B16">
        <v>14</v>
      </c>
      <c r="C16" s="6" t="s">
        <v>694</v>
      </c>
      <c r="D16" s="6" t="s">
        <v>695</v>
      </c>
    </row>
    <row r="17" spans="2:5" ht="34">
      <c r="B17">
        <v>15</v>
      </c>
      <c r="C17" s="6" t="s">
        <v>696</v>
      </c>
      <c r="D17" s="6" t="s">
        <v>697</v>
      </c>
    </row>
    <row r="18" spans="2:5" ht="17">
      <c r="B18">
        <v>16</v>
      </c>
      <c r="C18" s="6" t="s">
        <v>698</v>
      </c>
      <c r="D18" s="33" t="s">
        <v>699</v>
      </c>
    </row>
    <row r="19" spans="2:5" ht="51">
      <c r="B19">
        <v>17</v>
      </c>
      <c r="C19" s="6" t="s">
        <v>700</v>
      </c>
      <c r="D19" s="6" t="s">
        <v>701</v>
      </c>
      <c r="E19" t="s">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DAA-7F94-9D43-A71D-189A2218931F}">
  <dimension ref="A2:E76"/>
  <sheetViews>
    <sheetView zoomScaleNormal="100" workbookViewId="0">
      <selection activeCell="C28" sqref="C28"/>
    </sheetView>
  </sheetViews>
  <sheetFormatPr baseColWidth="10" defaultRowHeight="16"/>
  <cols>
    <col min="2" max="2" width="38.6640625" customWidth="1"/>
    <col min="3" max="3" width="76.83203125" bestFit="1" customWidth="1"/>
  </cols>
  <sheetData>
    <row r="2" spans="2:4">
      <c r="B2" t="s">
        <v>15</v>
      </c>
    </row>
    <row r="3" spans="2:4">
      <c r="B3" t="s">
        <v>16</v>
      </c>
    </row>
    <row r="4" spans="2:4">
      <c r="B4" t="s">
        <v>20</v>
      </c>
      <c r="D4" t="s">
        <v>29</v>
      </c>
    </row>
    <row r="5" spans="2:4">
      <c r="C5" t="s">
        <v>17</v>
      </c>
    </row>
    <row r="6" spans="2:4">
      <c r="C6" t="s">
        <v>18</v>
      </c>
    </row>
    <row r="7" spans="2:4">
      <c r="B7" t="s">
        <v>19</v>
      </c>
      <c r="D7" t="s">
        <v>27</v>
      </c>
    </row>
    <row r="8" spans="2:4">
      <c r="B8" t="s">
        <v>21</v>
      </c>
      <c r="D8" t="s">
        <v>27</v>
      </c>
    </row>
    <row r="10" spans="2:4">
      <c r="B10" t="s">
        <v>22</v>
      </c>
      <c r="D10" t="s">
        <v>28</v>
      </c>
    </row>
    <row r="11" spans="2:4">
      <c r="C11" t="s">
        <v>23</v>
      </c>
    </row>
    <row r="12" spans="2:4">
      <c r="C12" t="s">
        <v>24</v>
      </c>
    </row>
    <row r="13" spans="2:4">
      <c r="C13" t="s">
        <v>25</v>
      </c>
    </row>
    <row r="14" spans="2:4">
      <c r="C14" t="s">
        <v>26</v>
      </c>
    </row>
    <row r="16" spans="2:4">
      <c r="B16" t="s">
        <v>30</v>
      </c>
      <c r="D16" t="s">
        <v>36</v>
      </c>
    </row>
    <row r="17" spans="1:4">
      <c r="C17" t="s">
        <v>31</v>
      </c>
    </row>
    <row r="18" spans="1:4">
      <c r="C18" t="s">
        <v>32</v>
      </c>
    </row>
    <row r="19" spans="1:4">
      <c r="C19" t="s">
        <v>33</v>
      </c>
    </row>
    <row r="21" spans="1:4">
      <c r="B21" t="s">
        <v>34</v>
      </c>
    </row>
    <row r="22" spans="1:4">
      <c r="C22" t="s">
        <v>35</v>
      </c>
    </row>
    <row r="25" spans="1:4">
      <c r="A25" t="s">
        <v>7</v>
      </c>
      <c r="B25" t="s">
        <v>146</v>
      </c>
      <c r="C25" t="s">
        <v>133</v>
      </c>
      <c r="D25" t="s">
        <v>76</v>
      </c>
    </row>
    <row r="26" spans="1:4">
      <c r="A26">
        <v>1</v>
      </c>
      <c r="B26" t="s">
        <v>151</v>
      </c>
      <c r="C26" t="s">
        <v>153</v>
      </c>
      <c r="D26" t="s">
        <v>127</v>
      </c>
    </row>
    <row r="27" spans="1:4">
      <c r="A27">
        <v>2</v>
      </c>
      <c r="B27" t="s">
        <v>151</v>
      </c>
      <c r="C27" t="s">
        <v>152</v>
      </c>
      <c r="D27" t="s">
        <v>129</v>
      </c>
    </row>
    <row r="28" spans="1:4">
      <c r="A28">
        <v>3</v>
      </c>
      <c r="B28" t="s">
        <v>147</v>
      </c>
      <c r="C28" t="s">
        <v>130</v>
      </c>
      <c r="D28" t="s">
        <v>131</v>
      </c>
    </row>
    <row r="29" spans="1:4">
      <c r="A29">
        <v>4</v>
      </c>
      <c r="B29" t="s">
        <v>148</v>
      </c>
      <c r="C29" t="s">
        <v>141</v>
      </c>
      <c r="D29" t="s">
        <v>142</v>
      </c>
    </row>
    <row r="30" spans="1:4">
      <c r="A30">
        <v>5</v>
      </c>
      <c r="B30" t="s">
        <v>148</v>
      </c>
      <c r="C30" t="s">
        <v>139</v>
      </c>
      <c r="D30" t="s">
        <v>140</v>
      </c>
    </row>
    <row r="31" spans="1:4">
      <c r="A31">
        <v>6</v>
      </c>
      <c r="B31" t="s">
        <v>149</v>
      </c>
      <c r="C31" t="s">
        <v>137</v>
      </c>
      <c r="D31" t="s">
        <v>138</v>
      </c>
    </row>
    <row r="32" spans="1:4">
      <c r="A32">
        <v>7</v>
      </c>
      <c r="B32" t="s">
        <v>150</v>
      </c>
      <c r="C32" t="s">
        <v>77</v>
      </c>
      <c r="D32" t="s">
        <v>132</v>
      </c>
    </row>
    <row r="33" spans="1:5">
      <c r="A33">
        <v>8</v>
      </c>
      <c r="B33" t="s">
        <v>151</v>
      </c>
      <c r="C33" t="s">
        <v>128</v>
      </c>
      <c r="D33" t="s">
        <v>143</v>
      </c>
    </row>
    <row r="34" spans="1:5">
      <c r="A34">
        <v>9</v>
      </c>
      <c r="B34" t="s">
        <v>151</v>
      </c>
      <c r="C34" t="s">
        <v>144</v>
      </c>
      <c r="D34" t="s">
        <v>145</v>
      </c>
    </row>
    <row r="35" spans="1:5">
      <c r="A35">
        <v>10</v>
      </c>
      <c r="B35" t="s">
        <v>151</v>
      </c>
      <c r="C35" t="s">
        <v>80</v>
      </c>
      <c r="D35" t="s">
        <v>81</v>
      </c>
    </row>
    <row r="36" spans="1:5">
      <c r="A36">
        <v>11</v>
      </c>
      <c r="B36" t="s">
        <v>151</v>
      </c>
      <c r="C36" t="s">
        <v>78</v>
      </c>
      <c r="D36" t="s">
        <v>79</v>
      </c>
    </row>
    <row r="39" spans="1:5">
      <c r="B39" s="9">
        <v>9</v>
      </c>
      <c r="C39" s="9" t="s">
        <v>136</v>
      </c>
      <c r="D39" s="9" t="s">
        <v>134</v>
      </c>
    </row>
    <row r="40" spans="1:5">
      <c r="B40" s="9"/>
      <c r="C40" s="9"/>
      <c r="D40" s="9"/>
    </row>
    <row r="41" spans="1:5">
      <c r="B41" s="9"/>
      <c r="C41" s="9"/>
      <c r="D41" s="9"/>
    </row>
    <row r="42" spans="1:5">
      <c r="B42" s="9"/>
      <c r="C42" s="9"/>
      <c r="D42" s="9"/>
    </row>
    <row r="43" spans="1:5">
      <c r="B43" s="9"/>
      <c r="C43" s="9"/>
      <c r="D43" s="9"/>
    </row>
    <row r="44" spans="1:5">
      <c r="A44" s="5" t="s">
        <v>107</v>
      </c>
      <c r="D44" s="5" t="s">
        <v>108</v>
      </c>
    </row>
    <row r="45" spans="1:5">
      <c r="A45" t="s">
        <v>82</v>
      </c>
      <c r="D45" s="4" t="s">
        <v>103</v>
      </c>
    </row>
    <row r="46" spans="1:5">
      <c r="B46" t="s">
        <v>83</v>
      </c>
      <c r="D46" s="4"/>
      <c r="E46" t="s">
        <v>110</v>
      </c>
    </row>
    <row r="47" spans="1:5">
      <c r="C47" t="s">
        <v>102</v>
      </c>
      <c r="D47" s="4"/>
      <c r="E47" t="s">
        <v>109</v>
      </c>
    </row>
    <row r="48" spans="1:5">
      <c r="C48" t="s">
        <v>103</v>
      </c>
      <c r="D48" s="4" t="s">
        <v>104</v>
      </c>
    </row>
    <row r="49" spans="2:5">
      <c r="C49" t="s">
        <v>104</v>
      </c>
      <c r="E49" t="s">
        <v>113</v>
      </c>
    </row>
    <row r="50" spans="2:5">
      <c r="C50" t="s">
        <v>105</v>
      </c>
      <c r="E50" t="s">
        <v>112</v>
      </c>
    </row>
    <row r="51" spans="2:5">
      <c r="C51" t="s">
        <v>106</v>
      </c>
      <c r="E51" t="s">
        <v>114</v>
      </c>
    </row>
    <row r="52" spans="2:5">
      <c r="B52" t="s">
        <v>84</v>
      </c>
      <c r="E52" s="9" t="s">
        <v>116</v>
      </c>
    </row>
    <row r="53" spans="2:5">
      <c r="C53" t="s">
        <v>85</v>
      </c>
      <c r="E53" s="9" t="s">
        <v>115</v>
      </c>
    </row>
    <row r="54" spans="2:5">
      <c r="C54" t="s">
        <v>86</v>
      </c>
      <c r="E54" s="9" t="s">
        <v>117</v>
      </c>
    </row>
    <row r="55" spans="2:5">
      <c r="C55" t="s">
        <v>87</v>
      </c>
      <c r="E55" t="s">
        <v>118</v>
      </c>
    </row>
    <row r="56" spans="2:5">
      <c r="C56" t="s">
        <v>88</v>
      </c>
    </row>
    <row r="57" spans="2:5">
      <c r="C57" t="s">
        <v>89</v>
      </c>
    </row>
    <row r="59" spans="2:5">
      <c r="B59" t="s">
        <v>90</v>
      </c>
    </row>
    <row r="60" spans="2:5">
      <c r="C60" t="s">
        <v>91</v>
      </c>
    </row>
    <row r="61" spans="2:5">
      <c r="C61" t="s">
        <v>92</v>
      </c>
    </row>
    <row r="62" spans="2:5">
      <c r="C62" t="s">
        <v>93</v>
      </c>
    </row>
    <row r="63" spans="2:5">
      <c r="C63" t="s">
        <v>94</v>
      </c>
    </row>
    <row r="64" spans="2:5">
      <c r="C64" s="7" t="s">
        <v>95</v>
      </c>
    </row>
    <row r="65" spans="2:3">
      <c r="C65" s="7" t="s">
        <v>96</v>
      </c>
    </row>
    <row r="66" spans="2:3">
      <c r="C66" s="7" t="s">
        <v>101</v>
      </c>
    </row>
    <row r="67" spans="2:3">
      <c r="C67" s="7" t="s">
        <v>100</v>
      </c>
    </row>
    <row r="68" spans="2:3">
      <c r="C68" s="8" t="s">
        <v>97</v>
      </c>
    </row>
    <row r="69" spans="2:3">
      <c r="C69" s="8" t="s">
        <v>98</v>
      </c>
    </row>
    <row r="70" spans="2:3">
      <c r="C70" s="8" t="s">
        <v>111</v>
      </c>
    </row>
    <row r="71" spans="2:3">
      <c r="C71" s="8" t="s">
        <v>99</v>
      </c>
    </row>
    <row r="74" spans="2:3">
      <c r="B74" t="s">
        <v>205</v>
      </c>
      <c r="C74" t="s">
        <v>206</v>
      </c>
    </row>
    <row r="75" spans="2:3">
      <c r="B75" t="s">
        <v>202</v>
      </c>
      <c r="C75" t="s">
        <v>203</v>
      </c>
    </row>
    <row r="76" spans="2:3">
      <c r="B76" t="s">
        <v>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2A3F-DAD2-0B40-A8EB-8688C43355C3}">
  <dimension ref="B3:L146"/>
  <sheetViews>
    <sheetView topLeftCell="D1" zoomScale="140" zoomScaleNormal="140" workbookViewId="0">
      <selection activeCell="F58" sqref="F58:F108"/>
    </sheetView>
  </sheetViews>
  <sheetFormatPr baseColWidth="10" defaultRowHeight="15"/>
  <cols>
    <col min="1" max="1" width="10.83203125" style="41"/>
    <col min="2" max="3" width="23.1640625" style="41" bestFit="1" customWidth="1"/>
    <col min="4" max="5" width="24" style="41" customWidth="1"/>
    <col min="6" max="6" width="18.5" style="41" customWidth="1"/>
    <col min="7" max="7" width="12.33203125" style="41" customWidth="1"/>
    <col min="8" max="8" width="10.83203125" style="41"/>
    <col min="9" max="9" width="19" style="41" customWidth="1"/>
    <col min="10" max="10" width="33.6640625" style="41" bestFit="1" customWidth="1"/>
    <col min="11" max="11" width="11.33203125" style="41" bestFit="1" customWidth="1"/>
    <col min="12" max="16" width="10.83203125" style="41"/>
    <col min="17" max="17" width="24.5" style="41" bestFit="1" customWidth="1"/>
    <col min="18" max="16384" width="10.83203125" style="41"/>
  </cols>
  <sheetData>
    <row r="3" spans="2:11">
      <c r="B3" s="41" t="s">
        <v>38</v>
      </c>
      <c r="C3" s="41" t="s">
        <v>6</v>
      </c>
      <c r="E3" s="41" t="s">
        <v>126</v>
      </c>
      <c r="J3" s="41" t="s">
        <v>831</v>
      </c>
    </row>
    <row r="4" spans="2:11">
      <c r="B4" s="41" t="s">
        <v>0</v>
      </c>
      <c r="C4" s="41" t="s">
        <v>0</v>
      </c>
      <c r="E4" s="41" t="s">
        <v>0</v>
      </c>
      <c r="J4" s="38" t="s">
        <v>833</v>
      </c>
      <c r="K4" s="38" t="s">
        <v>832</v>
      </c>
    </row>
    <row r="5" spans="2:11">
      <c r="B5" s="41" t="s">
        <v>39</v>
      </c>
      <c r="C5" s="41" t="s">
        <v>39</v>
      </c>
      <c r="J5" s="39" t="s">
        <v>834</v>
      </c>
      <c r="K5" s="39" t="s">
        <v>832</v>
      </c>
    </row>
    <row r="6" spans="2:11">
      <c r="B6" s="41" t="s">
        <v>1</v>
      </c>
      <c r="C6" s="41" t="s">
        <v>1</v>
      </c>
      <c r="E6" s="41" t="s">
        <v>1</v>
      </c>
      <c r="J6" s="39" t="s">
        <v>835</v>
      </c>
      <c r="K6" s="39" t="s">
        <v>832</v>
      </c>
    </row>
    <row r="7" spans="2:11">
      <c r="B7" s="41" t="s">
        <v>12</v>
      </c>
      <c r="C7" s="41" t="s">
        <v>67</v>
      </c>
      <c r="J7" s="39" t="s">
        <v>836</v>
      </c>
      <c r="K7" s="39" t="s">
        <v>832</v>
      </c>
    </row>
    <row r="8" spans="2:11">
      <c r="C8" s="41" t="s">
        <v>68</v>
      </c>
      <c r="J8" s="39" t="s">
        <v>837</v>
      </c>
      <c r="K8" s="39" t="s">
        <v>832</v>
      </c>
    </row>
    <row r="9" spans="2:11">
      <c r="C9" s="41" t="s">
        <v>2</v>
      </c>
      <c r="E9" s="41" t="s">
        <v>2</v>
      </c>
      <c r="J9" s="39" t="s">
        <v>838</v>
      </c>
      <c r="K9" s="39" t="s">
        <v>832</v>
      </c>
    </row>
    <row r="10" spans="2:11">
      <c r="B10" s="41" t="s">
        <v>13</v>
      </c>
      <c r="C10" s="41" t="s">
        <v>49</v>
      </c>
      <c r="J10" s="39" t="s">
        <v>839</v>
      </c>
      <c r="K10" s="39" t="s">
        <v>832</v>
      </c>
    </row>
    <row r="11" spans="2:11">
      <c r="C11" s="41" t="s">
        <v>45</v>
      </c>
      <c r="J11" s="39" t="s">
        <v>840</v>
      </c>
      <c r="K11" s="39" t="s">
        <v>832</v>
      </c>
    </row>
    <row r="12" spans="2:11">
      <c r="B12" s="41" t="s">
        <v>40</v>
      </c>
      <c r="J12" s="39" t="s">
        <v>841</v>
      </c>
      <c r="K12" s="39" t="s">
        <v>832</v>
      </c>
    </row>
    <row r="13" spans="2:11">
      <c r="B13" s="41" t="s">
        <v>11</v>
      </c>
      <c r="C13" s="41" t="s">
        <v>11</v>
      </c>
      <c r="J13" s="39" t="s">
        <v>842</v>
      </c>
      <c r="K13" s="39" t="s">
        <v>832</v>
      </c>
    </row>
    <row r="14" spans="2:11">
      <c r="B14" s="41" t="s">
        <v>41</v>
      </c>
      <c r="C14" s="41" t="s">
        <v>51</v>
      </c>
      <c r="E14" s="41" t="s">
        <v>120</v>
      </c>
      <c r="J14" s="39" t="s">
        <v>844</v>
      </c>
      <c r="K14" s="39" t="s">
        <v>843</v>
      </c>
    </row>
    <row r="15" spans="2:11">
      <c r="B15" s="41" t="s">
        <v>42</v>
      </c>
      <c r="C15" s="41" t="s">
        <v>69</v>
      </c>
      <c r="J15" s="39" t="s">
        <v>845</v>
      </c>
      <c r="K15" s="39" t="s">
        <v>843</v>
      </c>
    </row>
    <row r="16" spans="2:11">
      <c r="B16" s="41" t="s">
        <v>43</v>
      </c>
      <c r="C16" s="41" t="s">
        <v>46</v>
      </c>
      <c r="D16" s="41" t="s">
        <v>48</v>
      </c>
      <c r="J16" s="39" t="s">
        <v>846</v>
      </c>
      <c r="K16" s="39" t="s">
        <v>843</v>
      </c>
    </row>
    <row r="17" spans="2:11">
      <c r="B17" s="41" t="s">
        <v>44</v>
      </c>
      <c r="C17" s="41" t="s">
        <v>47</v>
      </c>
      <c r="D17" s="41" t="s">
        <v>48</v>
      </c>
      <c r="J17" s="39" t="s">
        <v>847</v>
      </c>
      <c r="K17" s="39" t="s">
        <v>843</v>
      </c>
    </row>
    <row r="18" spans="2:11">
      <c r="C18" s="41" t="s">
        <v>52</v>
      </c>
      <c r="D18" s="41" t="s">
        <v>55</v>
      </c>
      <c r="E18" s="41" t="s">
        <v>122</v>
      </c>
      <c r="J18" s="39" t="s">
        <v>848</v>
      </c>
      <c r="K18" s="39" t="s">
        <v>843</v>
      </c>
    </row>
    <row r="19" spans="2:11">
      <c r="C19" s="41" t="s">
        <v>53</v>
      </c>
      <c r="D19" s="41" t="s">
        <v>55</v>
      </c>
      <c r="E19" s="41" t="s">
        <v>121</v>
      </c>
      <c r="J19" s="39" t="s">
        <v>849</v>
      </c>
      <c r="K19" s="39" t="s">
        <v>843</v>
      </c>
    </row>
    <row r="20" spans="2:11">
      <c r="C20" s="41" t="s">
        <v>54</v>
      </c>
      <c r="D20" s="41" t="s">
        <v>55</v>
      </c>
      <c r="E20" s="41" t="s">
        <v>119</v>
      </c>
      <c r="J20" s="39" t="s">
        <v>850</v>
      </c>
      <c r="K20" s="39" t="s">
        <v>843</v>
      </c>
    </row>
    <row r="21" spans="2:11">
      <c r="C21" s="41" t="s">
        <v>45</v>
      </c>
      <c r="D21" s="41" t="s">
        <v>74</v>
      </c>
      <c r="E21" s="41" t="s">
        <v>123</v>
      </c>
      <c r="F21" s="41" t="s">
        <v>135</v>
      </c>
      <c r="J21" s="39" t="s">
        <v>852</v>
      </c>
      <c r="K21" s="39" t="s">
        <v>851</v>
      </c>
    </row>
    <row r="22" spans="2:11">
      <c r="C22" s="41" t="s">
        <v>46</v>
      </c>
      <c r="D22" s="41" t="s">
        <v>48</v>
      </c>
      <c r="E22" s="41" t="s">
        <v>124</v>
      </c>
      <c r="F22" s="41" t="s">
        <v>135</v>
      </c>
      <c r="J22" s="39" t="s">
        <v>853</v>
      </c>
      <c r="K22" s="39" t="s">
        <v>851</v>
      </c>
    </row>
    <row r="23" spans="2:11">
      <c r="C23" s="41" t="s">
        <v>47</v>
      </c>
      <c r="D23" s="41" t="s">
        <v>48</v>
      </c>
      <c r="E23" s="41" t="s">
        <v>125</v>
      </c>
      <c r="F23" s="41" t="s">
        <v>135</v>
      </c>
      <c r="J23" s="39" t="s">
        <v>854</v>
      </c>
      <c r="K23" s="39" t="s">
        <v>851</v>
      </c>
    </row>
    <row r="24" spans="2:11">
      <c r="J24" s="39" t="s">
        <v>855</v>
      </c>
      <c r="K24" s="39" t="s">
        <v>851</v>
      </c>
    </row>
    <row r="25" spans="2:11">
      <c r="J25" s="39" t="s">
        <v>856</v>
      </c>
      <c r="K25" s="39" t="s">
        <v>851</v>
      </c>
    </row>
    <row r="26" spans="2:11">
      <c r="C26" s="41" t="s">
        <v>45</v>
      </c>
      <c r="D26" s="41" t="s">
        <v>74</v>
      </c>
      <c r="E26" s="45" t="s">
        <v>866</v>
      </c>
      <c r="F26" s="45" t="s">
        <v>888</v>
      </c>
      <c r="G26" s="41" t="s">
        <v>864</v>
      </c>
      <c r="J26" s="39" t="s">
        <v>857</v>
      </c>
      <c r="K26" s="39" t="s">
        <v>851</v>
      </c>
    </row>
    <row r="27" spans="2:11">
      <c r="C27" s="41" t="s">
        <v>46</v>
      </c>
      <c r="D27" s="41" t="s">
        <v>48</v>
      </c>
      <c r="E27" s="39" t="s">
        <v>842</v>
      </c>
      <c r="F27" s="39" t="s">
        <v>832</v>
      </c>
      <c r="G27" s="41" t="s">
        <v>893</v>
      </c>
      <c r="J27" s="39" t="s">
        <v>859</v>
      </c>
      <c r="K27" s="39" t="s">
        <v>858</v>
      </c>
    </row>
    <row r="28" spans="2:11">
      <c r="C28" s="41" t="s">
        <v>47</v>
      </c>
      <c r="D28" s="41" t="s">
        <v>48</v>
      </c>
      <c r="E28" s="38" t="s">
        <v>833</v>
      </c>
      <c r="F28" s="38" t="s">
        <v>832</v>
      </c>
      <c r="G28" s="41" t="s">
        <v>893</v>
      </c>
      <c r="J28" s="39" t="s">
        <v>860</v>
      </c>
      <c r="K28" s="39" t="s">
        <v>858</v>
      </c>
    </row>
    <row r="29" spans="2:11">
      <c r="C29" s="41" t="s">
        <v>49</v>
      </c>
      <c r="D29" s="41" t="s">
        <v>50</v>
      </c>
      <c r="E29" s="39" t="s">
        <v>834</v>
      </c>
      <c r="F29" s="39" t="s">
        <v>832</v>
      </c>
      <c r="G29" s="41" t="s">
        <v>893</v>
      </c>
      <c r="J29" s="39" t="s">
        <v>861</v>
      </c>
      <c r="K29" s="39" t="s">
        <v>858</v>
      </c>
    </row>
    <row r="30" spans="2:11">
      <c r="C30" s="41" t="s">
        <v>39</v>
      </c>
      <c r="D30" s="41" t="s">
        <v>50</v>
      </c>
      <c r="E30" s="39" t="s">
        <v>836</v>
      </c>
      <c r="F30" s="39" t="s">
        <v>832</v>
      </c>
      <c r="G30" s="41" t="s">
        <v>893</v>
      </c>
      <c r="J30" s="39" t="s">
        <v>862</v>
      </c>
      <c r="K30" s="39" t="s">
        <v>858</v>
      </c>
    </row>
    <row r="31" spans="2:11">
      <c r="C31" s="41" t="s">
        <v>11</v>
      </c>
      <c r="D31" s="41" t="s">
        <v>50</v>
      </c>
      <c r="E31" s="39" t="s">
        <v>846</v>
      </c>
      <c r="F31" s="39" t="s">
        <v>843</v>
      </c>
      <c r="G31" s="41" t="s">
        <v>893</v>
      </c>
      <c r="J31" s="40" t="s">
        <v>863</v>
      </c>
      <c r="K31" s="40" t="s">
        <v>858</v>
      </c>
    </row>
    <row r="32" spans="2:11">
      <c r="C32" s="41" t="s">
        <v>1</v>
      </c>
      <c r="D32" s="41" t="s">
        <v>50</v>
      </c>
      <c r="E32" s="39" t="s">
        <v>835</v>
      </c>
      <c r="F32" s="39" t="s">
        <v>832</v>
      </c>
      <c r="G32" s="41" t="s">
        <v>893</v>
      </c>
    </row>
    <row r="33" spans="3:11">
      <c r="C33" s="41" t="s">
        <v>0</v>
      </c>
      <c r="D33" s="41" t="s">
        <v>50</v>
      </c>
      <c r="E33" s="39" t="s">
        <v>840</v>
      </c>
      <c r="F33" s="39" t="s">
        <v>832</v>
      </c>
      <c r="G33" s="41" t="s">
        <v>893</v>
      </c>
    </row>
    <row r="34" spans="3:11">
      <c r="C34" s="41" t="s">
        <v>51</v>
      </c>
      <c r="D34" s="41" t="s">
        <v>50</v>
      </c>
      <c r="E34" s="39" t="s">
        <v>839</v>
      </c>
      <c r="F34" s="39" t="s">
        <v>832</v>
      </c>
      <c r="G34" s="41" t="s">
        <v>893</v>
      </c>
    </row>
    <row r="35" spans="3:11">
      <c r="C35" s="41" t="s">
        <v>52</v>
      </c>
      <c r="D35" s="41" t="s">
        <v>55</v>
      </c>
      <c r="E35" s="39" t="s">
        <v>852</v>
      </c>
      <c r="F35" s="39" t="s">
        <v>851</v>
      </c>
      <c r="G35" s="41" t="s">
        <v>893</v>
      </c>
    </row>
    <row r="36" spans="3:11">
      <c r="C36" s="41" t="s">
        <v>53</v>
      </c>
      <c r="D36" s="41" t="s">
        <v>55</v>
      </c>
      <c r="E36" s="39" t="s">
        <v>852</v>
      </c>
      <c r="F36" s="39" t="s">
        <v>851</v>
      </c>
      <c r="G36" s="41" t="s">
        <v>893</v>
      </c>
    </row>
    <row r="37" spans="3:11">
      <c r="C37" s="41" t="s">
        <v>54</v>
      </c>
      <c r="D37" s="41" t="s">
        <v>55</v>
      </c>
      <c r="E37" s="39" t="s">
        <v>852</v>
      </c>
      <c r="F37" s="39" t="s">
        <v>851</v>
      </c>
      <c r="G37" s="41" t="s">
        <v>893</v>
      </c>
    </row>
    <row r="39" spans="3:11">
      <c r="C39" s="41" t="s">
        <v>56</v>
      </c>
      <c r="D39" s="42" t="s">
        <v>60</v>
      </c>
      <c r="E39" s="45" t="s">
        <v>872</v>
      </c>
      <c r="F39" s="45" t="s">
        <v>889</v>
      </c>
      <c r="G39" s="41" t="s">
        <v>864</v>
      </c>
      <c r="J39" s="44" t="s">
        <v>865</v>
      </c>
      <c r="K39" s="44" t="s">
        <v>888</v>
      </c>
    </row>
    <row r="40" spans="3:11">
      <c r="C40" s="41" t="s">
        <v>57</v>
      </c>
      <c r="D40" s="42" t="s">
        <v>60</v>
      </c>
      <c r="E40" s="45" t="s">
        <v>870</v>
      </c>
      <c r="F40" s="45" t="s">
        <v>889</v>
      </c>
      <c r="G40" s="41" t="s">
        <v>864</v>
      </c>
      <c r="J40" s="45" t="s">
        <v>866</v>
      </c>
      <c r="K40" s="45" t="s">
        <v>888</v>
      </c>
    </row>
    <row r="41" spans="3:11">
      <c r="C41" s="41" t="s">
        <v>58</v>
      </c>
      <c r="D41" s="42" t="s">
        <v>60</v>
      </c>
      <c r="E41" s="45" t="s">
        <v>873</v>
      </c>
      <c r="F41" s="45" t="s">
        <v>889</v>
      </c>
      <c r="G41" s="41" t="s">
        <v>864</v>
      </c>
      <c r="J41" s="45" t="s">
        <v>867</v>
      </c>
      <c r="K41" s="45" t="s">
        <v>888</v>
      </c>
    </row>
    <row r="42" spans="3:11">
      <c r="C42" s="41" t="s">
        <v>59</v>
      </c>
      <c r="D42" s="42" t="s">
        <v>60</v>
      </c>
      <c r="E42" s="45" t="s">
        <v>869</v>
      </c>
      <c r="F42" s="45" t="s">
        <v>889</v>
      </c>
      <c r="G42" s="41" t="s">
        <v>864</v>
      </c>
      <c r="J42" s="45" t="s">
        <v>868</v>
      </c>
      <c r="K42" s="45" t="s">
        <v>888</v>
      </c>
    </row>
    <row r="43" spans="3:11">
      <c r="C43" s="41" t="s">
        <v>61</v>
      </c>
      <c r="D43" s="42" t="s">
        <v>64</v>
      </c>
      <c r="E43" s="45" t="s">
        <v>866</v>
      </c>
      <c r="F43" s="45" t="s">
        <v>888</v>
      </c>
      <c r="G43" s="41" t="s">
        <v>864</v>
      </c>
      <c r="J43" s="45" t="s">
        <v>869</v>
      </c>
      <c r="K43" s="45" t="s">
        <v>889</v>
      </c>
    </row>
    <row r="44" spans="3:11">
      <c r="C44" s="41" t="s">
        <v>62</v>
      </c>
      <c r="D44" s="42" t="s">
        <v>64</v>
      </c>
      <c r="E44" s="44" t="s">
        <v>865</v>
      </c>
      <c r="F44" s="44" t="s">
        <v>888</v>
      </c>
      <c r="G44" s="41" t="s">
        <v>864</v>
      </c>
      <c r="J44" s="45" t="s">
        <v>870</v>
      </c>
      <c r="K44" s="45" t="s">
        <v>889</v>
      </c>
    </row>
    <row r="45" spans="3:11">
      <c r="C45" s="41" t="s">
        <v>63</v>
      </c>
      <c r="D45" s="42" t="s">
        <v>64</v>
      </c>
      <c r="E45" s="44" t="s">
        <v>865</v>
      </c>
      <c r="F45" s="44" t="s">
        <v>888</v>
      </c>
      <c r="G45" s="41" t="s">
        <v>864</v>
      </c>
      <c r="J45" s="45" t="s">
        <v>871</v>
      </c>
      <c r="K45" s="45" t="s">
        <v>889</v>
      </c>
    </row>
    <row r="46" spans="3:11">
      <c r="C46" s="41" t="s">
        <v>65</v>
      </c>
      <c r="D46" s="42" t="s">
        <v>66</v>
      </c>
      <c r="E46" s="45" t="s">
        <v>875</v>
      </c>
      <c r="F46" s="45" t="s">
        <v>890</v>
      </c>
      <c r="G46" s="41" t="s">
        <v>864</v>
      </c>
      <c r="J46" s="45" t="s">
        <v>872</v>
      </c>
      <c r="K46" s="45" t="s">
        <v>889</v>
      </c>
    </row>
    <row r="47" spans="3:11">
      <c r="C47" s="41" t="s">
        <v>67</v>
      </c>
      <c r="D47" s="42" t="s">
        <v>12</v>
      </c>
      <c r="E47" s="45" t="s">
        <v>876</v>
      </c>
      <c r="F47" s="45" t="s">
        <v>890</v>
      </c>
      <c r="G47" s="41" t="s">
        <v>864</v>
      </c>
      <c r="J47" s="45" t="s">
        <v>873</v>
      </c>
      <c r="K47" s="45" t="s">
        <v>889</v>
      </c>
    </row>
    <row r="48" spans="3:11">
      <c r="C48" s="41" t="s">
        <v>68</v>
      </c>
      <c r="D48" s="42" t="s">
        <v>12</v>
      </c>
      <c r="E48" s="39" t="s">
        <v>854</v>
      </c>
      <c r="F48" s="39" t="s">
        <v>851</v>
      </c>
      <c r="G48" s="41" t="s">
        <v>893</v>
      </c>
      <c r="J48" s="45" t="s">
        <v>874</v>
      </c>
      <c r="K48" s="45" t="s">
        <v>889</v>
      </c>
    </row>
    <row r="49" spans="3:11">
      <c r="C49" s="41" t="s">
        <v>2</v>
      </c>
      <c r="D49" s="42" t="s">
        <v>12</v>
      </c>
      <c r="E49" s="39" t="s">
        <v>859</v>
      </c>
      <c r="F49" s="39" t="s">
        <v>858</v>
      </c>
      <c r="G49" s="41" t="s">
        <v>893</v>
      </c>
      <c r="J49" s="45" t="s">
        <v>875</v>
      </c>
      <c r="K49" s="45" t="s">
        <v>890</v>
      </c>
    </row>
    <row r="50" spans="3:11">
      <c r="C50" s="41" t="s">
        <v>70</v>
      </c>
      <c r="D50" s="43" t="s">
        <v>71</v>
      </c>
      <c r="E50" s="39" t="s">
        <v>849</v>
      </c>
      <c r="F50" s="39" t="s">
        <v>843</v>
      </c>
      <c r="G50" s="41" t="s">
        <v>893</v>
      </c>
      <c r="J50" s="45" t="s">
        <v>876</v>
      </c>
      <c r="K50" s="45" t="s">
        <v>890</v>
      </c>
    </row>
    <row r="51" spans="3:11">
      <c r="C51" s="41" t="s">
        <v>69</v>
      </c>
      <c r="D51" s="43" t="s">
        <v>71</v>
      </c>
      <c r="E51" s="39" t="s">
        <v>845</v>
      </c>
      <c r="F51" s="39" t="s">
        <v>843</v>
      </c>
      <c r="G51" s="41" t="s">
        <v>893</v>
      </c>
      <c r="J51" s="45" t="s">
        <v>877</v>
      </c>
      <c r="K51" s="45" t="s">
        <v>890</v>
      </c>
    </row>
    <row r="52" spans="3:11">
      <c r="C52" s="41" t="s">
        <v>72</v>
      </c>
      <c r="D52" s="43" t="s">
        <v>73</v>
      </c>
      <c r="E52" s="45" t="s">
        <v>878</v>
      </c>
      <c r="F52" s="45" t="s">
        <v>891</v>
      </c>
      <c r="G52" s="41" t="s">
        <v>864</v>
      </c>
      <c r="J52" s="45" t="s">
        <v>878</v>
      </c>
      <c r="K52" s="45" t="s">
        <v>891</v>
      </c>
    </row>
    <row r="53" spans="3:11" ht="16" thickBot="1">
      <c r="F53" s="51" t="s">
        <v>864</v>
      </c>
      <c r="G53" s="51">
        <f>COUNTIF(G26:G52, "Conditions")</f>
        <v>11</v>
      </c>
      <c r="H53" s="51"/>
      <c r="J53" s="45" t="s">
        <v>879</v>
      </c>
      <c r="K53" s="45" t="s">
        <v>891</v>
      </c>
    </row>
    <row r="54" spans="3:11" ht="17" thickTop="1" thickBot="1">
      <c r="F54" s="51" t="s">
        <v>893</v>
      </c>
      <c r="G54" s="51">
        <f>COUNTIF(G26:G52, "Factors")</f>
        <v>15</v>
      </c>
      <c r="H54" s="51"/>
      <c r="J54" s="45" t="s">
        <v>880</v>
      </c>
      <c r="K54" s="45" t="s">
        <v>892</v>
      </c>
    </row>
    <row r="55" spans="3:11" ht="16" thickTop="1">
      <c r="J55" s="45" t="s">
        <v>881</v>
      </c>
      <c r="K55" s="45" t="s">
        <v>892</v>
      </c>
    </row>
    <row r="56" spans="3:11">
      <c r="J56" s="45" t="s">
        <v>882</v>
      </c>
      <c r="K56" s="45" t="s">
        <v>892</v>
      </c>
    </row>
    <row r="57" spans="3:11">
      <c r="E57" s="41" t="s">
        <v>508</v>
      </c>
      <c r="F57" s="41" t="s">
        <v>894</v>
      </c>
      <c r="G57" s="41" t="s">
        <v>895</v>
      </c>
      <c r="H57" s="41" t="s">
        <v>896</v>
      </c>
      <c r="J57" s="45" t="s">
        <v>883</v>
      </c>
      <c r="K57" s="45" t="s">
        <v>892</v>
      </c>
    </row>
    <row r="58" spans="3:11">
      <c r="E58" s="38" t="s">
        <v>833</v>
      </c>
      <c r="F58" s="38" t="s">
        <v>832</v>
      </c>
      <c r="G58" s="41" t="s">
        <v>893</v>
      </c>
      <c r="H58" s="41">
        <v>0</v>
      </c>
      <c r="J58" s="45" t="s">
        <v>884</v>
      </c>
      <c r="K58" s="45" t="s">
        <v>892</v>
      </c>
    </row>
    <row r="59" spans="3:11">
      <c r="E59" s="39" t="s">
        <v>834</v>
      </c>
      <c r="F59" s="39" t="s">
        <v>832</v>
      </c>
      <c r="G59" s="41" t="s">
        <v>893</v>
      </c>
      <c r="H59" s="41">
        <v>0</v>
      </c>
      <c r="J59" s="45" t="s">
        <v>885</v>
      </c>
      <c r="K59" s="45" t="s">
        <v>892</v>
      </c>
    </row>
    <row r="60" spans="3:11">
      <c r="E60" s="39" t="s">
        <v>835</v>
      </c>
      <c r="F60" s="39" t="s">
        <v>832</v>
      </c>
      <c r="G60" s="41" t="s">
        <v>893</v>
      </c>
      <c r="H60" s="41">
        <v>0</v>
      </c>
      <c r="J60" s="45" t="s">
        <v>886</v>
      </c>
      <c r="K60" s="45" t="s">
        <v>892</v>
      </c>
    </row>
    <row r="61" spans="3:11">
      <c r="E61" s="39" t="s">
        <v>836</v>
      </c>
      <c r="F61" s="39" t="s">
        <v>832</v>
      </c>
      <c r="G61" s="41" t="s">
        <v>893</v>
      </c>
      <c r="H61" s="41">
        <v>0</v>
      </c>
      <c r="J61" s="46" t="s">
        <v>887</v>
      </c>
      <c r="K61" s="45" t="s">
        <v>892</v>
      </c>
    </row>
    <row r="62" spans="3:11">
      <c r="E62" s="47" t="s">
        <v>837</v>
      </c>
      <c r="F62" s="39" t="s">
        <v>832</v>
      </c>
      <c r="G62" s="41" t="s">
        <v>893</v>
      </c>
      <c r="H62" s="41">
        <v>1</v>
      </c>
    </row>
    <row r="63" spans="3:11">
      <c r="E63" s="47" t="s">
        <v>838</v>
      </c>
      <c r="F63" s="39" t="s">
        <v>832</v>
      </c>
      <c r="G63" s="41" t="s">
        <v>893</v>
      </c>
      <c r="H63" s="41">
        <v>1</v>
      </c>
    </row>
    <row r="64" spans="3:11">
      <c r="E64" s="39" t="s">
        <v>839</v>
      </c>
      <c r="F64" s="39" t="s">
        <v>832</v>
      </c>
      <c r="G64" s="41" t="s">
        <v>893</v>
      </c>
      <c r="H64" s="41">
        <v>0</v>
      </c>
    </row>
    <row r="65" spans="5:12">
      <c r="E65" s="39" t="s">
        <v>840</v>
      </c>
      <c r="F65" s="39" t="s">
        <v>832</v>
      </c>
      <c r="G65" s="41" t="s">
        <v>893</v>
      </c>
      <c r="H65" s="41">
        <v>0</v>
      </c>
    </row>
    <row r="66" spans="5:12">
      <c r="E66" s="47" t="s">
        <v>841</v>
      </c>
      <c r="F66" s="39" t="s">
        <v>832</v>
      </c>
      <c r="G66" s="41" t="s">
        <v>893</v>
      </c>
      <c r="H66" s="41">
        <v>1</v>
      </c>
    </row>
    <row r="67" spans="5:12" ht="16">
      <c r="E67" s="39" t="s">
        <v>842</v>
      </c>
      <c r="F67" s="39" t="s">
        <v>832</v>
      </c>
      <c r="G67" s="41" t="s">
        <v>893</v>
      </c>
      <c r="H67" s="41">
        <v>0</v>
      </c>
      <c r="J67"/>
      <c r="K67"/>
      <c r="L67"/>
    </row>
    <row r="68" spans="5:12" ht="16">
      <c r="E68" s="47" t="s">
        <v>844</v>
      </c>
      <c r="F68" s="39" t="s">
        <v>843</v>
      </c>
      <c r="G68" s="41" t="s">
        <v>893</v>
      </c>
      <c r="H68" s="41">
        <v>1</v>
      </c>
      <c r="J68"/>
      <c r="K68"/>
      <c r="L68"/>
    </row>
    <row r="69" spans="5:12" ht="16">
      <c r="E69" s="39" t="s">
        <v>845</v>
      </c>
      <c r="F69" s="39" t="s">
        <v>843</v>
      </c>
      <c r="G69" s="41" t="s">
        <v>893</v>
      </c>
      <c r="H69" s="41">
        <v>0</v>
      </c>
      <c r="J69"/>
      <c r="K69"/>
      <c r="L69"/>
    </row>
    <row r="70" spans="5:12" ht="16">
      <c r="E70" s="39" t="s">
        <v>846</v>
      </c>
      <c r="F70" s="39" t="s">
        <v>843</v>
      </c>
      <c r="G70" s="41" t="s">
        <v>893</v>
      </c>
      <c r="H70" s="41">
        <v>0</v>
      </c>
      <c r="J70"/>
      <c r="K70"/>
      <c r="L70"/>
    </row>
    <row r="71" spans="5:12" ht="16">
      <c r="E71" s="47" t="s">
        <v>847</v>
      </c>
      <c r="F71" s="39" t="s">
        <v>843</v>
      </c>
      <c r="G71" s="41" t="s">
        <v>893</v>
      </c>
      <c r="H71" s="41">
        <v>1</v>
      </c>
      <c r="J71"/>
      <c r="K71"/>
      <c r="L71"/>
    </row>
    <row r="72" spans="5:12" ht="16">
      <c r="E72" s="47" t="s">
        <v>848</v>
      </c>
      <c r="F72" s="39" t="s">
        <v>843</v>
      </c>
      <c r="G72" s="41" t="s">
        <v>893</v>
      </c>
      <c r="H72" s="41">
        <v>1</v>
      </c>
      <c r="J72"/>
      <c r="K72"/>
      <c r="L72"/>
    </row>
    <row r="73" spans="5:12" ht="16">
      <c r="E73" s="39" t="s">
        <v>849</v>
      </c>
      <c r="F73" s="39" t="s">
        <v>843</v>
      </c>
      <c r="G73" s="41" t="s">
        <v>893</v>
      </c>
      <c r="H73" s="41">
        <v>0</v>
      </c>
      <c r="J73"/>
      <c r="K73"/>
      <c r="L73"/>
    </row>
    <row r="74" spans="5:12" ht="16">
      <c r="E74" s="47" t="s">
        <v>850</v>
      </c>
      <c r="F74" s="39" t="s">
        <v>843</v>
      </c>
      <c r="G74" s="41" t="s">
        <v>893</v>
      </c>
      <c r="H74" s="41">
        <v>1</v>
      </c>
      <c r="J74"/>
      <c r="K74"/>
      <c r="L74"/>
    </row>
    <row r="75" spans="5:12" ht="16">
      <c r="E75" s="39" t="s">
        <v>852</v>
      </c>
      <c r="F75" s="39" t="s">
        <v>851</v>
      </c>
      <c r="G75" s="41" t="s">
        <v>893</v>
      </c>
      <c r="H75" s="41">
        <v>0</v>
      </c>
      <c r="J75"/>
      <c r="K75"/>
      <c r="L75"/>
    </row>
    <row r="76" spans="5:12" ht="16">
      <c r="E76" s="47" t="s">
        <v>853</v>
      </c>
      <c r="F76" s="39" t="s">
        <v>851</v>
      </c>
      <c r="G76" s="41" t="s">
        <v>893</v>
      </c>
      <c r="H76" s="41">
        <v>1</v>
      </c>
      <c r="J76"/>
      <c r="K76"/>
      <c r="L76"/>
    </row>
    <row r="77" spans="5:12" ht="16">
      <c r="E77" s="39" t="s">
        <v>854</v>
      </c>
      <c r="F77" s="39" t="s">
        <v>851</v>
      </c>
      <c r="G77" s="41" t="s">
        <v>893</v>
      </c>
      <c r="H77" s="41">
        <v>0</v>
      </c>
      <c r="J77"/>
      <c r="K77"/>
      <c r="L77"/>
    </row>
    <row r="78" spans="5:12" ht="16">
      <c r="E78" s="47" t="s">
        <v>855</v>
      </c>
      <c r="F78" s="39" t="s">
        <v>851</v>
      </c>
      <c r="G78" s="41" t="s">
        <v>893</v>
      </c>
      <c r="H78" s="41">
        <v>1</v>
      </c>
      <c r="J78"/>
      <c r="K78"/>
      <c r="L78"/>
    </row>
    <row r="79" spans="5:12" ht="16">
      <c r="E79" s="47" t="s">
        <v>856</v>
      </c>
      <c r="F79" s="39" t="s">
        <v>851</v>
      </c>
      <c r="G79" s="41" t="s">
        <v>893</v>
      </c>
      <c r="H79" s="41">
        <v>1</v>
      </c>
      <c r="J79"/>
      <c r="K79"/>
      <c r="L79"/>
    </row>
    <row r="80" spans="5:12" ht="16">
      <c r="E80" s="47" t="s">
        <v>857</v>
      </c>
      <c r="F80" s="39" t="s">
        <v>851</v>
      </c>
      <c r="G80" s="41" t="s">
        <v>893</v>
      </c>
      <c r="H80" s="41">
        <v>1</v>
      </c>
      <c r="J80"/>
      <c r="K80"/>
      <c r="L80"/>
    </row>
    <row r="81" spans="5:12" ht="16">
      <c r="E81" s="39" t="s">
        <v>859</v>
      </c>
      <c r="F81" s="39" t="s">
        <v>858</v>
      </c>
      <c r="G81" s="41" t="s">
        <v>893</v>
      </c>
      <c r="H81" s="41">
        <v>0</v>
      </c>
      <c r="J81"/>
      <c r="K81"/>
      <c r="L81"/>
    </row>
    <row r="82" spans="5:12" ht="16">
      <c r="E82" s="47" t="s">
        <v>860</v>
      </c>
      <c r="F82" s="39" t="s">
        <v>858</v>
      </c>
      <c r="G82" s="41" t="s">
        <v>893</v>
      </c>
      <c r="H82" s="41">
        <v>1</v>
      </c>
      <c r="J82"/>
      <c r="K82"/>
      <c r="L82"/>
    </row>
    <row r="83" spans="5:12" ht="16">
      <c r="E83" s="47" t="s">
        <v>861</v>
      </c>
      <c r="F83" s="39" t="s">
        <v>858</v>
      </c>
      <c r="G83" s="41" t="s">
        <v>893</v>
      </c>
      <c r="H83" s="41">
        <v>1</v>
      </c>
      <c r="J83"/>
      <c r="K83"/>
      <c r="L83"/>
    </row>
    <row r="84" spans="5:12" ht="16">
      <c r="E84" s="47" t="s">
        <v>862</v>
      </c>
      <c r="F84" s="39" t="s">
        <v>858</v>
      </c>
      <c r="G84" s="41" t="s">
        <v>893</v>
      </c>
      <c r="H84" s="41">
        <v>1</v>
      </c>
      <c r="J84"/>
      <c r="K84"/>
      <c r="L84"/>
    </row>
    <row r="85" spans="5:12" ht="16">
      <c r="E85" s="48" t="s">
        <v>863</v>
      </c>
      <c r="F85" s="40" t="s">
        <v>858</v>
      </c>
      <c r="G85" s="41" t="s">
        <v>893</v>
      </c>
      <c r="H85" s="41">
        <v>1</v>
      </c>
      <c r="J85"/>
      <c r="K85"/>
    </row>
    <row r="86" spans="5:12" ht="16">
      <c r="E86" s="44" t="s">
        <v>865</v>
      </c>
      <c r="F86" s="44" t="s">
        <v>888</v>
      </c>
      <c r="G86" s="41" t="s">
        <v>864</v>
      </c>
      <c r="H86" s="41">
        <v>0</v>
      </c>
      <c r="J86"/>
      <c r="K86"/>
    </row>
    <row r="87" spans="5:12" ht="16">
      <c r="E87" s="45" t="s">
        <v>866</v>
      </c>
      <c r="F87" s="45" t="s">
        <v>888</v>
      </c>
      <c r="G87" s="41" t="s">
        <v>864</v>
      </c>
      <c r="H87" s="41">
        <v>0</v>
      </c>
      <c r="J87"/>
      <c r="K87"/>
    </row>
    <row r="88" spans="5:12" ht="16">
      <c r="E88" s="49" t="s">
        <v>867</v>
      </c>
      <c r="F88" s="45" t="s">
        <v>888</v>
      </c>
      <c r="G88" s="41" t="s">
        <v>864</v>
      </c>
      <c r="H88" s="41">
        <v>1</v>
      </c>
      <c r="J88"/>
      <c r="K88"/>
    </row>
    <row r="89" spans="5:12" ht="16">
      <c r="E89" s="49" t="s">
        <v>868</v>
      </c>
      <c r="F89" s="45" t="s">
        <v>888</v>
      </c>
      <c r="G89" s="41" t="s">
        <v>864</v>
      </c>
      <c r="H89" s="41">
        <v>1</v>
      </c>
      <c r="J89"/>
      <c r="K89"/>
    </row>
    <row r="90" spans="5:12" ht="16">
      <c r="E90" s="45" t="s">
        <v>869</v>
      </c>
      <c r="F90" s="45" t="s">
        <v>889</v>
      </c>
      <c r="G90" s="41" t="s">
        <v>864</v>
      </c>
      <c r="H90" s="41">
        <v>0</v>
      </c>
      <c r="J90"/>
      <c r="K90"/>
    </row>
    <row r="91" spans="5:12" ht="16">
      <c r="E91" s="45" t="s">
        <v>870</v>
      </c>
      <c r="F91" s="45" t="s">
        <v>889</v>
      </c>
      <c r="G91" s="41" t="s">
        <v>864</v>
      </c>
      <c r="H91" s="41">
        <v>0</v>
      </c>
      <c r="J91"/>
      <c r="K91"/>
    </row>
    <row r="92" spans="5:12" ht="16">
      <c r="E92" s="49" t="s">
        <v>871</v>
      </c>
      <c r="F92" s="45" t="s">
        <v>889</v>
      </c>
      <c r="G92" s="41" t="s">
        <v>864</v>
      </c>
      <c r="H92" s="41">
        <v>1</v>
      </c>
      <c r="J92"/>
      <c r="K92"/>
    </row>
    <row r="93" spans="5:12" ht="16">
      <c r="E93" s="45" t="s">
        <v>872</v>
      </c>
      <c r="F93" s="45" t="s">
        <v>889</v>
      </c>
      <c r="G93" s="41" t="s">
        <v>864</v>
      </c>
      <c r="H93" s="41">
        <v>0</v>
      </c>
      <c r="J93"/>
      <c r="K93"/>
    </row>
    <row r="94" spans="5:12" ht="16">
      <c r="E94" s="45" t="s">
        <v>873</v>
      </c>
      <c r="F94" s="45" t="s">
        <v>889</v>
      </c>
      <c r="G94" s="41" t="s">
        <v>864</v>
      </c>
      <c r="H94" s="41">
        <v>0</v>
      </c>
      <c r="J94"/>
      <c r="K94"/>
    </row>
    <row r="95" spans="5:12" ht="16">
      <c r="E95" s="49" t="s">
        <v>874</v>
      </c>
      <c r="F95" s="45" t="s">
        <v>889</v>
      </c>
      <c r="G95" s="41" t="s">
        <v>864</v>
      </c>
      <c r="H95" s="41">
        <v>1</v>
      </c>
      <c r="J95"/>
      <c r="K95"/>
    </row>
    <row r="96" spans="5:12" ht="16">
      <c r="E96" s="45" t="s">
        <v>875</v>
      </c>
      <c r="F96" s="45" t="s">
        <v>890</v>
      </c>
      <c r="G96" s="41" t="s">
        <v>864</v>
      </c>
      <c r="H96" s="41">
        <v>0</v>
      </c>
      <c r="J96"/>
      <c r="K96"/>
    </row>
    <row r="97" spans="5:11" ht="16">
      <c r="E97" s="45" t="s">
        <v>876</v>
      </c>
      <c r="F97" s="45" t="s">
        <v>890</v>
      </c>
      <c r="G97" s="41" t="s">
        <v>864</v>
      </c>
      <c r="H97" s="41">
        <v>0</v>
      </c>
      <c r="J97"/>
      <c r="K97"/>
    </row>
    <row r="98" spans="5:11" ht="16">
      <c r="E98" s="49" t="s">
        <v>877</v>
      </c>
      <c r="F98" s="45" t="s">
        <v>890</v>
      </c>
      <c r="G98" s="41" t="s">
        <v>864</v>
      </c>
      <c r="H98" s="41">
        <v>1</v>
      </c>
      <c r="J98"/>
      <c r="K98"/>
    </row>
    <row r="99" spans="5:11" ht="16">
      <c r="E99" s="45" t="s">
        <v>878</v>
      </c>
      <c r="F99" s="45" t="s">
        <v>891</v>
      </c>
      <c r="G99" s="41" t="s">
        <v>864</v>
      </c>
      <c r="H99" s="41">
        <v>0</v>
      </c>
      <c r="J99"/>
      <c r="K99"/>
    </row>
    <row r="100" spans="5:11" ht="16">
      <c r="E100" s="49" t="s">
        <v>879</v>
      </c>
      <c r="F100" s="45" t="s">
        <v>891</v>
      </c>
      <c r="G100" s="41" t="s">
        <v>864</v>
      </c>
      <c r="H100" s="41">
        <v>1</v>
      </c>
      <c r="J100"/>
      <c r="K100"/>
    </row>
    <row r="101" spans="5:11" ht="16">
      <c r="E101" s="49" t="s">
        <v>880</v>
      </c>
      <c r="F101" s="45" t="s">
        <v>892</v>
      </c>
      <c r="G101" s="41" t="s">
        <v>864</v>
      </c>
      <c r="H101" s="41">
        <v>1</v>
      </c>
      <c r="J101"/>
      <c r="K101"/>
    </row>
    <row r="102" spans="5:11" ht="16">
      <c r="E102" s="49" t="s">
        <v>881</v>
      </c>
      <c r="F102" s="45" t="s">
        <v>892</v>
      </c>
      <c r="G102" s="41" t="s">
        <v>864</v>
      </c>
      <c r="H102" s="41">
        <v>1</v>
      </c>
      <c r="J102"/>
      <c r="K102"/>
    </row>
    <row r="103" spans="5:11" ht="16">
      <c r="E103" s="49" t="s">
        <v>882</v>
      </c>
      <c r="F103" s="45" t="s">
        <v>892</v>
      </c>
      <c r="G103" s="41" t="s">
        <v>864</v>
      </c>
      <c r="H103" s="41">
        <v>1</v>
      </c>
      <c r="J103"/>
      <c r="K103"/>
    </row>
    <row r="104" spans="5:11" ht="16">
      <c r="E104" s="49" t="s">
        <v>883</v>
      </c>
      <c r="F104" s="45" t="s">
        <v>892</v>
      </c>
      <c r="G104" s="41" t="s">
        <v>864</v>
      </c>
      <c r="H104" s="41">
        <v>1</v>
      </c>
      <c r="J104"/>
      <c r="K104"/>
    </row>
    <row r="105" spans="5:11" ht="16">
      <c r="E105" s="49" t="s">
        <v>884</v>
      </c>
      <c r="F105" s="45" t="s">
        <v>892</v>
      </c>
      <c r="G105" s="41" t="s">
        <v>864</v>
      </c>
      <c r="H105" s="41">
        <v>1</v>
      </c>
      <c r="J105"/>
      <c r="K105"/>
    </row>
    <row r="106" spans="5:11" ht="16">
      <c r="E106" s="49" t="s">
        <v>885</v>
      </c>
      <c r="F106" s="45" t="s">
        <v>892</v>
      </c>
      <c r="G106" s="41" t="s">
        <v>864</v>
      </c>
      <c r="H106" s="41">
        <v>1</v>
      </c>
      <c r="J106"/>
      <c r="K106"/>
    </row>
    <row r="107" spans="5:11" ht="16">
      <c r="E107" s="49" t="s">
        <v>886</v>
      </c>
      <c r="F107" s="45" t="s">
        <v>892</v>
      </c>
      <c r="G107" s="41" t="s">
        <v>864</v>
      </c>
      <c r="H107" s="41">
        <v>1</v>
      </c>
      <c r="J107"/>
      <c r="K107"/>
    </row>
    <row r="108" spans="5:11" ht="16">
      <c r="E108" s="50" t="s">
        <v>887</v>
      </c>
      <c r="F108" s="45" t="s">
        <v>892</v>
      </c>
      <c r="G108" s="41" t="s">
        <v>864</v>
      </c>
      <c r="H108" s="41">
        <v>1</v>
      </c>
      <c r="J108"/>
      <c r="K108"/>
    </row>
    <row r="109" spans="5:11" ht="16">
      <c r="J109"/>
      <c r="K109"/>
    </row>
    <row r="110" spans="5:11" ht="16">
      <c r="J110"/>
      <c r="K110"/>
    </row>
    <row r="111" spans="5:11" ht="16">
      <c r="J111"/>
      <c r="K111"/>
    </row>
    <row r="112" spans="5:11" ht="16">
      <c r="J112"/>
      <c r="K112"/>
    </row>
    <row r="113" spans="10:11" ht="16">
      <c r="J113"/>
      <c r="K113"/>
    </row>
    <row r="114" spans="10:11" ht="16">
      <c r="J114"/>
      <c r="K114"/>
    </row>
    <row r="115" spans="10:11" ht="16">
      <c r="J115"/>
      <c r="K115"/>
    </row>
    <row r="116" spans="10:11" ht="16">
      <c r="J116"/>
      <c r="K116"/>
    </row>
    <row r="117" spans="10:11" ht="16">
      <c r="J117"/>
      <c r="K117"/>
    </row>
    <row r="118" spans="10:11" ht="16">
      <c r="J118"/>
      <c r="K118"/>
    </row>
    <row r="119" spans="10:11" ht="16">
      <c r="J119"/>
      <c r="K119"/>
    </row>
    <row r="120" spans="10:11" ht="16">
      <c r="J120"/>
      <c r="K120"/>
    </row>
    <row r="121" spans="10:11" ht="16">
      <c r="J121"/>
      <c r="K121"/>
    </row>
    <row r="122" spans="10:11" ht="16">
      <c r="J122"/>
      <c r="K122"/>
    </row>
    <row r="123" spans="10:11" ht="16">
      <c r="J123"/>
      <c r="K123"/>
    </row>
    <row r="124" spans="10:11" ht="16">
      <c r="J124"/>
      <c r="K124"/>
    </row>
    <row r="125" spans="10:11" ht="16">
      <c r="J125"/>
      <c r="K125"/>
    </row>
    <row r="126" spans="10:11" ht="16">
      <c r="J126"/>
      <c r="K126"/>
    </row>
    <row r="127" spans="10:11" ht="16">
      <c r="J127"/>
      <c r="K127"/>
    </row>
    <row r="128" spans="10:11" ht="16">
      <c r="J128"/>
      <c r="K128"/>
    </row>
    <row r="129" spans="10:11" ht="16">
      <c r="J129"/>
      <c r="K129"/>
    </row>
    <row r="130" spans="10:11" ht="16">
      <c r="J130"/>
      <c r="K130"/>
    </row>
    <row r="131" spans="10:11" ht="16">
      <c r="J131"/>
      <c r="K131"/>
    </row>
    <row r="132" spans="10:11" ht="16">
      <c r="J132"/>
      <c r="K132"/>
    </row>
    <row r="133" spans="10:11" ht="16">
      <c r="J133"/>
      <c r="K133"/>
    </row>
    <row r="134" spans="10:11" ht="16">
      <c r="J134"/>
      <c r="K134"/>
    </row>
    <row r="135" spans="10:11" ht="16">
      <c r="J135"/>
      <c r="K135"/>
    </row>
    <row r="136" spans="10:11" ht="16">
      <c r="J136"/>
      <c r="K136"/>
    </row>
    <row r="137" spans="10:11" ht="16">
      <c r="J137"/>
      <c r="K137"/>
    </row>
    <row r="138" spans="10:11" ht="16">
      <c r="J138"/>
      <c r="K138"/>
    </row>
    <row r="139" spans="10:11" ht="16">
      <c r="J139"/>
      <c r="K139"/>
    </row>
    <row r="140" spans="10:11" ht="16">
      <c r="J140"/>
      <c r="K140"/>
    </row>
    <row r="141" spans="10:11" ht="16">
      <c r="J141"/>
      <c r="K141"/>
    </row>
    <row r="142" spans="10:11" ht="16">
      <c r="J142"/>
      <c r="K142"/>
    </row>
    <row r="143" spans="10:11" ht="16">
      <c r="J143"/>
      <c r="K143"/>
    </row>
    <row r="144" spans="10:11" ht="16">
      <c r="J144"/>
      <c r="K144"/>
    </row>
    <row r="145" spans="10:11" ht="16">
      <c r="J145"/>
      <c r="K145"/>
    </row>
    <row r="146" spans="10:11" ht="16">
      <c r="J146"/>
      <c r="K146"/>
    </row>
  </sheetData>
  <conditionalFormatting sqref="B4:B25 D11 B38:B46 B50:B52 C4:C11 C13:C20 E6:E9">
    <cfRule type="duplicateValues" dxfId="2" priority="8"/>
  </conditionalFormatting>
  <conditionalFormatting sqref="E4">
    <cfRule type="duplicateValues" dxfId="1" priority="2"/>
  </conditionalFormatting>
  <conditionalFormatting sqref="E26:E55 E58:E108">
    <cfRule type="duplicateValues" dxfId="0" priority="12"/>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1B70-A9FF-AD48-996D-CBCF7AEF61F2}">
  <dimension ref="A2:Y55"/>
  <sheetViews>
    <sheetView zoomScale="113" zoomScaleNormal="113" workbookViewId="0">
      <selection activeCell="A26" sqref="A26"/>
    </sheetView>
  </sheetViews>
  <sheetFormatPr baseColWidth="10" defaultRowHeight="16"/>
  <cols>
    <col min="12" max="12" width="4.33203125" customWidth="1"/>
    <col min="13" max="13" width="4.6640625" bestFit="1" customWidth="1"/>
    <col min="14" max="14" width="25.33203125" customWidth="1"/>
    <col min="15" max="15" width="26.5" customWidth="1"/>
    <col min="23" max="23" width="25.6640625" bestFit="1" customWidth="1"/>
    <col min="24" max="24" width="18.83203125" bestFit="1" customWidth="1"/>
    <col min="25" max="25" width="18.5" bestFit="1" customWidth="1"/>
  </cols>
  <sheetData>
    <row r="2" spans="1:25" ht="18" thickBot="1">
      <c r="A2" s="54" t="s">
        <v>925</v>
      </c>
      <c r="B2" s="54"/>
      <c r="M2" s="54" t="s">
        <v>924</v>
      </c>
      <c r="N2" s="54"/>
    </row>
    <row r="3" spans="1:25" ht="20" thickTop="1">
      <c r="W3" s="52"/>
      <c r="X3" s="52"/>
    </row>
    <row r="4" spans="1:25" ht="19">
      <c r="M4" t="s">
        <v>7</v>
      </c>
      <c r="N4" t="s">
        <v>508</v>
      </c>
      <c r="O4" t="s">
        <v>894</v>
      </c>
      <c r="P4" t="s">
        <v>895</v>
      </c>
      <c r="Q4" t="s">
        <v>896</v>
      </c>
      <c r="R4" t="s">
        <v>715</v>
      </c>
      <c r="S4" t="s">
        <v>923</v>
      </c>
      <c r="X4" s="52"/>
      <c r="Y4" s="52"/>
    </row>
    <row r="5" spans="1:25" ht="19">
      <c r="M5">
        <v>8</v>
      </c>
      <c r="N5" t="s">
        <v>0</v>
      </c>
      <c r="O5" t="s">
        <v>897</v>
      </c>
      <c r="P5" t="s">
        <v>893</v>
      </c>
      <c r="Q5">
        <v>0</v>
      </c>
      <c r="R5">
        <f>VLOOKUP(Table12[[#This Row],[Concept]],Table2[[Factor]:[Ranking]],3,FALSE)</f>
        <v>8.15</v>
      </c>
      <c r="S5">
        <f>VLOOKUP(Table12[[#This Row],[Concept]],Table2[[Factor]:[Ranking]],4,FALSE)</f>
        <v>1</v>
      </c>
      <c r="X5" s="52"/>
      <c r="Y5" s="52"/>
    </row>
    <row r="6" spans="1:25">
      <c r="M6">
        <v>7</v>
      </c>
      <c r="N6" t="s">
        <v>718</v>
      </c>
      <c r="O6" t="s">
        <v>897</v>
      </c>
      <c r="P6" t="s">
        <v>893</v>
      </c>
      <c r="Q6">
        <v>0</v>
      </c>
      <c r="R6">
        <f>VLOOKUP(Table12[[#This Row],[Concept]],Table2[[Factor]:[Ranking]],3,FALSE)</f>
        <v>7.75</v>
      </c>
      <c r="S6">
        <f>VLOOKUP(Table12[[#This Row],[Concept]],Table2[[Factor]:[Ranking]],4,FALSE)</f>
        <v>2</v>
      </c>
    </row>
    <row r="7" spans="1:25">
      <c r="M7">
        <v>12</v>
      </c>
      <c r="N7" t="s">
        <v>69</v>
      </c>
      <c r="O7" t="s">
        <v>898</v>
      </c>
      <c r="P7" t="s">
        <v>893</v>
      </c>
      <c r="Q7">
        <v>0</v>
      </c>
      <c r="R7">
        <f>VLOOKUP(Table12[[#This Row],[Concept]],Table2[[Factor]:[Ranking]],3,FALSE)</f>
        <v>7.45</v>
      </c>
      <c r="S7">
        <f>VLOOKUP(Table12[[#This Row],[Concept]],Table2[[Factor]:[Ranking]],4,FALSE)</f>
        <v>3</v>
      </c>
    </row>
    <row r="8" spans="1:25">
      <c r="M8">
        <v>13</v>
      </c>
      <c r="N8" t="s">
        <v>11</v>
      </c>
      <c r="O8" t="s">
        <v>898</v>
      </c>
      <c r="P8" t="s">
        <v>893</v>
      </c>
      <c r="Q8">
        <v>0</v>
      </c>
      <c r="R8">
        <f>VLOOKUP(Table12[[#This Row],[Concept]],Table2[[Factor]:[Ranking]],3,FALSE)</f>
        <v>7.25</v>
      </c>
      <c r="S8">
        <f>VLOOKUP(Table12[[#This Row],[Concept]],Table2[[Factor]:[Ranking]],4,FALSE)</f>
        <v>4</v>
      </c>
    </row>
    <row r="9" spans="1:25">
      <c r="M9">
        <v>3</v>
      </c>
      <c r="N9" t="s">
        <v>1</v>
      </c>
      <c r="O9" t="s">
        <v>897</v>
      </c>
      <c r="P9" t="s">
        <v>893</v>
      </c>
      <c r="Q9">
        <v>0</v>
      </c>
      <c r="R9">
        <f>VLOOKUP(Table12[[#This Row],[Concept]],Table2[[Factor]:[Ranking]],3,FALSE)</f>
        <v>6.9</v>
      </c>
      <c r="S9">
        <f>VLOOKUP(Table12[[#This Row],[Concept]],Table2[[Factor]:[Ranking]],4,FALSE)</f>
        <v>5</v>
      </c>
    </row>
    <row r="10" spans="1:25">
      <c r="M10">
        <v>2</v>
      </c>
      <c r="N10" t="s">
        <v>13</v>
      </c>
      <c r="O10" t="s">
        <v>897</v>
      </c>
      <c r="P10" t="s">
        <v>893</v>
      </c>
      <c r="Q10">
        <v>0</v>
      </c>
      <c r="R10">
        <f>VLOOKUP(Table12[[#This Row],[Concept]],Table2[[Factor]:[Ranking]],3,FALSE)</f>
        <v>6.4</v>
      </c>
      <c r="S10">
        <f>VLOOKUP(Table12[[#This Row],[Concept]],Table2[[Factor]:[Ranking]],4,FALSE)</f>
        <v>6</v>
      </c>
    </row>
    <row r="11" spans="1:25">
      <c r="M11">
        <v>18</v>
      </c>
      <c r="N11" t="s">
        <v>723</v>
      </c>
      <c r="O11" t="s">
        <v>899</v>
      </c>
      <c r="P11" t="s">
        <v>893</v>
      </c>
      <c r="Q11">
        <v>0</v>
      </c>
      <c r="R11">
        <f>VLOOKUP(Table12[[#This Row],[Concept]],Table2[[Factor]:[Ranking]],3,FALSE)</f>
        <v>6.2</v>
      </c>
      <c r="S11">
        <f>VLOOKUP(Table12[[#This Row],[Concept]],Table2[[Factor]:[Ranking]],4,FALSE)</f>
        <v>7</v>
      </c>
    </row>
    <row r="12" spans="1:25">
      <c r="M12">
        <v>24</v>
      </c>
      <c r="N12" t="s">
        <v>2</v>
      </c>
      <c r="O12" t="s">
        <v>900</v>
      </c>
      <c r="P12" t="s">
        <v>893</v>
      </c>
      <c r="Q12">
        <v>0</v>
      </c>
      <c r="R12">
        <f>VLOOKUP(Table12[[#This Row],[Concept]],Table2[[Factor]:[Ranking]],3,FALSE)</f>
        <v>6</v>
      </c>
      <c r="S12">
        <f>VLOOKUP(Table12[[#This Row],[Concept]],Table2[[Factor]:[Ranking]],4,FALSE)</f>
        <v>8</v>
      </c>
    </row>
    <row r="13" spans="1:25">
      <c r="M13">
        <v>23</v>
      </c>
      <c r="N13" t="s">
        <v>724</v>
      </c>
      <c r="O13" t="s">
        <v>899</v>
      </c>
      <c r="P13" t="s">
        <v>893</v>
      </c>
      <c r="Q13">
        <v>1</v>
      </c>
      <c r="R13">
        <f>VLOOKUP(Table12[[#This Row],[Concept]],Table2[[Factor]:[Ranking]],3,FALSE)</f>
        <v>5.9</v>
      </c>
      <c r="S13">
        <f>VLOOKUP(Table12[[#This Row],[Concept]],Table2[[Factor]:[Ranking]],4,FALSE)</f>
        <v>9</v>
      </c>
    </row>
    <row r="14" spans="1:25">
      <c r="M14">
        <v>4</v>
      </c>
      <c r="N14" t="s">
        <v>512</v>
      </c>
      <c r="O14" t="s">
        <v>897</v>
      </c>
      <c r="P14" t="s">
        <v>893</v>
      </c>
      <c r="Q14">
        <v>0</v>
      </c>
      <c r="R14">
        <f>VLOOKUP(Table12[[#This Row],[Concept]],Table2[[Factor]:[Ranking]],3,FALSE)</f>
        <v>5.45</v>
      </c>
      <c r="S14">
        <f>VLOOKUP(Table12[[#This Row],[Concept]],Table2[[Factor]:[Ranking]],4,FALSE)</f>
        <v>10</v>
      </c>
    </row>
    <row r="15" spans="1:25">
      <c r="M15">
        <v>1</v>
      </c>
      <c r="N15" t="s">
        <v>725</v>
      </c>
      <c r="O15" t="s">
        <v>897</v>
      </c>
      <c r="P15" t="s">
        <v>893</v>
      </c>
      <c r="Q15">
        <v>0</v>
      </c>
      <c r="R15">
        <f>VLOOKUP(Table12[[#This Row],[Concept]],Table2[[Factor]:[Ranking]],3,FALSE)</f>
        <v>5.45</v>
      </c>
      <c r="S15">
        <f>VLOOKUP(Table12[[#This Row],[Concept]],Table2[[Factor]:[Ranking]],4,FALSE)</f>
        <v>11</v>
      </c>
    </row>
    <row r="16" spans="1:25">
      <c r="M16">
        <v>14</v>
      </c>
      <c r="N16" s="53" t="s">
        <v>726</v>
      </c>
      <c r="O16" t="s">
        <v>898</v>
      </c>
      <c r="P16" t="s">
        <v>893</v>
      </c>
      <c r="Q16">
        <v>1</v>
      </c>
      <c r="R16">
        <f>VLOOKUP(Table12[[#This Row],[Concept]],Table2[[Factor]:[Ranking]],3,FALSE)</f>
        <v>5.35</v>
      </c>
      <c r="S16">
        <f>VLOOKUP(Table12[[#This Row],[Concept]],Table2[[Factor]:[Ranking]],4,FALSE)</f>
        <v>12</v>
      </c>
    </row>
    <row r="17" spans="13:19">
      <c r="M17">
        <v>6</v>
      </c>
      <c r="N17" s="53" t="s">
        <v>727</v>
      </c>
      <c r="O17" t="s">
        <v>897</v>
      </c>
      <c r="P17" t="s">
        <v>893</v>
      </c>
      <c r="Q17">
        <v>1</v>
      </c>
      <c r="R17">
        <f>VLOOKUP(Table12[[#This Row],[Concept]],Table2[[Factor]:[Ranking]],3,FALSE)</f>
        <v>5.35</v>
      </c>
      <c r="S17">
        <f>VLOOKUP(Table12[[#This Row],[Concept]],Table2[[Factor]:[Ranking]],4,FALSE)</f>
        <v>13</v>
      </c>
    </row>
    <row r="18" spans="13:19">
      <c r="M18">
        <v>15</v>
      </c>
      <c r="N18" s="53" t="s">
        <v>728</v>
      </c>
      <c r="O18" t="s">
        <v>898</v>
      </c>
      <c r="P18" t="s">
        <v>893</v>
      </c>
      <c r="Q18">
        <v>1</v>
      </c>
      <c r="R18">
        <f>VLOOKUP(Table12[[#This Row],[Concept]],Table2[[Factor]:[Ranking]],3,FALSE)</f>
        <v>5.2</v>
      </c>
      <c r="S18">
        <f>VLOOKUP(Table12[[#This Row],[Concept]],Table2[[Factor]:[Ranking]],4,FALSE)</f>
        <v>14</v>
      </c>
    </row>
    <row r="19" spans="13:19">
      <c r="M19">
        <v>20</v>
      </c>
      <c r="N19" t="s">
        <v>729</v>
      </c>
      <c r="O19" t="s">
        <v>899</v>
      </c>
      <c r="P19" t="s">
        <v>893</v>
      </c>
      <c r="Q19">
        <v>0</v>
      </c>
      <c r="R19">
        <f>VLOOKUP(Table12[[#This Row],[Concept]],Table2[[Factor]:[Ranking]],3,FALSE)</f>
        <v>5.15</v>
      </c>
      <c r="S19">
        <f>VLOOKUP(Table12[[#This Row],[Concept]],Table2[[Factor]:[Ranking]],4,FALSE)</f>
        <v>15</v>
      </c>
    </row>
    <row r="20" spans="13:19">
      <c r="M20">
        <v>16</v>
      </c>
      <c r="N20" t="s">
        <v>730</v>
      </c>
      <c r="O20" t="s">
        <v>898</v>
      </c>
      <c r="P20" t="s">
        <v>893</v>
      </c>
      <c r="Q20">
        <v>0</v>
      </c>
      <c r="R20">
        <f>VLOOKUP(Table12[[#This Row],[Concept]],Table2[[Factor]:[Ranking]],3,FALSE)</f>
        <v>5.05</v>
      </c>
      <c r="S20">
        <f>VLOOKUP(Table12[[#This Row],[Concept]],Table2[[Factor]:[Ranking]],4,FALSE)</f>
        <v>16</v>
      </c>
    </row>
    <row r="21" spans="13:19">
      <c r="M21">
        <v>26</v>
      </c>
      <c r="N21" t="s">
        <v>731</v>
      </c>
      <c r="O21" t="s">
        <v>900</v>
      </c>
      <c r="P21" t="s">
        <v>893</v>
      </c>
      <c r="Q21">
        <v>1</v>
      </c>
      <c r="R21">
        <f>VLOOKUP(Table12[[#This Row],[Concept]],Table2[[Factor]:[Ranking]],3,FALSE)</f>
        <v>4.8499999999999996</v>
      </c>
      <c r="S21">
        <f>VLOOKUP(Table12[[#This Row],[Concept]],Table2[[Factor]:[Ranking]],4,FALSE)</f>
        <v>17</v>
      </c>
    </row>
    <row r="22" spans="13:19">
      <c r="M22">
        <v>11</v>
      </c>
      <c r="N22" t="s">
        <v>732</v>
      </c>
      <c r="O22" t="s">
        <v>898</v>
      </c>
      <c r="P22" t="s">
        <v>893</v>
      </c>
      <c r="Q22">
        <v>1</v>
      </c>
      <c r="R22">
        <f>VLOOKUP(Table12[[#This Row],[Concept]],Table2[[Factor]:[Ranking]],3,FALSE)</f>
        <v>4.8</v>
      </c>
      <c r="S22">
        <f>VLOOKUP(Table12[[#This Row],[Concept]],Table2[[Factor]:[Ranking]],4,FALSE)</f>
        <v>18</v>
      </c>
    </row>
    <row r="23" spans="13:19">
      <c r="M23">
        <v>19</v>
      </c>
      <c r="N23" t="s">
        <v>733</v>
      </c>
      <c r="O23" t="s">
        <v>899</v>
      </c>
      <c r="P23" t="s">
        <v>893</v>
      </c>
      <c r="Q23">
        <v>1</v>
      </c>
      <c r="R23">
        <f>VLOOKUP(Table12[[#This Row],[Concept]],Table2[[Factor]:[Ranking]],3,FALSE)</f>
        <v>4.45</v>
      </c>
      <c r="S23">
        <f>VLOOKUP(Table12[[#This Row],[Concept]],Table2[[Factor]:[Ranking]],4,FALSE)</f>
        <v>19</v>
      </c>
    </row>
    <row r="24" spans="13:19">
      <c r="M24">
        <v>22</v>
      </c>
      <c r="N24" t="s">
        <v>734</v>
      </c>
      <c r="O24" t="s">
        <v>899</v>
      </c>
      <c r="P24" t="s">
        <v>893</v>
      </c>
      <c r="Q24">
        <v>1</v>
      </c>
      <c r="R24">
        <f>VLOOKUP(Table12[[#This Row],[Concept]],Table2[[Factor]:[Ranking]],3,FALSE)</f>
        <v>4.3499999999999996</v>
      </c>
      <c r="S24">
        <f>VLOOKUP(Table12[[#This Row],[Concept]],Table2[[Factor]:[Ranking]],4,FALSE)</f>
        <v>20</v>
      </c>
    </row>
    <row r="25" spans="13:19">
      <c r="M25">
        <v>21</v>
      </c>
      <c r="N25" t="s">
        <v>735</v>
      </c>
      <c r="O25" t="s">
        <v>899</v>
      </c>
      <c r="P25" t="s">
        <v>893</v>
      </c>
      <c r="Q25">
        <v>1</v>
      </c>
      <c r="R25">
        <f>VLOOKUP(Table12[[#This Row],[Concept]],Table2[[Factor]:[Ranking]],3,FALSE)</f>
        <v>4.3499999999999996</v>
      </c>
      <c r="S25">
        <f>VLOOKUP(Table12[[#This Row],[Concept]],Table2[[Factor]:[Ranking]],4,FALSE)</f>
        <v>21</v>
      </c>
    </row>
    <row r="26" spans="13:19">
      <c r="M26">
        <v>25</v>
      </c>
      <c r="N26" t="s">
        <v>736</v>
      </c>
      <c r="O26" t="s">
        <v>900</v>
      </c>
      <c r="P26" t="s">
        <v>893</v>
      </c>
      <c r="Q26">
        <v>1</v>
      </c>
      <c r="R26">
        <f>VLOOKUP(Table12[[#This Row],[Concept]],Table2[[Factor]:[Ranking]],3,FALSE)</f>
        <v>4.25</v>
      </c>
      <c r="S26">
        <f>VLOOKUP(Table12[[#This Row],[Concept]],Table2[[Factor]:[Ranking]],4,FALSE)</f>
        <v>22</v>
      </c>
    </row>
    <row r="27" spans="13:19">
      <c r="M27">
        <v>10</v>
      </c>
      <c r="N27" t="s">
        <v>737</v>
      </c>
      <c r="O27" t="s">
        <v>897</v>
      </c>
      <c r="P27" t="s">
        <v>893</v>
      </c>
      <c r="Q27">
        <v>0</v>
      </c>
      <c r="R27">
        <f>VLOOKUP(Table12[[#This Row],[Concept]],Table2[[Factor]:[Ranking]],3,FALSE)</f>
        <v>4.1500000000000004</v>
      </c>
      <c r="S27">
        <f>VLOOKUP(Table12[[#This Row],[Concept]],Table2[[Factor]:[Ranking]],4,FALSE)</f>
        <v>23</v>
      </c>
    </row>
    <row r="28" spans="13:19">
      <c r="M28">
        <v>27</v>
      </c>
      <c r="N28" t="s">
        <v>738</v>
      </c>
      <c r="O28" t="s">
        <v>900</v>
      </c>
      <c r="P28" t="s">
        <v>893</v>
      </c>
      <c r="Q28">
        <v>1</v>
      </c>
      <c r="R28">
        <f>VLOOKUP(Table12[[#This Row],[Concept]],Table2[[Factor]:[Ranking]],3,FALSE)</f>
        <v>4.0999999999999996</v>
      </c>
      <c r="S28">
        <f>VLOOKUP(Table12[[#This Row],[Concept]],Table2[[Factor]:[Ranking]],4,FALSE)</f>
        <v>24</v>
      </c>
    </row>
    <row r="29" spans="13:19">
      <c r="M29">
        <v>5</v>
      </c>
      <c r="N29" t="s">
        <v>739</v>
      </c>
      <c r="O29" t="s">
        <v>897</v>
      </c>
      <c r="P29" t="s">
        <v>893</v>
      </c>
      <c r="Q29">
        <v>1</v>
      </c>
      <c r="R29">
        <f>VLOOKUP(Table12[[#This Row],[Concept]],Table2[[Factor]:[Ranking]],3,FALSE)</f>
        <v>3.6</v>
      </c>
      <c r="S29">
        <f>VLOOKUP(Table12[[#This Row],[Concept]],Table2[[Factor]:[Ranking]],4,FALSE)</f>
        <v>25</v>
      </c>
    </row>
    <row r="30" spans="13:19">
      <c r="M30">
        <v>9</v>
      </c>
      <c r="N30" t="s">
        <v>740</v>
      </c>
      <c r="O30" t="s">
        <v>897</v>
      </c>
      <c r="P30" t="s">
        <v>893</v>
      </c>
      <c r="Q30">
        <v>1</v>
      </c>
      <c r="R30">
        <f>VLOOKUP(Table12[[#This Row],[Concept]],Table2[[Factor]:[Ranking]],3,FALSE)</f>
        <v>2.7</v>
      </c>
      <c r="S30">
        <f>VLOOKUP(Table12[[#This Row],[Concept]],Table2[[Factor]:[Ranking]],4,FALSE)</f>
        <v>26</v>
      </c>
    </row>
    <row r="31" spans="13:19">
      <c r="M31">
        <v>28</v>
      </c>
      <c r="N31" t="s">
        <v>741</v>
      </c>
      <c r="O31" t="s">
        <v>900</v>
      </c>
      <c r="P31" t="s">
        <v>893</v>
      </c>
      <c r="Q31">
        <v>1</v>
      </c>
      <c r="R31">
        <f>VLOOKUP(Table12[[#This Row],[Concept]],Table2[[Factor]:[Ranking]],3,FALSE)</f>
        <v>2.5499999999999998</v>
      </c>
      <c r="S31">
        <f>VLOOKUP(Table12[[#This Row],[Concept]],Table2[[Factor]:[Ranking]],4,FALSE)</f>
        <v>27</v>
      </c>
    </row>
    <row r="32" spans="13:19">
      <c r="M32">
        <v>17</v>
      </c>
      <c r="N32" t="s">
        <v>742</v>
      </c>
      <c r="O32" t="s">
        <v>898</v>
      </c>
      <c r="P32" t="s">
        <v>893</v>
      </c>
      <c r="Q32">
        <v>1</v>
      </c>
      <c r="R32">
        <f>VLOOKUP(Table12[[#This Row],[Concept]],Table2[[Factor]:[Ranking]],3,FALSE)</f>
        <v>2.35</v>
      </c>
      <c r="S32">
        <f>VLOOKUP(Table12[[#This Row],[Concept]],Table2[[Factor]:[Ranking]],4,FALSE)</f>
        <v>28</v>
      </c>
    </row>
    <row r="33" spans="13:19">
      <c r="M33">
        <v>42</v>
      </c>
      <c r="N33" t="s">
        <v>911</v>
      </c>
      <c r="O33" t="s">
        <v>605</v>
      </c>
      <c r="P33" t="s">
        <v>864</v>
      </c>
      <c r="Q33">
        <v>0</v>
      </c>
      <c r="R33" t="e">
        <f>VLOOKUP(Table12[[#This Row],[Concept]],Table2[[Factor]:[Ranking]],3,FALSE)</f>
        <v>#N/A</v>
      </c>
      <c r="S33" t="e">
        <f>VLOOKUP(Table12[[#This Row],[Concept]],Table2[[Factor]:[Ranking]],4,FALSE)</f>
        <v>#N/A</v>
      </c>
    </row>
    <row r="34" spans="13:19">
      <c r="M34">
        <v>43</v>
      </c>
      <c r="N34" t="s">
        <v>912</v>
      </c>
      <c r="O34" t="s">
        <v>605</v>
      </c>
      <c r="P34" t="s">
        <v>864</v>
      </c>
      <c r="Q34">
        <v>1</v>
      </c>
      <c r="R34" t="e">
        <f>VLOOKUP(Table12[[#This Row],[Concept]],Table2[[Factor]:[Ranking]],3,FALSE)</f>
        <v>#N/A</v>
      </c>
      <c r="S34" t="e">
        <f>VLOOKUP(Table12[[#This Row],[Concept]],Table2[[Factor]:[Ranking]],4,FALSE)</f>
        <v>#N/A</v>
      </c>
    </row>
    <row r="35" spans="13:19">
      <c r="M35">
        <v>39</v>
      </c>
      <c r="N35" t="s">
        <v>908</v>
      </c>
      <c r="O35" t="s">
        <v>922</v>
      </c>
      <c r="P35" t="s">
        <v>864</v>
      </c>
      <c r="Q35">
        <v>0</v>
      </c>
      <c r="R35" t="e">
        <f>VLOOKUP(Table12[[#This Row],[Concept]],Table2[[Factor]:[Ranking]],3,FALSE)</f>
        <v>#N/A</v>
      </c>
      <c r="S35" t="e">
        <f>VLOOKUP(Table12[[#This Row],[Concept]],Table2[[Factor]:[Ranking]],4,FALSE)</f>
        <v>#N/A</v>
      </c>
    </row>
    <row r="36" spans="13:19">
      <c r="M36">
        <v>40</v>
      </c>
      <c r="N36" t="s">
        <v>909</v>
      </c>
      <c r="O36" t="s">
        <v>922</v>
      </c>
      <c r="P36" t="s">
        <v>864</v>
      </c>
      <c r="Q36">
        <v>0</v>
      </c>
      <c r="R36" t="e">
        <f>VLOOKUP(Table12[[#This Row],[Concept]],Table2[[Factor]:[Ranking]],3,FALSE)</f>
        <v>#N/A</v>
      </c>
      <c r="S36" t="e">
        <f>VLOOKUP(Table12[[#This Row],[Concept]],Table2[[Factor]:[Ranking]],4,FALSE)</f>
        <v>#N/A</v>
      </c>
    </row>
    <row r="37" spans="13:19">
      <c r="M37">
        <v>41</v>
      </c>
      <c r="N37" t="s">
        <v>910</v>
      </c>
      <c r="O37" t="s">
        <v>922</v>
      </c>
      <c r="P37" t="s">
        <v>864</v>
      </c>
      <c r="Q37">
        <v>1</v>
      </c>
      <c r="R37" t="e">
        <f>VLOOKUP(Table12[[#This Row],[Concept]],Table2[[Factor]:[Ranking]],3,FALSE)</f>
        <v>#N/A</v>
      </c>
      <c r="S37" t="e">
        <f>VLOOKUP(Table12[[#This Row],[Concept]],Table2[[Factor]:[Ranking]],4,FALSE)</f>
        <v>#N/A</v>
      </c>
    </row>
    <row r="38" spans="13:19">
      <c r="M38">
        <v>29</v>
      </c>
      <c r="N38" t="s">
        <v>567</v>
      </c>
      <c r="O38" t="s">
        <v>604</v>
      </c>
      <c r="P38" t="s">
        <v>864</v>
      </c>
      <c r="Q38">
        <v>0</v>
      </c>
      <c r="R38" t="e">
        <f>VLOOKUP(Table12[[#This Row],[Concept]],Table2[[Factor]:[Ranking]],3,FALSE)</f>
        <v>#N/A</v>
      </c>
      <c r="S38" t="e">
        <f>VLOOKUP(Table12[[#This Row],[Concept]],Table2[[Factor]:[Ranking]],4,FALSE)</f>
        <v>#N/A</v>
      </c>
    </row>
    <row r="39" spans="13:19">
      <c r="M39">
        <v>30</v>
      </c>
      <c r="N39" t="s">
        <v>599</v>
      </c>
      <c r="O39" t="s">
        <v>604</v>
      </c>
      <c r="P39" t="s">
        <v>864</v>
      </c>
      <c r="Q39">
        <v>0</v>
      </c>
      <c r="R39" t="e">
        <f>VLOOKUP(Table12[[#This Row],[Concept]],Table2[[Factor]:[Ranking]],3,FALSE)</f>
        <v>#N/A</v>
      </c>
      <c r="S39" t="e">
        <f>VLOOKUP(Table12[[#This Row],[Concept]],Table2[[Factor]:[Ranking]],4,FALSE)</f>
        <v>#N/A</v>
      </c>
    </row>
    <row r="40" spans="13:19">
      <c r="M40">
        <v>31</v>
      </c>
      <c r="N40" t="s">
        <v>636</v>
      </c>
      <c r="O40" t="s">
        <v>604</v>
      </c>
      <c r="P40" t="s">
        <v>864</v>
      </c>
      <c r="Q40">
        <v>1</v>
      </c>
      <c r="R40" t="e">
        <f>VLOOKUP(Table12[[#This Row],[Concept]],Table2[[Factor]:[Ranking]],3,FALSE)</f>
        <v>#N/A</v>
      </c>
      <c r="S40" t="e">
        <f>VLOOKUP(Table12[[#This Row],[Concept]],Table2[[Factor]:[Ranking]],4,FALSE)</f>
        <v>#N/A</v>
      </c>
    </row>
    <row r="41" spans="13:19">
      <c r="M41">
        <v>32</v>
      </c>
      <c r="N41" t="s">
        <v>901</v>
      </c>
      <c r="O41" t="s">
        <v>604</v>
      </c>
      <c r="P41" t="s">
        <v>864</v>
      </c>
      <c r="Q41">
        <v>1</v>
      </c>
      <c r="R41" t="e">
        <f>VLOOKUP(Table12[[#This Row],[Concept]],Table2[[Factor]:[Ranking]],3,FALSE)</f>
        <v>#N/A</v>
      </c>
      <c r="S41" t="e">
        <f>VLOOKUP(Table12[[#This Row],[Concept]],Table2[[Factor]:[Ranking]],4,FALSE)</f>
        <v>#N/A</v>
      </c>
    </row>
    <row r="42" spans="13:19">
      <c r="M42">
        <v>33</v>
      </c>
      <c r="N42" t="s">
        <v>902</v>
      </c>
      <c r="O42" t="s">
        <v>921</v>
      </c>
      <c r="P42" t="s">
        <v>864</v>
      </c>
      <c r="Q42">
        <v>0</v>
      </c>
      <c r="R42" t="e">
        <f>VLOOKUP(Table12[[#This Row],[Concept]],Table2[[Factor]:[Ranking]],3,FALSE)</f>
        <v>#N/A</v>
      </c>
      <c r="S42" t="e">
        <f>VLOOKUP(Table12[[#This Row],[Concept]],Table2[[Factor]:[Ranking]],4,FALSE)</f>
        <v>#N/A</v>
      </c>
    </row>
    <row r="43" spans="13:19">
      <c r="M43">
        <v>34</v>
      </c>
      <c r="N43" t="s">
        <v>903</v>
      </c>
      <c r="O43" t="s">
        <v>921</v>
      </c>
      <c r="P43" t="s">
        <v>864</v>
      </c>
      <c r="Q43">
        <v>0</v>
      </c>
      <c r="R43" t="e">
        <f>VLOOKUP(Table12[[#This Row],[Concept]],Table2[[Factor]:[Ranking]],3,FALSE)</f>
        <v>#N/A</v>
      </c>
      <c r="S43" t="e">
        <f>VLOOKUP(Table12[[#This Row],[Concept]],Table2[[Factor]:[Ranking]],4,FALSE)</f>
        <v>#N/A</v>
      </c>
    </row>
    <row r="44" spans="13:19">
      <c r="M44">
        <v>35</v>
      </c>
      <c r="N44" t="s">
        <v>904</v>
      </c>
      <c r="O44" t="s">
        <v>921</v>
      </c>
      <c r="P44" t="s">
        <v>864</v>
      </c>
      <c r="Q44">
        <v>1</v>
      </c>
      <c r="R44" t="e">
        <f>VLOOKUP(Table12[[#This Row],[Concept]],Table2[[Factor]:[Ranking]],3,FALSE)</f>
        <v>#N/A</v>
      </c>
      <c r="S44" t="e">
        <f>VLOOKUP(Table12[[#This Row],[Concept]],Table2[[Factor]:[Ranking]],4,FALSE)</f>
        <v>#N/A</v>
      </c>
    </row>
    <row r="45" spans="13:19">
      <c r="M45">
        <v>36</v>
      </c>
      <c r="N45" t="s">
        <v>905</v>
      </c>
      <c r="O45" t="s">
        <v>921</v>
      </c>
      <c r="P45" t="s">
        <v>864</v>
      </c>
      <c r="Q45">
        <v>0</v>
      </c>
      <c r="R45" t="e">
        <f>VLOOKUP(Table12[[#This Row],[Concept]],Table2[[Factor]:[Ranking]],3,FALSE)</f>
        <v>#N/A</v>
      </c>
      <c r="S45" t="e">
        <f>VLOOKUP(Table12[[#This Row],[Concept]],Table2[[Factor]:[Ranking]],4,FALSE)</f>
        <v>#N/A</v>
      </c>
    </row>
    <row r="46" spans="13:19">
      <c r="M46">
        <v>37</v>
      </c>
      <c r="N46" t="s">
        <v>906</v>
      </c>
      <c r="O46" t="s">
        <v>921</v>
      </c>
      <c r="P46" t="s">
        <v>864</v>
      </c>
      <c r="Q46">
        <v>0</v>
      </c>
      <c r="R46" t="e">
        <f>VLOOKUP(Table12[[#This Row],[Concept]],Table2[[Factor]:[Ranking]],3,FALSE)</f>
        <v>#N/A</v>
      </c>
      <c r="S46" t="e">
        <f>VLOOKUP(Table12[[#This Row],[Concept]],Table2[[Factor]:[Ranking]],4,FALSE)</f>
        <v>#N/A</v>
      </c>
    </row>
    <row r="47" spans="13:19">
      <c r="M47">
        <v>38</v>
      </c>
      <c r="N47" t="s">
        <v>907</v>
      </c>
      <c r="O47" t="s">
        <v>921</v>
      </c>
      <c r="P47" t="s">
        <v>864</v>
      </c>
      <c r="Q47">
        <v>1</v>
      </c>
      <c r="R47" t="e">
        <f>VLOOKUP(Table12[[#This Row],[Concept]],Table2[[Factor]:[Ranking]],3,FALSE)</f>
        <v>#N/A</v>
      </c>
      <c r="S47" t="e">
        <f>VLOOKUP(Table12[[#This Row],[Concept]],Table2[[Factor]:[Ranking]],4,FALSE)</f>
        <v>#N/A</v>
      </c>
    </row>
    <row r="48" spans="13:19">
      <c r="M48">
        <v>44</v>
      </c>
      <c r="N48" t="s">
        <v>913</v>
      </c>
      <c r="O48" t="s">
        <v>892</v>
      </c>
      <c r="P48" t="s">
        <v>864</v>
      </c>
      <c r="Q48">
        <v>1</v>
      </c>
      <c r="R48" t="e">
        <f>VLOOKUP(Table12[[#This Row],[Concept]],Table2[[Factor]:[Ranking]],3,FALSE)</f>
        <v>#N/A</v>
      </c>
      <c r="S48" t="e">
        <f>VLOOKUP(Table12[[#This Row],[Concept]],Table2[[Factor]:[Ranking]],4,FALSE)</f>
        <v>#N/A</v>
      </c>
    </row>
    <row r="49" spans="13:19">
      <c r="M49">
        <v>45</v>
      </c>
      <c r="N49" t="s">
        <v>914</v>
      </c>
      <c r="O49" t="s">
        <v>892</v>
      </c>
      <c r="P49" t="s">
        <v>864</v>
      </c>
      <c r="Q49">
        <v>1</v>
      </c>
      <c r="R49" t="e">
        <f>VLOOKUP(Table12[[#This Row],[Concept]],Table2[[Factor]:[Ranking]],3,FALSE)</f>
        <v>#N/A</v>
      </c>
      <c r="S49" t="e">
        <f>VLOOKUP(Table12[[#This Row],[Concept]],Table2[[Factor]:[Ranking]],4,FALSE)</f>
        <v>#N/A</v>
      </c>
    </row>
    <row r="50" spans="13:19">
      <c r="M50">
        <v>46</v>
      </c>
      <c r="N50" t="s">
        <v>915</v>
      </c>
      <c r="O50" t="s">
        <v>892</v>
      </c>
      <c r="P50" t="s">
        <v>864</v>
      </c>
      <c r="Q50">
        <v>1</v>
      </c>
      <c r="R50" t="e">
        <f>VLOOKUP(Table12[[#This Row],[Concept]],Table2[[Factor]:[Ranking]],3,FALSE)</f>
        <v>#N/A</v>
      </c>
      <c r="S50" t="e">
        <f>VLOOKUP(Table12[[#This Row],[Concept]],Table2[[Factor]:[Ranking]],4,FALSE)</f>
        <v>#N/A</v>
      </c>
    </row>
    <row r="51" spans="13:19">
      <c r="M51">
        <v>47</v>
      </c>
      <c r="N51" t="s">
        <v>916</v>
      </c>
      <c r="O51" t="s">
        <v>892</v>
      </c>
      <c r="P51" t="s">
        <v>864</v>
      </c>
      <c r="Q51">
        <v>1</v>
      </c>
      <c r="R51" t="e">
        <f>VLOOKUP(Table12[[#This Row],[Concept]],Table2[[Factor]:[Ranking]],3,FALSE)</f>
        <v>#N/A</v>
      </c>
      <c r="S51" t="e">
        <f>VLOOKUP(Table12[[#This Row],[Concept]],Table2[[Factor]:[Ranking]],4,FALSE)</f>
        <v>#N/A</v>
      </c>
    </row>
    <row r="52" spans="13:19">
      <c r="M52">
        <v>48</v>
      </c>
      <c r="N52" t="s">
        <v>917</v>
      </c>
      <c r="O52" t="s">
        <v>892</v>
      </c>
      <c r="P52" t="s">
        <v>864</v>
      </c>
      <c r="Q52">
        <v>1</v>
      </c>
      <c r="R52" t="e">
        <f>VLOOKUP(Table12[[#This Row],[Concept]],Table2[[Factor]:[Ranking]],3,FALSE)</f>
        <v>#N/A</v>
      </c>
      <c r="S52" t="e">
        <f>VLOOKUP(Table12[[#This Row],[Concept]],Table2[[Factor]:[Ranking]],4,FALSE)</f>
        <v>#N/A</v>
      </c>
    </row>
    <row r="53" spans="13:19">
      <c r="M53">
        <v>49</v>
      </c>
      <c r="N53" t="s">
        <v>918</v>
      </c>
      <c r="O53" t="s">
        <v>892</v>
      </c>
      <c r="P53" t="s">
        <v>864</v>
      </c>
      <c r="Q53">
        <v>1</v>
      </c>
      <c r="R53" t="e">
        <f>VLOOKUP(Table12[[#This Row],[Concept]],Table2[[Factor]:[Ranking]],3,FALSE)</f>
        <v>#N/A</v>
      </c>
      <c r="S53" t="e">
        <f>VLOOKUP(Table12[[#This Row],[Concept]],Table2[[Factor]:[Ranking]],4,FALSE)</f>
        <v>#N/A</v>
      </c>
    </row>
    <row r="54" spans="13:19">
      <c r="M54">
        <v>50</v>
      </c>
      <c r="N54" t="s">
        <v>919</v>
      </c>
      <c r="O54" t="s">
        <v>892</v>
      </c>
      <c r="P54" t="s">
        <v>864</v>
      </c>
      <c r="Q54">
        <v>1</v>
      </c>
      <c r="R54" t="e">
        <f>VLOOKUP(Table12[[#This Row],[Concept]],Table2[[Factor]:[Ranking]],3,FALSE)</f>
        <v>#N/A</v>
      </c>
      <c r="S54" t="e">
        <f>VLOOKUP(Table12[[#This Row],[Concept]],Table2[[Factor]:[Ranking]],4,FALSE)</f>
        <v>#N/A</v>
      </c>
    </row>
    <row r="55" spans="13:19">
      <c r="M55">
        <v>51</v>
      </c>
      <c r="N55" t="s">
        <v>920</v>
      </c>
      <c r="O55" t="s">
        <v>892</v>
      </c>
      <c r="P55" t="s">
        <v>864</v>
      </c>
      <c r="Q55">
        <v>1</v>
      </c>
      <c r="R55" t="e">
        <f>VLOOKUP(Table12[[#This Row],[Concept]],Table2[[Factor]:[Ranking]],3,FALSE)</f>
        <v>#N/A</v>
      </c>
      <c r="S55" t="e">
        <f>VLOOKUP(Table12[[#This Row],[Concept]],Table2[[Factor]:[Ranking]],4,FALSE)</f>
        <v>#N/A</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3C3EC-02A4-F347-9E9D-F3151493FCC1}">
  <dimension ref="C10:E16"/>
  <sheetViews>
    <sheetView workbookViewId="0">
      <selection activeCell="C10" sqref="C10:E16"/>
    </sheetView>
  </sheetViews>
  <sheetFormatPr baseColWidth="10" defaultRowHeight="16"/>
  <sheetData>
    <row r="10" spans="3:5">
      <c r="C10" t="s">
        <v>237</v>
      </c>
      <c r="E10">
        <v>1</v>
      </c>
    </row>
    <row r="11" spans="3:5">
      <c r="C11" t="s">
        <v>402</v>
      </c>
      <c r="E11">
        <v>1</v>
      </c>
    </row>
    <row r="12" spans="3:5">
      <c r="C12" t="s">
        <v>926</v>
      </c>
      <c r="E12">
        <v>2</v>
      </c>
    </row>
    <row r="13" spans="3:5">
      <c r="C13" t="s">
        <v>927</v>
      </c>
      <c r="E13">
        <v>3</v>
      </c>
    </row>
    <row r="14" spans="3:5">
      <c r="C14" t="s">
        <v>928</v>
      </c>
      <c r="E14">
        <v>2</v>
      </c>
    </row>
    <row r="16" spans="3:5">
      <c r="E16">
        <f>SUM(E10:E14)</f>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3793F-0DA5-E540-90EA-DF4801468DC2}">
  <dimension ref="B1:K37"/>
  <sheetViews>
    <sheetView topLeftCell="A18" workbookViewId="0">
      <selection activeCell="B4" sqref="B4:K21"/>
    </sheetView>
  </sheetViews>
  <sheetFormatPr baseColWidth="10" defaultRowHeight="16"/>
  <cols>
    <col min="1" max="1" width="2.83203125" customWidth="1"/>
    <col min="2" max="2" width="4.6640625" bestFit="1" customWidth="1"/>
    <col min="3" max="3" width="9" customWidth="1"/>
    <col min="4" max="4" width="16.1640625" customWidth="1"/>
    <col min="5" max="5" width="34.6640625" customWidth="1"/>
    <col min="6" max="6" width="10.1640625" customWidth="1"/>
    <col min="7" max="8" width="16.5" customWidth="1"/>
    <col min="9" max="9" width="45.83203125" style="6" customWidth="1"/>
    <col min="10" max="10" width="61.6640625" customWidth="1"/>
  </cols>
  <sheetData>
    <row r="1" spans="2:11" ht="21" thickBot="1">
      <c r="B1" s="19" t="s">
        <v>353</v>
      </c>
      <c r="C1" s="19"/>
      <c r="D1" s="19"/>
    </row>
    <row r="2" spans="2:11" ht="17" thickTop="1"/>
    <row r="3" spans="2:11" ht="17">
      <c r="B3" t="s">
        <v>7</v>
      </c>
      <c r="C3" t="s">
        <v>346</v>
      </c>
      <c r="D3" t="s">
        <v>5</v>
      </c>
      <c r="E3" t="s">
        <v>8</v>
      </c>
      <c r="F3" t="s">
        <v>340</v>
      </c>
      <c r="G3" t="s">
        <v>341</v>
      </c>
      <c r="H3" t="s">
        <v>237</v>
      </c>
      <c r="I3" s="6" t="s">
        <v>330</v>
      </c>
      <c r="J3" t="s">
        <v>331</v>
      </c>
      <c r="K3" t="s">
        <v>421</v>
      </c>
    </row>
    <row r="4" spans="2:11" ht="68">
      <c r="B4">
        <v>16</v>
      </c>
      <c r="C4">
        <v>2017</v>
      </c>
      <c r="D4" t="s">
        <v>321</v>
      </c>
      <c r="E4" s="6" t="s">
        <v>322</v>
      </c>
      <c r="F4" t="s">
        <v>323</v>
      </c>
      <c r="G4" s="6" t="s">
        <v>360</v>
      </c>
      <c r="H4" s="6" t="s">
        <v>371</v>
      </c>
      <c r="I4" s="6" t="s">
        <v>361</v>
      </c>
      <c r="J4" s="6" t="s">
        <v>390</v>
      </c>
      <c r="K4" s="6">
        <v>1</v>
      </c>
    </row>
    <row r="5" spans="2:11" ht="102">
      <c r="B5">
        <v>17</v>
      </c>
      <c r="C5">
        <v>2022</v>
      </c>
      <c r="D5" t="s">
        <v>315</v>
      </c>
      <c r="E5" s="6" t="s">
        <v>316</v>
      </c>
      <c r="F5" t="s">
        <v>334</v>
      </c>
      <c r="G5" s="6" t="s">
        <v>360</v>
      </c>
      <c r="H5" s="6" t="s">
        <v>376</v>
      </c>
      <c r="I5" s="6" t="s">
        <v>365</v>
      </c>
      <c r="J5" s="6" t="s">
        <v>390</v>
      </c>
      <c r="K5" s="6">
        <v>1</v>
      </c>
    </row>
    <row r="6" spans="2:11" ht="34">
      <c r="B6">
        <v>9</v>
      </c>
      <c r="C6">
        <v>2018</v>
      </c>
      <c r="D6" t="s">
        <v>306</v>
      </c>
      <c r="E6" s="6" t="s">
        <v>320</v>
      </c>
      <c r="F6" t="s">
        <v>333</v>
      </c>
      <c r="G6" s="6" t="s">
        <v>342</v>
      </c>
      <c r="H6" s="6" t="s">
        <v>372</v>
      </c>
      <c r="I6" s="6" t="s">
        <v>377</v>
      </c>
      <c r="J6" s="6" t="s">
        <v>386</v>
      </c>
      <c r="K6" s="6">
        <v>2</v>
      </c>
    </row>
    <row r="7" spans="2:11" ht="68">
      <c r="B7">
        <v>10</v>
      </c>
      <c r="C7">
        <v>2018</v>
      </c>
      <c r="D7" t="s">
        <v>306</v>
      </c>
      <c r="E7" s="6" t="s">
        <v>307</v>
      </c>
      <c r="F7" t="s">
        <v>337</v>
      </c>
      <c r="G7" s="6" t="s">
        <v>379</v>
      </c>
      <c r="H7" s="6" t="s">
        <v>374</v>
      </c>
      <c r="I7" s="6" t="s">
        <v>354</v>
      </c>
      <c r="J7" s="6" t="s">
        <v>387</v>
      </c>
      <c r="K7" s="6">
        <v>2</v>
      </c>
    </row>
    <row r="8" spans="2:11" ht="68">
      <c r="B8">
        <v>11</v>
      </c>
      <c r="C8">
        <v>2020</v>
      </c>
      <c r="D8" t="s">
        <v>304</v>
      </c>
      <c r="E8" s="6" t="s">
        <v>305</v>
      </c>
      <c r="F8" t="s">
        <v>336</v>
      </c>
      <c r="G8" s="6" t="s">
        <v>380</v>
      </c>
      <c r="H8" s="6" t="s">
        <v>374</v>
      </c>
      <c r="I8" s="6" t="s">
        <v>355</v>
      </c>
      <c r="J8" s="6" t="s">
        <v>387</v>
      </c>
      <c r="K8" s="6">
        <v>2</v>
      </c>
    </row>
    <row r="9" spans="2:11" ht="68">
      <c r="B9">
        <v>4</v>
      </c>
      <c r="C9">
        <v>2021</v>
      </c>
      <c r="D9" t="s">
        <v>300</v>
      </c>
      <c r="E9" s="6" t="s">
        <v>301</v>
      </c>
      <c r="F9" t="s">
        <v>332</v>
      </c>
      <c r="G9" s="6" t="s">
        <v>344</v>
      </c>
      <c r="H9" s="6" t="s">
        <v>4</v>
      </c>
      <c r="I9" s="6" t="s">
        <v>349</v>
      </c>
      <c r="J9" s="6" t="s">
        <v>388</v>
      </c>
      <c r="K9" s="6">
        <v>2</v>
      </c>
    </row>
    <row r="10" spans="2:11" ht="51">
      <c r="B10">
        <v>7</v>
      </c>
      <c r="C10">
        <v>2019</v>
      </c>
      <c r="D10" t="s">
        <v>324</v>
      </c>
      <c r="E10" s="6" t="s">
        <v>325</v>
      </c>
      <c r="F10" t="s">
        <v>333</v>
      </c>
      <c r="G10" s="6" t="s">
        <v>344</v>
      </c>
      <c r="H10" s="6" t="s">
        <v>375</v>
      </c>
      <c r="I10" s="6" t="s">
        <v>362</v>
      </c>
      <c r="J10" s="6" t="s">
        <v>388</v>
      </c>
      <c r="K10" s="6">
        <v>2</v>
      </c>
    </row>
    <row r="11" spans="2:11" ht="68">
      <c r="B11">
        <v>5</v>
      </c>
      <c r="C11">
        <v>2021</v>
      </c>
      <c r="D11" t="s">
        <v>298</v>
      </c>
      <c r="E11" s="6" t="s">
        <v>299</v>
      </c>
      <c r="F11" t="s">
        <v>339</v>
      </c>
      <c r="G11" s="6" t="s">
        <v>343</v>
      </c>
      <c r="H11" s="6" t="s">
        <v>4</v>
      </c>
      <c r="I11" s="6" t="s">
        <v>389</v>
      </c>
      <c r="J11" s="6" t="s">
        <v>388</v>
      </c>
      <c r="K11" s="6">
        <v>2</v>
      </c>
    </row>
    <row r="12" spans="2:11" ht="85">
      <c r="B12">
        <v>3</v>
      </c>
      <c r="C12">
        <v>2017</v>
      </c>
      <c r="D12" t="s">
        <v>300</v>
      </c>
      <c r="E12" s="6" t="s">
        <v>302</v>
      </c>
      <c r="F12" t="s">
        <v>338</v>
      </c>
      <c r="G12" s="6" t="s">
        <v>345</v>
      </c>
      <c r="H12" s="6" t="s">
        <v>374</v>
      </c>
      <c r="I12" s="6" t="s">
        <v>348</v>
      </c>
      <c r="J12" s="6" t="s">
        <v>388</v>
      </c>
      <c r="K12" s="6">
        <v>2</v>
      </c>
    </row>
    <row r="13" spans="2:11" ht="51">
      <c r="B13">
        <v>2</v>
      </c>
      <c r="C13">
        <v>2017</v>
      </c>
      <c r="D13" t="s">
        <v>300</v>
      </c>
      <c r="E13" s="6" t="s">
        <v>347</v>
      </c>
      <c r="F13" t="s">
        <v>303</v>
      </c>
      <c r="G13" s="6" t="s">
        <v>351</v>
      </c>
      <c r="H13" s="6" t="s">
        <v>374</v>
      </c>
      <c r="I13" s="6" t="s">
        <v>350</v>
      </c>
      <c r="J13" s="6" t="s">
        <v>388</v>
      </c>
      <c r="K13" s="6">
        <v>2</v>
      </c>
    </row>
    <row r="14" spans="2:11" ht="68">
      <c r="B14">
        <v>12</v>
      </c>
      <c r="C14">
        <v>2018</v>
      </c>
      <c r="D14" t="s">
        <v>313</v>
      </c>
      <c r="E14" s="6" t="s">
        <v>314</v>
      </c>
      <c r="F14" t="s">
        <v>335</v>
      </c>
      <c r="G14" s="6" t="s">
        <v>356</v>
      </c>
      <c r="H14" s="6" t="s">
        <v>4</v>
      </c>
      <c r="I14" s="6" t="s">
        <v>357</v>
      </c>
      <c r="J14" s="6" t="s">
        <v>391</v>
      </c>
      <c r="K14" s="6">
        <v>4</v>
      </c>
    </row>
    <row r="15" spans="2:11" ht="68">
      <c r="B15">
        <v>14</v>
      </c>
      <c r="C15">
        <v>2020</v>
      </c>
      <c r="D15" t="s">
        <v>310</v>
      </c>
      <c r="E15" s="6" t="s">
        <v>312</v>
      </c>
      <c r="F15" t="s">
        <v>336</v>
      </c>
      <c r="G15" s="6" t="s">
        <v>356</v>
      </c>
      <c r="H15" s="6" t="s">
        <v>4</v>
      </c>
      <c r="I15" s="6" t="s">
        <v>358</v>
      </c>
      <c r="J15" s="6" t="s">
        <v>391</v>
      </c>
      <c r="K15" s="6">
        <v>4</v>
      </c>
    </row>
    <row r="16" spans="2:11" ht="68">
      <c r="B16">
        <v>15</v>
      </c>
      <c r="C16">
        <v>2021</v>
      </c>
      <c r="D16" t="s">
        <v>310</v>
      </c>
      <c r="E16" s="6" t="s">
        <v>311</v>
      </c>
      <c r="F16" t="s">
        <v>332</v>
      </c>
      <c r="G16" s="6" t="s">
        <v>356</v>
      </c>
      <c r="H16" s="6" t="s">
        <v>4</v>
      </c>
      <c r="I16" s="6" t="s">
        <v>359</v>
      </c>
      <c r="J16" s="6" t="s">
        <v>391</v>
      </c>
      <c r="K16" s="6">
        <v>4</v>
      </c>
    </row>
    <row r="17" spans="2:11" ht="68">
      <c r="B17">
        <v>13</v>
      </c>
      <c r="C17">
        <v>2021</v>
      </c>
      <c r="D17" t="s">
        <v>326</v>
      </c>
      <c r="E17" s="6" t="s">
        <v>327</v>
      </c>
      <c r="F17" t="s">
        <v>332</v>
      </c>
      <c r="G17" s="6" t="s">
        <v>363</v>
      </c>
      <c r="H17" s="6" t="s">
        <v>368</v>
      </c>
      <c r="I17" s="6" t="s">
        <v>364</v>
      </c>
      <c r="J17" s="6" t="s">
        <v>381</v>
      </c>
      <c r="K17" s="6">
        <v>5</v>
      </c>
    </row>
    <row r="18" spans="2:11" ht="85">
      <c r="B18">
        <v>6</v>
      </c>
      <c r="C18">
        <v>2021</v>
      </c>
      <c r="D18" t="s">
        <v>328</v>
      </c>
      <c r="E18" s="6" t="s">
        <v>329</v>
      </c>
      <c r="F18" t="s">
        <v>332</v>
      </c>
      <c r="G18" s="6" t="s">
        <v>352</v>
      </c>
      <c r="H18" s="6" t="s">
        <v>369</v>
      </c>
      <c r="I18" s="6" t="s">
        <v>383</v>
      </c>
      <c r="J18" s="6" t="s">
        <v>382</v>
      </c>
      <c r="K18" s="6">
        <v>5</v>
      </c>
    </row>
    <row r="19" spans="2:11" ht="51">
      <c r="B19">
        <v>18</v>
      </c>
      <c r="C19">
        <v>2022</v>
      </c>
      <c r="D19" t="s">
        <v>317</v>
      </c>
      <c r="E19" s="6" t="s">
        <v>318</v>
      </c>
      <c r="F19" t="s">
        <v>319</v>
      </c>
      <c r="G19" s="6" t="s">
        <v>366</v>
      </c>
      <c r="H19" s="6" t="s">
        <v>370</v>
      </c>
      <c r="I19" s="6" t="s">
        <v>367</v>
      </c>
      <c r="J19" s="6" t="s">
        <v>385</v>
      </c>
      <c r="K19" s="6">
        <v>5</v>
      </c>
    </row>
    <row r="20" spans="2:11" ht="51">
      <c r="B20">
        <v>1</v>
      </c>
      <c r="C20">
        <v>2019</v>
      </c>
      <c r="D20" t="s">
        <v>295</v>
      </c>
      <c r="E20" s="6" t="s">
        <v>296</v>
      </c>
      <c r="F20" t="s">
        <v>297</v>
      </c>
      <c r="G20" s="6" t="s">
        <v>342</v>
      </c>
      <c r="H20" s="6" t="s">
        <v>371</v>
      </c>
      <c r="I20" s="6" t="s">
        <v>378</v>
      </c>
      <c r="J20" s="6" t="s">
        <v>410</v>
      </c>
      <c r="K20" s="6">
        <v>6</v>
      </c>
    </row>
    <row r="21" spans="2:11" ht="136">
      <c r="B21">
        <v>8</v>
      </c>
      <c r="C21">
        <v>2020</v>
      </c>
      <c r="D21" t="s">
        <v>308</v>
      </c>
      <c r="E21" s="6" t="s">
        <v>309</v>
      </c>
      <c r="F21" t="s">
        <v>336</v>
      </c>
      <c r="G21" s="6" t="s">
        <v>342</v>
      </c>
      <c r="H21" s="6" t="s">
        <v>373</v>
      </c>
      <c r="I21" s="6" t="s">
        <v>384</v>
      </c>
      <c r="J21" s="6" t="s">
        <v>416</v>
      </c>
      <c r="K21" s="6">
        <v>6</v>
      </c>
    </row>
    <row r="22" spans="2:11">
      <c r="E22" s="6"/>
      <c r="G22" s="6"/>
      <c r="H22" s="6"/>
    </row>
    <row r="23" spans="2:11">
      <c r="E23" s="6"/>
      <c r="G23" s="6"/>
      <c r="H23" s="6"/>
    </row>
    <row r="24" spans="2:11">
      <c r="E24" s="6"/>
      <c r="G24" s="6"/>
      <c r="H24" s="6"/>
    </row>
    <row r="25" spans="2:11">
      <c r="J25" s="20"/>
    </row>
    <row r="26" spans="2:11" ht="20">
      <c r="B26" s="22" t="s">
        <v>392</v>
      </c>
      <c r="C26" s="22"/>
      <c r="D26" s="22"/>
      <c r="E26" s="22"/>
    </row>
    <row r="27" spans="2:11">
      <c r="B27" s="21" t="s">
        <v>7</v>
      </c>
      <c r="C27" t="s">
        <v>415</v>
      </c>
      <c r="D27" t="s">
        <v>330</v>
      </c>
    </row>
    <row r="28" spans="2:11">
      <c r="B28" s="21" t="s">
        <v>414</v>
      </c>
      <c r="C28" t="s">
        <v>402</v>
      </c>
      <c r="D28" t="s">
        <v>401</v>
      </c>
    </row>
    <row r="29" spans="2:11">
      <c r="B29" s="21">
        <v>2</v>
      </c>
      <c r="C29" t="s">
        <v>403</v>
      </c>
      <c r="D29" t="s">
        <v>393</v>
      </c>
    </row>
    <row r="30" spans="2:11">
      <c r="B30" s="21" t="s">
        <v>411</v>
      </c>
      <c r="D30" s="4" t="s">
        <v>394</v>
      </c>
    </row>
    <row r="31" spans="2:11">
      <c r="B31" s="21" t="s">
        <v>412</v>
      </c>
      <c r="D31" s="4" t="s">
        <v>395</v>
      </c>
    </row>
    <row r="32" spans="2:11">
      <c r="B32" s="21" t="s">
        <v>413</v>
      </c>
      <c r="D32" s="4" t="s">
        <v>396</v>
      </c>
    </row>
    <row r="33" spans="2:4">
      <c r="B33" s="21">
        <v>3</v>
      </c>
      <c r="C33" t="s">
        <v>404</v>
      </c>
      <c r="D33" t="s">
        <v>397</v>
      </c>
    </row>
    <row r="34" spans="2:4">
      <c r="B34" s="21">
        <v>4</v>
      </c>
      <c r="C34" t="s">
        <v>405</v>
      </c>
      <c r="D34" t="s">
        <v>398</v>
      </c>
    </row>
    <row r="35" spans="2:4">
      <c r="B35" s="21">
        <v>5</v>
      </c>
      <c r="C35" t="s">
        <v>406</v>
      </c>
      <c r="D35" t="s">
        <v>399</v>
      </c>
    </row>
    <row r="36" spans="2:4">
      <c r="B36" s="21">
        <v>6</v>
      </c>
      <c r="C36" t="s">
        <v>407</v>
      </c>
      <c r="D36" t="s">
        <v>400</v>
      </c>
    </row>
    <row r="37" spans="2:4">
      <c r="B37" s="21">
        <v>7</v>
      </c>
      <c r="C37" t="s">
        <v>408</v>
      </c>
      <c r="D37" t="s">
        <v>409</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Interviewees</vt:lpstr>
      <vt:lpstr>Replication Package</vt:lpstr>
      <vt:lpstr>Quotes</vt:lpstr>
      <vt:lpstr>Quality Evaluation</vt:lpstr>
      <vt:lpstr>Related-Works-Consumer</vt:lpstr>
      <vt:lpstr>Related-Works-Aspect</vt:lpstr>
      <vt:lpstr>Contribution</vt:lpstr>
      <vt:lpstr>Paper-Pages</vt:lpstr>
      <vt:lpstr>Related-Works-Contribution</vt:lpstr>
      <vt:lpstr>Related-Works-Contribution (2)</vt:lpstr>
      <vt:lpstr>Related-Works-Contribution (3)</vt:lpstr>
      <vt:lpstr>Priority of factors</vt:lpstr>
      <vt:lpstr>Saturation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2022-05-20T04:22:01Z</dcterms:created>
  <dcterms:modified xsi:type="dcterms:W3CDTF">2023-01-26T07:01:36Z</dcterms:modified>
</cp:coreProperties>
</file>