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mislam/Desktop/mlpl/FSE Data/"/>
    </mc:Choice>
  </mc:AlternateContent>
  <bookViews>
    <workbookView xWindow="4760" yWindow="2060" windowWidth="36740" windowHeight="18940"/>
  </bookViews>
  <sheets>
    <sheet name="Statistics" sheetId="13" r:id="rId1"/>
    <sheet name="Weka" sheetId="1" r:id="rId2"/>
    <sheet name="HighLeve" sheetId="15" r:id="rId3"/>
    <sheet name="HighLevelCor" sheetId="16" r:id="rId4"/>
    <sheet name="mllib" sheetId="5" r:id="rId5"/>
    <sheet name="Sklearn" sheetId="2" r:id="rId6"/>
    <sheet name="tensorflow" sheetId="3" r:id="rId7"/>
    <sheet name="keras" sheetId="4" r:id="rId8"/>
    <sheet name="Correlation" sheetId="14" r:id="rId9"/>
    <sheet name="torch" sheetId="6" r:id="rId10"/>
    <sheet name="caffe" sheetId="7" r:id="rId11"/>
    <sheet name="theano" sheetId="8" r:id="rId12"/>
    <sheet name="mahout" sheetId="9" r:id="rId13"/>
    <sheet name="gcaffe" sheetId="10" state="hidden" r:id="rId14"/>
    <sheet name="scaffe" sheetId="11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2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2" i="13"/>
  <c r="H2" i="15"/>
  <c r="H9" i="15"/>
  <c r="D3" i="15"/>
  <c r="D4" i="15"/>
  <c r="D5" i="15"/>
  <c r="D6" i="15"/>
  <c r="D7" i="15"/>
  <c r="D8" i="15"/>
  <c r="R3" i="15"/>
  <c r="R4" i="15"/>
  <c r="R5" i="15"/>
  <c r="R6" i="15"/>
  <c r="R7" i="15"/>
  <c r="R8" i="15"/>
  <c r="R2" i="15"/>
  <c r="A30" i="13"/>
  <c r="A26" i="13"/>
  <c r="A23" i="13"/>
  <c r="A21" i="13"/>
  <c r="A18" i="13"/>
  <c r="A11" i="13"/>
  <c r="A6" i="13"/>
  <c r="C31" i="13"/>
  <c r="D31" i="13"/>
  <c r="A31" i="14"/>
  <c r="G3" i="13"/>
  <c r="G4" i="13"/>
  <c r="G5" i="13"/>
  <c r="G6" i="13"/>
  <c r="G7" i="13"/>
  <c r="G8" i="13"/>
  <c r="G9" i="13"/>
  <c r="G10" i="13"/>
  <c r="G11" i="13"/>
  <c r="G12" i="13"/>
  <c r="G13" i="13"/>
  <c r="G14" i="13"/>
  <c r="B14" i="14"/>
  <c r="G15" i="13"/>
  <c r="G16" i="13"/>
  <c r="G17" i="13"/>
  <c r="G18" i="13"/>
  <c r="B18" i="14"/>
  <c r="G19" i="13"/>
  <c r="G20" i="13"/>
  <c r="G21" i="13"/>
  <c r="G22" i="13"/>
  <c r="B22" i="14"/>
  <c r="G23" i="13"/>
  <c r="B23" i="14"/>
  <c r="G24" i="13"/>
  <c r="G25" i="13"/>
  <c r="G26" i="13"/>
  <c r="G27" i="13"/>
  <c r="B27" i="14"/>
  <c r="G28" i="13"/>
  <c r="G29" i="13"/>
  <c r="G30" i="13"/>
  <c r="B30" i="14"/>
  <c r="G2" i="13"/>
  <c r="A25" i="4"/>
  <c r="A21" i="4"/>
  <c r="C40" i="4"/>
  <c r="B11" i="11"/>
  <c r="C7" i="11"/>
  <c r="C6" i="11"/>
  <c r="C5" i="11"/>
  <c r="C4" i="11"/>
  <c r="C3" i="11"/>
  <c r="C2" i="11"/>
  <c r="C1" i="11"/>
  <c r="B9" i="10"/>
  <c r="C7" i="10"/>
  <c r="C6" i="10"/>
  <c r="C5" i="10"/>
  <c r="C4" i="10"/>
  <c r="C3" i="10"/>
  <c r="C2" i="10"/>
  <c r="C1" i="10"/>
  <c r="C40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C44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C40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" i="7"/>
  <c r="C42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D34" i="14"/>
  <c r="A34" i="14"/>
  <c r="J1" i="14"/>
  <c r="J34" i="14"/>
  <c r="I1" i="14"/>
  <c r="I34" i="14"/>
  <c r="H1" i="14"/>
  <c r="H34" i="14"/>
  <c r="G1" i="14"/>
  <c r="G34" i="14"/>
  <c r="F1" i="14"/>
  <c r="F34" i="14"/>
  <c r="E1" i="14"/>
  <c r="E34" i="14"/>
  <c r="C1" i="14"/>
  <c r="C34" i="14"/>
  <c r="B1" i="14"/>
  <c r="B34" i="14"/>
  <c r="AD31" i="13"/>
  <c r="AE31" i="13"/>
  <c r="J31" i="14"/>
  <c r="AA31" i="13"/>
  <c r="AB31" i="13"/>
  <c r="I31" i="14"/>
  <c r="Y31" i="13"/>
  <c r="H31" i="14"/>
  <c r="X31" i="13"/>
  <c r="U31" i="13"/>
  <c r="V31" i="13"/>
  <c r="G31" i="14"/>
  <c r="R31" i="13"/>
  <c r="S31" i="13"/>
  <c r="F31" i="14"/>
  <c r="O31" i="13"/>
  <c r="P31" i="13"/>
  <c r="E31" i="14"/>
  <c r="L31" i="13"/>
  <c r="M31" i="13"/>
  <c r="D31" i="14"/>
  <c r="I31" i="13"/>
  <c r="J31" i="13"/>
  <c r="F31" i="13"/>
  <c r="G31" i="13"/>
  <c r="AR30" i="13"/>
  <c r="AE30" i="13"/>
  <c r="J30" i="14"/>
  <c r="AB30" i="13"/>
  <c r="Y30" i="13"/>
  <c r="V30" i="13"/>
  <c r="G30" i="14"/>
  <c r="S30" i="13"/>
  <c r="F30" i="14"/>
  <c r="P30" i="13"/>
  <c r="M30" i="13"/>
  <c r="J30" i="13"/>
  <c r="C30" i="14"/>
  <c r="D30" i="13"/>
  <c r="AR29" i="13"/>
  <c r="AE29" i="13"/>
  <c r="AB29" i="13"/>
  <c r="I29" i="14"/>
  <c r="Y29" i="13"/>
  <c r="H29" i="14"/>
  <c r="V29" i="13"/>
  <c r="G29" i="14"/>
  <c r="S29" i="13"/>
  <c r="P29" i="13"/>
  <c r="E29" i="14"/>
  <c r="M29" i="13"/>
  <c r="J29" i="13"/>
  <c r="C29" i="14"/>
  <c r="D29" i="13"/>
  <c r="A29" i="14"/>
  <c r="AR28" i="13"/>
  <c r="AE28" i="13"/>
  <c r="AB28" i="13"/>
  <c r="Y28" i="13"/>
  <c r="H28" i="14"/>
  <c r="V28" i="13"/>
  <c r="G28" i="14"/>
  <c r="S28" i="13"/>
  <c r="P28" i="13"/>
  <c r="M28" i="13"/>
  <c r="D28" i="14"/>
  <c r="J28" i="13"/>
  <c r="D28" i="13"/>
  <c r="AR27" i="13"/>
  <c r="AE27" i="13"/>
  <c r="J27" i="14"/>
  <c r="AB27" i="13"/>
  <c r="I27" i="14"/>
  <c r="Y27" i="13"/>
  <c r="V27" i="13"/>
  <c r="G27" i="14"/>
  <c r="S27" i="13"/>
  <c r="F27" i="14"/>
  <c r="P27" i="13"/>
  <c r="E27" i="14"/>
  <c r="M27" i="13"/>
  <c r="J27" i="13"/>
  <c r="D27" i="13"/>
  <c r="A27" i="14"/>
  <c r="AR26" i="13"/>
  <c r="AE26" i="13"/>
  <c r="J26" i="14"/>
  <c r="AB26" i="13"/>
  <c r="I26" i="14"/>
  <c r="Y26" i="13"/>
  <c r="H26" i="14"/>
  <c r="V26" i="13"/>
  <c r="S26" i="13"/>
  <c r="F26" i="14"/>
  <c r="P26" i="13"/>
  <c r="E26" i="14"/>
  <c r="M26" i="13"/>
  <c r="D26" i="14"/>
  <c r="J26" i="13"/>
  <c r="B26" i="14"/>
  <c r="D26" i="13"/>
  <c r="AR25" i="13"/>
  <c r="AE25" i="13"/>
  <c r="AB25" i="13"/>
  <c r="I25" i="14"/>
  <c r="Y25" i="13"/>
  <c r="H25" i="14"/>
  <c r="V25" i="13"/>
  <c r="G25" i="14"/>
  <c r="S25" i="13"/>
  <c r="F25" i="14"/>
  <c r="P25" i="13"/>
  <c r="E25" i="14"/>
  <c r="M25" i="13"/>
  <c r="D25" i="14"/>
  <c r="J25" i="13"/>
  <c r="D25" i="13"/>
  <c r="AR24" i="13"/>
  <c r="AE24" i="13"/>
  <c r="J24" i="14"/>
  <c r="AB24" i="13"/>
  <c r="Y24" i="13"/>
  <c r="H24" i="14"/>
  <c r="V24" i="13"/>
  <c r="G24" i="14"/>
  <c r="S24" i="13"/>
  <c r="F24" i="14"/>
  <c r="P24" i="13"/>
  <c r="M24" i="13"/>
  <c r="D24" i="14"/>
  <c r="J24" i="13"/>
  <c r="C24" i="14"/>
  <c r="D24" i="13"/>
  <c r="AR23" i="13"/>
  <c r="AE23" i="13"/>
  <c r="J23" i="14"/>
  <c r="AB23" i="13"/>
  <c r="I23" i="14"/>
  <c r="Y23" i="13"/>
  <c r="V23" i="13"/>
  <c r="G23" i="14"/>
  <c r="S23" i="13"/>
  <c r="F23" i="14"/>
  <c r="P23" i="13"/>
  <c r="M23" i="13"/>
  <c r="D23" i="14"/>
  <c r="J23" i="13"/>
  <c r="C23" i="14"/>
  <c r="D23" i="13"/>
  <c r="A23" i="14"/>
  <c r="AR22" i="13"/>
  <c r="AE22" i="13"/>
  <c r="J22" i="14"/>
  <c r="AB22" i="13"/>
  <c r="I22" i="14"/>
  <c r="Y22" i="13"/>
  <c r="H22" i="14"/>
  <c r="V22" i="13"/>
  <c r="S22" i="13"/>
  <c r="F22" i="14"/>
  <c r="P22" i="13"/>
  <c r="E22" i="14"/>
  <c r="M22" i="13"/>
  <c r="D22" i="14"/>
  <c r="J22" i="13"/>
  <c r="D22" i="13"/>
  <c r="A22" i="14"/>
  <c r="AR21" i="13"/>
  <c r="AE21" i="13"/>
  <c r="J21" i="14"/>
  <c r="AB21" i="13"/>
  <c r="I21" i="14"/>
  <c r="Y21" i="13"/>
  <c r="H21" i="14"/>
  <c r="V21" i="13"/>
  <c r="G21" i="14"/>
  <c r="S21" i="13"/>
  <c r="P21" i="13"/>
  <c r="E21" i="14"/>
  <c r="M21" i="13"/>
  <c r="J21" i="13"/>
  <c r="D21" i="13"/>
  <c r="A21" i="14"/>
  <c r="AR20" i="13"/>
  <c r="AE20" i="13"/>
  <c r="J20" i="14"/>
  <c r="AB20" i="13"/>
  <c r="Y20" i="13"/>
  <c r="H20" i="14"/>
  <c r="V20" i="13"/>
  <c r="G20" i="14"/>
  <c r="S20" i="13"/>
  <c r="F20" i="14"/>
  <c r="P20" i="13"/>
  <c r="E20" i="14"/>
  <c r="M20" i="13"/>
  <c r="D20" i="14"/>
  <c r="J20" i="13"/>
  <c r="B20" i="14"/>
  <c r="D20" i="13"/>
  <c r="AR19" i="13"/>
  <c r="AE19" i="13"/>
  <c r="AB19" i="13"/>
  <c r="I19" i="14"/>
  <c r="Y19" i="13"/>
  <c r="V19" i="13"/>
  <c r="G19" i="14"/>
  <c r="S19" i="13"/>
  <c r="P19" i="13"/>
  <c r="M19" i="13"/>
  <c r="J19" i="13"/>
  <c r="C19" i="14"/>
  <c r="D19" i="13"/>
  <c r="AR18" i="13"/>
  <c r="AE18" i="13"/>
  <c r="J18" i="14"/>
  <c r="AB18" i="13"/>
  <c r="I18" i="14"/>
  <c r="Y18" i="13"/>
  <c r="H18" i="14"/>
  <c r="V18" i="13"/>
  <c r="S18" i="13"/>
  <c r="P18" i="13"/>
  <c r="E18" i="14"/>
  <c r="M18" i="13"/>
  <c r="D18" i="14"/>
  <c r="J18" i="13"/>
  <c r="C18" i="14"/>
  <c r="D18" i="13"/>
  <c r="A18" i="14"/>
  <c r="AR17" i="13"/>
  <c r="AE17" i="13"/>
  <c r="J17" i="14"/>
  <c r="AB17" i="13"/>
  <c r="I17" i="14"/>
  <c r="Y17" i="13"/>
  <c r="H17" i="14"/>
  <c r="V17" i="13"/>
  <c r="G17" i="14"/>
  <c r="S17" i="13"/>
  <c r="P17" i="13"/>
  <c r="E17" i="14"/>
  <c r="M17" i="13"/>
  <c r="D17" i="14"/>
  <c r="J17" i="13"/>
  <c r="D17" i="13"/>
  <c r="AR16" i="13"/>
  <c r="AE16" i="13"/>
  <c r="J16" i="14"/>
  <c r="AB16" i="13"/>
  <c r="Y16" i="13"/>
  <c r="H16" i="14"/>
  <c r="V16" i="13"/>
  <c r="G16" i="14"/>
  <c r="S16" i="13"/>
  <c r="F16" i="14"/>
  <c r="P16" i="13"/>
  <c r="M16" i="13"/>
  <c r="D16" i="14"/>
  <c r="J16" i="13"/>
  <c r="D16" i="13"/>
  <c r="AR15" i="13"/>
  <c r="AE15" i="13"/>
  <c r="AB15" i="13"/>
  <c r="I15" i="14"/>
  <c r="Y15" i="13"/>
  <c r="V15" i="13"/>
  <c r="G15" i="14"/>
  <c r="S15" i="13"/>
  <c r="P15" i="13"/>
  <c r="E15" i="14"/>
  <c r="M15" i="13"/>
  <c r="J15" i="13"/>
  <c r="C15" i="14"/>
  <c r="D15" i="13"/>
  <c r="AR14" i="13"/>
  <c r="AE14" i="13"/>
  <c r="J14" i="14"/>
  <c r="AB14" i="13"/>
  <c r="I14" i="14"/>
  <c r="Y14" i="13"/>
  <c r="H14" i="14"/>
  <c r="V14" i="13"/>
  <c r="S14" i="13"/>
  <c r="F14" i="14"/>
  <c r="P14" i="13"/>
  <c r="E14" i="14"/>
  <c r="M14" i="13"/>
  <c r="D14" i="14"/>
  <c r="J14" i="13"/>
  <c r="C14" i="14"/>
  <c r="D14" i="13"/>
  <c r="AR13" i="13"/>
  <c r="AE13" i="13"/>
  <c r="AB13" i="13"/>
  <c r="I13" i="14"/>
  <c r="Y13" i="13"/>
  <c r="H13" i="14"/>
  <c r="V13" i="13"/>
  <c r="G13" i="14"/>
  <c r="S13" i="13"/>
  <c r="P13" i="13"/>
  <c r="M13" i="13"/>
  <c r="D13" i="14"/>
  <c r="J13" i="13"/>
  <c r="D13" i="13"/>
  <c r="AJ13" i="13"/>
  <c r="AR12" i="13"/>
  <c r="AE12" i="13"/>
  <c r="J12" i="14"/>
  <c r="AB12" i="13"/>
  <c r="Y12" i="13"/>
  <c r="H12" i="14"/>
  <c r="V12" i="13"/>
  <c r="S12" i="13"/>
  <c r="F12" i="14"/>
  <c r="P12" i="13"/>
  <c r="E12" i="14"/>
  <c r="M12" i="13"/>
  <c r="D12" i="14"/>
  <c r="J12" i="13"/>
  <c r="D12" i="13"/>
  <c r="AR11" i="13"/>
  <c r="AE11" i="13"/>
  <c r="AB11" i="13"/>
  <c r="I11" i="14"/>
  <c r="Y11" i="13"/>
  <c r="H11" i="14"/>
  <c r="V11" i="13"/>
  <c r="G11" i="14"/>
  <c r="S11" i="13"/>
  <c r="P11" i="13"/>
  <c r="E11" i="14"/>
  <c r="M11" i="13"/>
  <c r="J11" i="13"/>
  <c r="C11" i="14"/>
  <c r="D11" i="13"/>
  <c r="A11" i="14"/>
  <c r="AR10" i="13"/>
  <c r="AE10" i="13"/>
  <c r="J10" i="14"/>
  <c r="AB10" i="13"/>
  <c r="I10" i="14"/>
  <c r="Y10" i="13"/>
  <c r="H10" i="14"/>
  <c r="V10" i="13"/>
  <c r="S10" i="13"/>
  <c r="F10" i="14"/>
  <c r="P10" i="13"/>
  <c r="E10" i="14"/>
  <c r="M10" i="13"/>
  <c r="D10" i="14"/>
  <c r="J10" i="13"/>
  <c r="B10" i="14"/>
  <c r="D10" i="13"/>
  <c r="AR9" i="13"/>
  <c r="AE9" i="13"/>
  <c r="AB9" i="13"/>
  <c r="I9" i="14"/>
  <c r="Y9" i="13"/>
  <c r="V9" i="13"/>
  <c r="G9" i="14"/>
  <c r="S9" i="13"/>
  <c r="F9" i="14"/>
  <c r="P9" i="13"/>
  <c r="M9" i="13"/>
  <c r="D9" i="14"/>
  <c r="J9" i="13"/>
  <c r="C9" i="14"/>
  <c r="D9" i="13"/>
  <c r="AR8" i="13"/>
  <c r="AE8" i="13"/>
  <c r="J8" i="14"/>
  <c r="AB8" i="13"/>
  <c r="I8" i="14"/>
  <c r="Y8" i="13"/>
  <c r="V8" i="13"/>
  <c r="G8" i="14"/>
  <c r="S8" i="13"/>
  <c r="F8" i="14"/>
  <c r="P8" i="13"/>
  <c r="E8" i="14"/>
  <c r="M8" i="13"/>
  <c r="J8" i="13"/>
  <c r="C8" i="14"/>
  <c r="D8" i="13"/>
  <c r="A8" i="14"/>
  <c r="AR7" i="13"/>
  <c r="AE7" i="13"/>
  <c r="J7" i="14"/>
  <c r="AB7" i="13"/>
  <c r="I7" i="14"/>
  <c r="Y7" i="13"/>
  <c r="H7" i="14"/>
  <c r="V7" i="13"/>
  <c r="G7" i="14"/>
  <c r="S7" i="13"/>
  <c r="F7" i="14"/>
  <c r="P7" i="13"/>
  <c r="E7" i="14"/>
  <c r="M7" i="13"/>
  <c r="D7" i="14"/>
  <c r="J7" i="13"/>
  <c r="B7" i="14"/>
  <c r="D7" i="13"/>
  <c r="AR6" i="13"/>
  <c r="AE6" i="13"/>
  <c r="AB6" i="13"/>
  <c r="I6" i="14"/>
  <c r="Y6" i="13"/>
  <c r="H6" i="14"/>
  <c r="V6" i="13"/>
  <c r="G6" i="14"/>
  <c r="S6" i="13"/>
  <c r="P6" i="13"/>
  <c r="M6" i="13"/>
  <c r="D6" i="14"/>
  <c r="J6" i="13"/>
  <c r="C6" i="14"/>
  <c r="D6" i="13"/>
  <c r="AR5" i="13"/>
  <c r="AE5" i="13"/>
  <c r="J5" i="14"/>
  <c r="AB5" i="13"/>
  <c r="I5" i="14"/>
  <c r="Y5" i="13"/>
  <c r="H5" i="14"/>
  <c r="V5" i="13"/>
  <c r="G5" i="14"/>
  <c r="S5" i="13"/>
  <c r="F5" i="14"/>
  <c r="P5" i="13"/>
  <c r="M5" i="13"/>
  <c r="D5" i="14"/>
  <c r="J5" i="13"/>
  <c r="B5" i="14"/>
  <c r="D5" i="13"/>
  <c r="AR4" i="13"/>
  <c r="AE4" i="13"/>
  <c r="AB4" i="13"/>
  <c r="I4" i="14"/>
  <c r="Y4" i="13"/>
  <c r="V4" i="13"/>
  <c r="G4" i="14"/>
  <c r="S4" i="13"/>
  <c r="F4" i="14"/>
  <c r="P4" i="13"/>
  <c r="E4" i="14"/>
  <c r="M4" i="13"/>
  <c r="J4" i="13"/>
  <c r="C4" i="14"/>
  <c r="D4" i="13"/>
  <c r="AR3" i="13"/>
  <c r="AE3" i="13"/>
  <c r="J3" i="14"/>
  <c r="AB3" i="13"/>
  <c r="I3" i="14"/>
  <c r="Y3" i="13"/>
  <c r="V3" i="13"/>
  <c r="S3" i="13"/>
  <c r="F3" i="14"/>
  <c r="P3" i="13"/>
  <c r="E3" i="14"/>
  <c r="M3" i="13"/>
  <c r="D3" i="14"/>
  <c r="J3" i="13"/>
  <c r="B3" i="14"/>
  <c r="D3" i="13"/>
  <c r="AR2" i="13"/>
  <c r="AE2" i="13"/>
  <c r="AB2" i="13"/>
  <c r="I2" i="14"/>
  <c r="Y2" i="13"/>
  <c r="H2" i="14"/>
  <c r="V2" i="13"/>
  <c r="G2" i="14"/>
  <c r="S2" i="13"/>
  <c r="P2" i="13"/>
  <c r="E2" i="14"/>
  <c r="M2" i="13"/>
  <c r="D2" i="14"/>
  <c r="J2" i="13"/>
  <c r="C2" i="14"/>
  <c r="D2" i="13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C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C35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41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V8" i="16"/>
  <c r="I8" i="16"/>
  <c r="V7" i="16"/>
  <c r="V6" i="16"/>
  <c r="V5" i="16"/>
  <c r="V4" i="16"/>
  <c r="V3" i="16"/>
  <c r="V2" i="16"/>
  <c r="U9" i="15"/>
  <c r="S9" i="15"/>
  <c r="Q9" i="15"/>
  <c r="O9" i="15"/>
  <c r="M9" i="15"/>
  <c r="K9" i="15"/>
  <c r="I9" i="15"/>
  <c r="G9" i="15"/>
  <c r="E9" i="15"/>
  <c r="B9" i="15"/>
  <c r="AH8" i="15"/>
  <c r="X8" i="15"/>
  <c r="V8" i="15"/>
  <c r="K8" i="16"/>
  <c r="T8" i="15"/>
  <c r="J8" i="16"/>
  <c r="P8" i="15"/>
  <c r="H8" i="16"/>
  <c r="N8" i="15"/>
  <c r="G8" i="16"/>
  <c r="L8" i="15"/>
  <c r="F8" i="16"/>
  <c r="J8" i="15"/>
  <c r="E8" i="16"/>
  <c r="H8" i="15"/>
  <c r="F8" i="15"/>
  <c r="C8" i="16"/>
  <c r="B8" i="16"/>
  <c r="AH7" i="15"/>
  <c r="X7" i="15"/>
  <c r="V7" i="15"/>
  <c r="T7" i="15"/>
  <c r="J7" i="16"/>
  <c r="I7" i="16"/>
  <c r="P7" i="15"/>
  <c r="N7" i="15"/>
  <c r="L7" i="15"/>
  <c r="F7" i="16"/>
  <c r="J7" i="15"/>
  <c r="E7" i="16"/>
  <c r="H7" i="15"/>
  <c r="D7" i="16"/>
  <c r="F7" i="15"/>
  <c r="AH6" i="15"/>
  <c r="X6" i="15"/>
  <c r="V6" i="15"/>
  <c r="K6" i="16"/>
  <c r="T6" i="15"/>
  <c r="I6" i="16"/>
  <c r="P6" i="15"/>
  <c r="H6" i="16"/>
  <c r="N6" i="15"/>
  <c r="G6" i="16"/>
  <c r="L6" i="15"/>
  <c r="J6" i="15"/>
  <c r="E6" i="16"/>
  <c r="H6" i="15"/>
  <c r="D6" i="16"/>
  <c r="F6" i="15"/>
  <c r="C6" i="16"/>
  <c r="AH5" i="15"/>
  <c r="X5" i="15"/>
  <c r="V5" i="15"/>
  <c r="K5" i="16"/>
  <c r="T5" i="15"/>
  <c r="P5" i="15"/>
  <c r="H5" i="16"/>
  <c r="N5" i="15"/>
  <c r="L5" i="15"/>
  <c r="J5" i="15"/>
  <c r="H5" i="15"/>
  <c r="D5" i="16"/>
  <c r="F5" i="15"/>
  <c r="C5" i="16"/>
  <c r="AH4" i="15"/>
  <c r="X4" i="15"/>
  <c r="V4" i="15"/>
  <c r="K4" i="16"/>
  <c r="T4" i="15"/>
  <c r="I4" i="16"/>
  <c r="P4" i="15"/>
  <c r="H4" i="16"/>
  <c r="N4" i="15"/>
  <c r="G4" i="16"/>
  <c r="L4" i="15"/>
  <c r="F4" i="16"/>
  <c r="J4" i="15"/>
  <c r="E4" i="16"/>
  <c r="H4" i="15"/>
  <c r="D4" i="16"/>
  <c r="F4" i="15"/>
  <c r="C4" i="16"/>
  <c r="B4" i="16"/>
  <c r="AH3" i="15"/>
  <c r="X3" i="15"/>
  <c r="V3" i="15"/>
  <c r="K3" i="16"/>
  <c r="T3" i="15"/>
  <c r="J3" i="16"/>
  <c r="I3" i="16"/>
  <c r="P3" i="15"/>
  <c r="H3" i="16"/>
  <c r="R3" i="16"/>
  <c r="N3" i="15"/>
  <c r="G3" i="16"/>
  <c r="L3" i="15"/>
  <c r="F3" i="16"/>
  <c r="J3" i="15"/>
  <c r="E3" i="16"/>
  <c r="H3" i="15"/>
  <c r="D3" i="16"/>
  <c r="S3" i="16"/>
  <c r="F3" i="15"/>
  <c r="C3" i="16"/>
  <c r="B3" i="16"/>
  <c r="AH2" i="15"/>
  <c r="X2" i="15"/>
  <c r="V2" i="15"/>
  <c r="K2" i="16"/>
  <c r="T2" i="15"/>
  <c r="J2" i="16"/>
  <c r="I2" i="16"/>
  <c r="P2" i="15"/>
  <c r="H2" i="16"/>
  <c r="N2" i="15"/>
  <c r="G2" i="16"/>
  <c r="L2" i="15"/>
  <c r="F2" i="16"/>
  <c r="J2" i="15"/>
  <c r="E2" i="16"/>
  <c r="D2" i="16"/>
  <c r="F2" i="15"/>
  <c r="AD2" i="15"/>
  <c r="D2" i="15"/>
  <c r="D9" i="15"/>
  <c r="AR1" i="15"/>
  <c r="AQ1" i="15"/>
  <c r="AP1" i="15"/>
  <c r="AO1" i="15"/>
  <c r="AN1" i="15"/>
  <c r="AM1" i="15"/>
  <c r="AL1" i="15"/>
  <c r="AK1" i="15"/>
  <c r="AJ1" i="15"/>
  <c r="AI1" i="15"/>
  <c r="C24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Z7" i="15"/>
  <c r="Y4" i="15"/>
  <c r="AP11" i="13"/>
  <c r="O3" i="16"/>
  <c r="AD3" i="15"/>
  <c r="AI18" i="13"/>
  <c r="P3" i="16"/>
  <c r="M3" i="16"/>
  <c r="U3" i="16"/>
  <c r="AG4" i="15"/>
  <c r="F5" i="16"/>
  <c r="AF5" i="15"/>
  <c r="AA6" i="15"/>
  <c r="AF6" i="15"/>
  <c r="D8" i="16"/>
  <c r="P8" i="16"/>
  <c r="AC3" i="15"/>
  <c r="AC6" i="15"/>
  <c r="AF7" i="15"/>
  <c r="AC7" i="15"/>
  <c r="Y7" i="15"/>
  <c r="L3" i="16"/>
  <c r="G5" i="16"/>
  <c r="C3" i="14"/>
  <c r="G3" i="14"/>
  <c r="B19" i="14"/>
  <c r="J19" i="14"/>
  <c r="C20" i="14"/>
  <c r="Y2" i="15"/>
  <c r="AC2" i="15"/>
  <c r="AG2" i="15"/>
  <c r="Z3" i="15"/>
  <c r="AA4" i="15"/>
  <c r="AE4" i="15"/>
  <c r="AD6" i="15"/>
  <c r="C7" i="16"/>
  <c r="G7" i="16"/>
  <c r="K7" i="16"/>
  <c r="AD7" i="15"/>
  <c r="B2" i="16"/>
  <c r="B6" i="16"/>
  <c r="J6" i="16"/>
  <c r="B15" i="14"/>
  <c r="AN15" i="13"/>
  <c r="J15" i="14"/>
  <c r="C16" i="14"/>
  <c r="A17" i="14"/>
  <c r="AG17" i="13"/>
  <c r="AL17" i="13"/>
  <c r="AE2" i="15"/>
  <c r="AF3" i="15"/>
  <c r="AC4" i="15"/>
  <c r="B5" i="16"/>
  <c r="AE5" i="15"/>
  <c r="AA5" i="15"/>
  <c r="J5" i="16"/>
  <c r="Z5" i="15"/>
  <c r="Z6" i="15"/>
  <c r="AF8" i="15"/>
  <c r="F6" i="16"/>
  <c r="P6" i="16"/>
  <c r="AF2" i="15"/>
  <c r="Y3" i="15"/>
  <c r="AG3" i="15"/>
  <c r="Z4" i="15"/>
  <c r="AA7" i="15"/>
  <c r="AA8" i="15"/>
  <c r="T3" i="16"/>
  <c r="Q6" i="16"/>
  <c r="B7" i="16"/>
  <c r="O8" i="16"/>
  <c r="C7" i="14"/>
  <c r="AP7" i="13"/>
  <c r="AH7" i="13"/>
  <c r="Z2" i="15"/>
  <c r="AA3" i="15"/>
  <c r="AE3" i="15"/>
  <c r="AF4" i="15"/>
  <c r="E5" i="16"/>
  <c r="I5" i="16"/>
  <c r="Y5" i="15"/>
  <c r="AD5" i="15"/>
  <c r="Y6" i="15"/>
  <c r="AG6" i="15"/>
  <c r="AE7" i="15"/>
  <c r="AE8" i="15"/>
  <c r="M6" i="16"/>
  <c r="U6" i="16"/>
  <c r="S8" i="16"/>
  <c r="D4" i="14"/>
  <c r="H4" i="14"/>
  <c r="AO7" i="13"/>
  <c r="D8" i="14"/>
  <c r="H8" i="14"/>
  <c r="B11" i="14"/>
  <c r="AN11" i="13"/>
  <c r="F11" i="14"/>
  <c r="J11" i="14"/>
  <c r="C12" i="14"/>
  <c r="G12" i="14"/>
  <c r="AO13" i="13"/>
  <c r="E13" i="14"/>
  <c r="B2" i="14"/>
  <c r="F2" i="14"/>
  <c r="J2" i="14"/>
  <c r="AO5" i="13"/>
  <c r="AN5" i="13"/>
  <c r="E5" i="14"/>
  <c r="B6" i="14"/>
  <c r="AG6" i="13"/>
  <c r="F6" i="14"/>
  <c r="J6" i="14"/>
  <c r="AO9" i="13"/>
  <c r="E9" i="14"/>
  <c r="Z8" i="15"/>
  <c r="AD8" i="15"/>
  <c r="AM6" i="13"/>
  <c r="C10" i="14"/>
  <c r="G10" i="14"/>
  <c r="AG10" i="13"/>
  <c r="G14" i="14"/>
  <c r="G18" i="14"/>
  <c r="AG18" i="13"/>
  <c r="G22" i="14"/>
  <c r="C26" i="14"/>
  <c r="G26" i="14"/>
  <c r="AG26" i="13"/>
  <c r="B9" i="14"/>
  <c r="J9" i="14"/>
  <c r="B13" i="14"/>
  <c r="F13" i="14"/>
  <c r="J13" i="14"/>
  <c r="AJ14" i="13"/>
  <c r="B17" i="14"/>
  <c r="F17" i="14"/>
  <c r="AH18" i="13"/>
  <c r="AO18" i="13"/>
  <c r="H23" i="14"/>
  <c r="AO26" i="13"/>
  <c r="D27" i="14"/>
  <c r="H27" i="14"/>
  <c r="Y8" i="15"/>
  <c r="AC8" i="15"/>
  <c r="AG8" i="15"/>
  <c r="AL2" i="13"/>
  <c r="AP6" i="13"/>
  <c r="A12" i="14"/>
  <c r="D15" i="14"/>
  <c r="H15" i="14"/>
  <c r="A16" i="14"/>
  <c r="E16" i="14"/>
  <c r="I16" i="14"/>
  <c r="D19" i="14"/>
  <c r="H19" i="14"/>
  <c r="I20" i="14"/>
  <c r="B21" i="14"/>
  <c r="F21" i="14"/>
  <c r="AP23" i="13"/>
  <c r="A24" i="14"/>
  <c r="AN24" i="13"/>
  <c r="E24" i="14"/>
  <c r="I24" i="14"/>
  <c r="B25" i="14"/>
  <c r="J25" i="14"/>
  <c r="AP27" i="13"/>
  <c r="A28" i="14"/>
  <c r="AH28" i="13"/>
  <c r="E28" i="14"/>
  <c r="I28" i="14"/>
  <c r="B29" i="14"/>
  <c r="F29" i="14"/>
  <c r="J29" i="14"/>
  <c r="AL21" i="13"/>
  <c r="AI22" i="13"/>
  <c r="AJ23" i="13"/>
  <c r="AH25" i="13"/>
  <c r="AP25" i="13"/>
  <c r="AM26" i="13"/>
  <c r="AL29" i="13"/>
  <c r="A30" i="14"/>
  <c r="AM30" i="13"/>
  <c r="E30" i="14"/>
  <c r="I30" i="14"/>
  <c r="AO30" i="13"/>
  <c r="AN22" i="13"/>
  <c r="AO23" i="13"/>
  <c r="AM25" i="13"/>
  <c r="AN26" i="13"/>
  <c r="AP30" i="13"/>
  <c r="AG30" i="13"/>
  <c r="AI15" i="13"/>
  <c r="AH22" i="13"/>
  <c r="AP22" i="13"/>
  <c r="AM23" i="13"/>
  <c r="AL26" i="13"/>
  <c r="AM27" i="13"/>
  <c r="D30" i="14"/>
  <c r="H30" i="14"/>
  <c r="AL30" i="13"/>
  <c r="AB7" i="15"/>
  <c r="AP7" i="15"/>
  <c r="AB3" i="15"/>
  <c r="AO3" i="15"/>
  <c r="AK7" i="15"/>
  <c r="AB5" i="15"/>
  <c r="AP5" i="15"/>
  <c r="Q8" i="16"/>
  <c r="R8" i="16"/>
  <c r="S6" i="16"/>
  <c r="AN7" i="15"/>
  <c r="AL3" i="15"/>
  <c r="L5" i="16"/>
  <c r="M5" i="16"/>
  <c r="R5" i="16"/>
  <c r="U5" i="16"/>
  <c r="AQ7" i="15"/>
  <c r="AO7" i="15"/>
  <c r="AJ7" i="15"/>
  <c r="AR7" i="15"/>
  <c r="AM7" i="15"/>
  <c r="AL7" i="15"/>
  <c r="T5" i="16"/>
  <c r="N5" i="16"/>
  <c r="P5" i="16"/>
  <c r="AI7" i="15"/>
  <c r="O5" i="16"/>
  <c r="AQ3" i="15"/>
  <c r="AM3" i="15"/>
  <c r="AI3" i="15"/>
  <c r="AR3" i="15"/>
  <c r="AN3" i="15"/>
  <c r="AJ3" i="15"/>
  <c r="AK3" i="15"/>
  <c r="R6" i="16"/>
  <c r="T6" i="16"/>
  <c r="AO5" i="15"/>
  <c r="Q5" i="16"/>
  <c r="N8" i="16"/>
  <c r="M8" i="16"/>
  <c r="L8" i="16"/>
  <c r="U8" i="16"/>
  <c r="T8" i="16"/>
  <c r="AJ5" i="15"/>
  <c r="S5" i="16"/>
  <c r="AB8" i="15"/>
  <c r="AJ8" i="15"/>
  <c r="AI5" i="15"/>
  <c r="L6" i="16"/>
  <c r="O6" i="16"/>
  <c r="N6" i="16"/>
  <c r="AB4" i="15"/>
  <c r="AN4" i="15"/>
  <c r="AB6" i="15"/>
  <c r="AO6" i="15"/>
  <c r="AM5" i="15"/>
  <c r="AP3" i="15"/>
  <c r="AQ5" i="15"/>
  <c r="AN5" i="15"/>
  <c r="AK5" i="15"/>
  <c r="AP4" i="15"/>
  <c r="AQ4" i="15"/>
  <c r="AR5" i="15"/>
  <c r="AL5" i="15"/>
  <c r="AK8" i="15"/>
  <c r="AL8" i="15"/>
  <c r="AN8" i="15"/>
  <c r="AJ6" i="15"/>
  <c r="AP8" i="15"/>
  <c r="AL4" i="15"/>
  <c r="AM4" i="15"/>
  <c r="AO8" i="15"/>
  <c r="AM8" i="15"/>
  <c r="AO4" i="15"/>
  <c r="AR4" i="15"/>
  <c r="AP6" i="15"/>
  <c r="AR8" i="15"/>
  <c r="AI8" i="15"/>
  <c r="AI4" i="15"/>
  <c r="AK4" i="15"/>
  <c r="AL6" i="15"/>
  <c r="AI6" i="15"/>
  <c r="AK6" i="15"/>
  <c r="AQ8" i="15"/>
  <c r="AJ4" i="15"/>
  <c r="AR6" i="15"/>
  <c r="AN6" i="15"/>
  <c r="F28" i="14"/>
  <c r="J28" i="14"/>
  <c r="BB28" i="13"/>
  <c r="D29" i="14"/>
  <c r="F18" i="14"/>
  <c r="AM18" i="14"/>
  <c r="AH29" i="13"/>
  <c r="AP29" i="13"/>
  <c r="AI29" i="13"/>
  <c r="AN29" i="13"/>
  <c r="AG29" i="13"/>
  <c r="AJ29" i="13"/>
  <c r="AO29" i="13"/>
  <c r="AP28" i="13"/>
  <c r="B28" i="14"/>
  <c r="AI28" i="13"/>
  <c r="AL28" i="13"/>
  <c r="AJ28" i="13"/>
  <c r="AK28" i="13"/>
  <c r="BA28" i="13"/>
  <c r="AO28" i="13"/>
  <c r="AG28" i="13"/>
  <c r="AN28" i="13"/>
  <c r="B24" i="14"/>
  <c r="A15" i="14"/>
  <c r="F15" i="14"/>
  <c r="AH15" i="14"/>
  <c r="AJ24" i="13"/>
  <c r="AO24" i="13"/>
  <c r="AH24" i="13"/>
  <c r="AP24" i="13"/>
  <c r="AL24" i="13"/>
  <c r="AG24" i="13"/>
  <c r="AP20" i="13"/>
  <c r="AI20" i="13"/>
  <c r="AN20" i="13"/>
  <c r="AO20" i="13"/>
  <c r="AH20" i="13"/>
  <c r="AG20" i="13"/>
  <c r="AH16" i="13"/>
  <c r="AI16" i="13"/>
  <c r="B16" i="14"/>
  <c r="AP16" i="13"/>
  <c r="AN16" i="13"/>
  <c r="AH12" i="13"/>
  <c r="AG12" i="13"/>
  <c r="AJ12" i="13"/>
  <c r="AP12" i="13"/>
  <c r="AI12" i="13"/>
  <c r="AM12" i="13"/>
  <c r="AO12" i="13"/>
  <c r="AL8" i="13"/>
  <c r="B8" i="14"/>
  <c r="AP8" i="13"/>
  <c r="AH8" i="13"/>
  <c r="AO8" i="13"/>
  <c r="AN8" i="13"/>
  <c r="AI8" i="13"/>
  <c r="AG8" i="13"/>
  <c r="AJ8" i="13"/>
  <c r="AK8" i="13"/>
  <c r="AT8" i="13"/>
  <c r="AM8" i="13"/>
  <c r="AL4" i="13"/>
  <c r="AG4" i="13"/>
  <c r="AM4" i="13"/>
  <c r="AJ4" i="13"/>
  <c r="B4" i="14"/>
  <c r="AI4" i="13"/>
  <c r="AN4" i="13"/>
  <c r="A2" i="14"/>
  <c r="AO2" i="13"/>
  <c r="AI2" i="13"/>
  <c r="AP2" i="13"/>
  <c r="AM2" i="13"/>
  <c r="AH2" i="13"/>
  <c r="AG2" i="13"/>
  <c r="AH3" i="13"/>
  <c r="A3" i="14"/>
  <c r="AP3" i="13"/>
  <c r="AG3" i="13"/>
  <c r="AO3" i="13"/>
  <c r="AN3" i="13"/>
  <c r="AI3" i="13"/>
  <c r="AM3" i="13"/>
  <c r="AJ3" i="13"/>
  <c r="AK3" i="13"/>
  <c r="BA3" i="13"/>
  <c r="H9" i="14"/>
  <c r="AZ9" i="13"/>
  <c r="AN10" i="13"/>
  <c r="AL10" i="13"/>
  <c r="AM10" i="13"/>
  <c r="AH10" i="13"/>
  <c r="A10" i="14"/>
  <c r="T15" i="14"/>
  <c r="AO10" i="13"/>
  <c r="AP10" i="13"/>
  <c r="AJ10" i="13"/>
  <c r="AO11" i="13"/>
  <c r="AI11" i="13"/>
  <c r="AH11" i="13"/>
  <c r="AG11" i="13"/>
  <c r="AJ11" i="13"/>
  <c r="AK11" i="13"/>
  <c r="D11" i="14"/>
  <c r="AM11" i="13"/>
  <c r="AK13" i="13"/>
  <c r="AM13" i="13"/>
  <c r="AN13" i="13"/>
  <c r="AP14" i="13"/>
  <c r="AO14" i="13"/>
  <c r="AH14" i="13"/>
  <c r="AG14" i="13"/>
  <c r="A14" i="14"/>
  <c r="AN14" i="13"/>
  <c r="AM14" i="13"/>
  <c r="AL14" i="13"/>
  <c r="I46" i="14"/>
  <c r="AL15" i="13"/>
  <c r="AM15" i="13"/>
  <c r="AP15" i="13"/>
  <c r="AO15" i="13"/>
  <c r="AG15" i="13"/>
  <c r="J47" i="14"/>
  <c r="C28" i="14"/>
  <c r="AU28" i="13"/>
  <c r="AI19" i="13"/>
  <c r="AM29" i="13"/>
  <c r="I59" i="14"/>
  <c r="AJ20" i="13"/>
  <c r="AK20" i="13"/>
  <c r="AN12" i="13"/>
  <c r="AL19" i="13"/>
  <c r="AT18" i="13"/>
  <c r="AU18" i="13"/>
  <c r="I35" i="14"/>
  <c r="J4" i="14"/>
  <c r="C5" i="14"/>
  <c r="AL5" i="13"/>
  <c r="AM9" i="13"/>
  <c r="AI9" i="13"/>
  <c r="AG9" i="13"/>
  <c r="AN9" i="13"/>
  <c r="AH9" i="13"/>
  <c r="A9" i="14"/>
  <c r="A7" i="14"/>
  <c r="S7" i="14"/>
  <c r="AS9" i="13"/>
  <c r="AJ9" i="13"/>
  <c r="AK9" i="13"/>
  <c r="AL9" i="13"/>
  <c r="AP9" i="13"/>
  <c r="B12" i="14"/>
  <c r="AN28" i="14"/>
  <c r="AO4" i="13"/>
  <c r="AN2" i="13"/>
  <c r="AL12" i="13"/>
  <c r="I49" i="14"/>
  <c r="AH19" i="13"/>
  <c r="AP19" i="13"/>
  <c r="AO19" i="13"/>
  <c r="AM19" i="13"/>
  <c r="AP21" i="13"/>
  <c r="AO21" i="13"/>
  <c r="D21" i="14"/>
  <c r="AH21" i="13"/>
  <c r="AI21" i="13"/>
  <c r="AI25" i="13"/>
  <c r="AL25" i="13"/>
  <c r="AG25" i="13"/>
  <c r="AO27" i="13"/>
  <c r="AN27" i="13"/>
  <c r="AP18" i="13"/>
  <c r="H41" i="14"/>
  <c r="AJ7" i="13"/>
  <c r="AK7" i="13"/>
  <c r="BA7" i="13"/>
  <c r="AM7" i="13"/>
  <c r="AL7" i="13"/>
  <c r="AG7" i="13"/>
  <c r="AN7" i="13"/>
  <c r="AI7" i="13"/>
  <c r="C13" i="14"/>
  <c r="AP13" i="13"/>
  <c r="AL13" i="13"/>
  <c r="AG13" i="13"/>
  <c r="AI13" i="13"/>
  <c r="F49" i="14"/>
  <c r="AX18" i="13"/>
  <c r="AN18" i="13"/>
  <c r="AM18" i="13"/>
  <c r="AL18" i="13"/>
  <c r="C27" i="14"/>
  <c r="AB27" i="14"/>
  <c r="AL27" i="13"/>
  <c r="AG27" i="13"/>
  <c r="AI27" i="13"/>
  <c r="AJ27" i="13"/>
  <c r="AK27" i="13"/>
  <c r="BA27" i="13"/>
  <c r="F61" i="14"/>
  <c r="AN30" i="13"/>
  <c r="AI30" i="13"/>
  <c r="AJ30" i="13"/>
  <c r="AK30" i="13"/>
  <c r="BB30" i="13"/>
  <c r="AH30" i="13"/>
  <c r="AG31" i="13"/>
  <c r="AO25" i="13"/>
  <c r="AG21" i="13"/>
  <c r="AM21" i="13"/>
  <c r="I12" i="14"/>
  <c r="F19" i="14"/>
  <c r="AI5" i="13"/>
  <c r="A5" i="14"/>
  <c r="AJ5" i="13"/>
  <c r="AP5" i="13"/>
  <c r="AG5" i="13"/>
  <c r="AH5" i="13"/>
  <c r="E6" i="14"/>
  <c r="AI6" i="13"/>
  <c r="AL6" i="13"/>
  <c r="AH17" i="13"/>
  <c r="AO17" i="13"/>
  <c r="AN17" i="13"/>
  <c r="C22" i="14"/>
  <c r="A6" i="14"/>
  <c r="AF6" i="14"/>
  <c r="AG22" i="13"/>
  <c r="AJ22" i="13"/>
  <c r="AK22" i="13"/>
  <c r="AO22" i="13"/>
  <c r="AM22" i="13"/>
  <c r="AL22" i="13"/>
  <c r="E23" i="14"/>
  <c r="AG30" i="14"/>
  <c r="AL23" i="13"/>
  <c r="AN23" i="13"/>
  <c r="AI23" i="13"/>
  <c r="AG23" i="13"/>
  <c r="A26" i="14"/>
  <c r="AI26" i="13"/>
  <c r="AS26" i="13"/>
  <c r="AH26" i="13"/>
  <c r="AJ26" i="13"/>
  <c r="AK26" i="13"/>
  <c r="AU26" i="13"/>
  <c r="AP26" i="13"/>
  <c r="AL16" i="13"/>
  <c r="A25" i="14"/>
  <c r="AJ25" i="13"/>
  <c r="AL11" i="13"/>
  <c r="A31" i="13"/>
  <c r="J35" i="14"/>
  <c r="H39" i="14"/>
  <c r="AN6" i="13"/>
  <c r="AO6" i="13"/>
  <c r="AH6" i="13"/>
  <c r="J40" i="14"/>
  <c r="A13" i="14"/>
  <c r="AH13" i="13"/>
  <c r="AH15" i="13"/>
  <c r="AJ15" i="13"/>
  <c r="AK15" i="13"/>
  <c r="AM16" i="13"/>
  <c r="AG16" i="13"/>
  <c r="AJ16" i="13"/>
  <c r="AO16" i="13"/>
  <c r="AM17" i="13"/>
  <c r="AI17" i="13"/>
  <c r="A19" i="14"/>
  <c r="AN19" i="13"/>
  <c r="AJ19" i="13"/>
  <c r="AK19" i="13"/>
  <c r="BB19" i="13"/>
  <c r="AM20" i="13"/>
  <c r="A20" i="14"/>
  <c r="G51" i="14"/>
  <c r="AL20" i="13"/>
  <c r="AJ21" i="13"/>
  <c r="AK21" i="13"/>
  <c r="AS21" i="13"/>
  <c r="AJ18" i="13"/>
  <c r="AK18" i="13"/>
  <c r="AY18" i="13"/>
  <c r="AH4" i="13"/>
  <c r="AP4" i="13"/>
  <c r="AH27" i="13"/>
  <c r="AM28" i="13"/>
  <c r="J42" i="14"/>
  <c r="Q20" i="14"/>
  <c r="A51" i="14"/>
  <c r="I51" i="14"/>
  <c r="O7" i="14"/>
  <c r="R6" i="14"/>
  <c r="P7" i="14"/>
  <c r="G39" i="14"/>
  <c r="P8" i="14"/>
  <c r="A39" i="14"/>
  <c r="C39" i="14"/>
  <c r="D39" i="14"/>
  <c r="L6" i="14"/>
  <c r="P30" i="14"/>
  <c r="B39" i="14"/>
  <c r="E40" i="14"/>
  <c r="G40" i="14"/>
  <c r="H40" i="14"/>
  <c r="I40" i="14"/>
  <c r="B40" i="14"/>
  <c r="F40" i="14"/>
  <c r="D40" i="14"/>
  <c r="Q7" i="14"/>
  <c r="T7" i="14"/>
  <c r="G46" i="14"/>
  <c r="G47" i="14"/>
  <c r="E47" i="14"/>
  <c r="C54" i="14"/>
  <c r="R23" i="14"/>
  <c r="AB23" i="14"/>
  <c r="B54" i="14"/>
  <c r="AL23" i="14"/>
  <c r="E54" i="14"/>
  <c r="Y23" i="14"/>
  <c r="AG7" i="14"/>
  <c r="F54" i="14"/>
  <c r="Q23" i="14"/>
  <c r="AJ23" i="14"/>
  <c r="P23" i="14"/>
  <c r="I54" i="14"/>
  <c r="AG8" i="14"/>
  <c r="AG23" i="14"/>
  <c r="A54" i="14"/>
  <c r="H54" i="14"/>
  <c r="D57" i="14"/>
  <c r="P26" i="14"/>
  <c r="B57" i="14"/>
  <c r="AN26" i="14"/>
  <c r="R26" i="14"/>
  <c r="A57" i="14"/>
  <c r="J59" i="14"/>
  <c r="H59" i="14"/>
  <c r="D59" i="14"/>
  <c r="AL30" i="14"/>
  <c r="AD28" i="14"/>
  <c r="L28" i="14"/>
  <c r="AL7" i="14"/>
  <c r="F59" i="14"/>
  <c r="A59" i="14"/>
  <c r="AK28" i="14"/>
  <c r="AL20" i="14"/>
  <c r="AM22" i="14"/>
  <c r="D61" i="14"/>
  <c r="B61" i="14"/>
  <c r="X30" i="14"/>
  <c r="G61" i="14"/>
  <c r="C61" i="14"/>
  <c r="A61" i="14"/>
  <c r="AD30" i="14"/>
  <c r="H61" i="14"/>
  <c r="J61" i="14"/>
  <c r="I61" i="14"/>
  <c r="AN30" i="14"/>
  <c r="Q30" i="14"/>
  <c r="J39" i="14"/>
  <c r="AB7" i="14"/>
  <c r="B41" i="14"/>
  <c r="B59" i="14"/>
  <c r="L23" i="14"/>
  <c r="A40" i="14"/>
  <c r="J49" i="14"/>
  <c r="B49" i="14"/>
  <c r="D49" i="14"/>
  <c r="A49" i="14"/>
  <c r="L18" i="14"/>
  <c r="AB8" i="14"/>
  <c r="G49" i="14"/>
  <c r="H49" i="14"/>
  <c r="AK18" i="14"/>
  <c r="AB18" i="14"/>
  <c r="AL18" i="14"/>
  <c r="P18" i="14"/>
  <c r="AB28" i="14"/>
  <c r="I39" i="14"/>
  <c r="AG2" i="14"/>
  <c r="D38" i="14"/>
  <c r="AK13" i="14"/>
  <c r="R12" i="14"/>
  <c r="AG28" i="14"/>
  <c r="AL28" i="14"/>
  <c r="AN18" i="14"/>
  <c r="H51" i="14"/>
  <c r="Q6" i="14"/>
  <c r="X23" i="14"/>
  <c r="G35" i="14"/>
  <c r="L2" i="14"/>
  <c r="L7" i="14"/>
  <c r="X2" i="14"/>
  <c r="E35" i="14"/>
  <c r="L30" i="14"/>
  <c r="C35" i="14"/>
  <c r="H35" i="14"/>
  <c r="Q2" i="14"/>
  <c r="AN2" i="14"/>
  <c r="D35" i="14"/>
  <c r="L5" i="14"/>
  <c r="F35" i="14"/>
  <c r="C41" i="14"/>
  <c r="R8" i="14"/>
  <c r="A41" i="14"/>
  <c r="F41" i="14"/>
  <c r="R7" i="14"/>
  <c r="L8" i="14"/>
  <c r="I41" i="14"/>
  <c r="J41" i="14"/>
  <c r="D41" i="14"/>
  <c r="O8" i="14"/>
  <c r="G41" i="14"/>
  <c r="R30" i="14"/>
  <c r="X8" i="14"/>
  <c r="AL8" i="14"/>
  <c r="J44" i="14"/>
  <c r="F44" i="14"/>
  <c r="E44" i="14"/>
  <c r="Q12" i="14"/>
  <c r="I44" i="14"/>
  <c r="V30" i="14"/>
  <c r="A44" i="14"/>
  <c r="AL12" i="14"/>
  <c r="V7" i="14"/>
  <c r="C44" i="14"/>
  <c r="G54" i="14"/>
  <c r="J54" i="14"/>
  <c r="D55" i="14"/>
  <c r="AL27" i="14"/>
  <c r="H58" i="14"/>
  <c r="C58" i="14"/>
  <c r="R27" i="14"/>
  <c r="AK29" i="14"/>
  <c r="AK7" i="14"/>
  <c r="AD10" i="14"/>
  <c r="AB5" i="14"/>
  <c r="R14" i="14"/>
  <c r="AD7" i="14"/>
  <c r="AD12" i="14"/>
  <c r="R28" i="14"/>
  <c r="AB30" i="14"/>
  <c r="P29" i="14"/>
  <c r="AG6" i="14"/>
  <c r="W7" i="14"/>
  <c r="W5" i="14"/>
  <c r="Q8" i="14"/>
  <c r="AN9" i="14"/>
  <c r="O2" i="14"/>
  <c r="C49" i="14"/>
  <c r="I55" i="14"/>
  <c r="B35" i="14"/>
  <c r="O5" i="14"/>
  <c r="C46" i="14"/>
  <c r="D44" i="14"/>
  <c r="AL14" i="14"/>
  <c r="L12" i="14"/>
  <c r="V12" i="14"/>
  <c r="AJ28" i="14"/>
  <c r="P28" i="14"/>
  <c r="C40" i="14"/>
  <c r="AJ2" i="14"/>
  <c r="R18" i="14"/>
  <c r="X18" i="14"/>
  <c r="AN7" i="14"/>
  <c r="W30" i="14"/>
  <c r="O30" i="14"/>
  <c r="AN23" i="14"/>
  <c r="AJ26" i="14"/>
  <c r="A35" i="14"/>
  <c r="G57" i="14"/>
  <c r="E53" i="14"/>
  <c r="AF22" i="14"/>
  <c r="D46" i="14"/>
  <c r="B46" i="14"/>
  <c r="H46" i="14"/>
  <c r="E46" i="14"/>
  <c r="E61" i="14"/>
  <c r="AD29" i="14"/>
  <c r="AH8" i="14"/>
  <c r="X7" i="14"/>
  <c r="E39" i="14"/>
  <c r="AN8" i="14"/>
  <c r="G59" i="14"/>
  <c r="AB6" i="14"/>
  <c r="O6" i="14"/>
  <c r="AQ6" i="15"/>
  <c r="AM6" i="15"/>
  <c r="AW8" i="13"/>
  <c r="AZ8" i="13"/>
  <c r="BA8" i="13"/>
  <c r="AS8" i="13"/>
  <c r="BA22" i="13"/>
  <c r="AS22" i="13"/>
  <c r="AY22" i="13"/>
  <c r="AS20" i="13"/>
  <c r="AU20" i="13"/>
  <c r="AW20" i="13"/>
  <c r="AY20" i="13"/>
  <c r="BA20" i="13"/>
  <c r="C59" i="14"/>
  <c r="E51" i="14"/>
  <c r="D54" i="14"/>
  <c r="AV18" i="13"/>
  <c r="AG5" i="15"/>
  <c r="AJ2" i="13"/>
  <c r="AK2" i="13"/>
  <c r="H3" i="14"/>
  <c r="AL3" i="13"/>
  <c r="AM5" i="13"/>
  <c r="E19" i="14"/>
  <c r="AG19" i="13"/>
  <c r="C2" i="16"/>
  <c r="AA2" i="15"/>
  <c r="AB2" i="15"/>
  <c r="F9" i="15"/>
  <c r="N3" i="16"/>
  <c r="AI14" i="13"/>
  <c r="AH23" i="13"/>
  <c r="C25" i="14"/>
  <c r="AB25" i="14"/>
  <c r="AN25" i="13"/>
  <c r="AT19" i="13"/>
  <c r="BA30" i="13"/>
  <c r="Q4" i="16"/>
  <c r="AC5" i="15"/>
  <c r="Q3" i="16"/>
  <c r="J4" i="16"/>
  <c r="M4" i="16"/>
  <c r="AD4" i="15"/>
  <c r="AE6" i="15"/>
  <c r="H7" i="16"/>
  <c r="AG7" i="15"/>
  <c r="C17" i="14"/>
  <c r="AJ17" i="13"/>
  <c r="AK17" i="13"/>
  <c r="AP17" i="13"/>
  <c r="AM24" i="13"/>
  <c r="AI24" i="13"/>
  <c r="E49" i="14"/>
  <c r="C21" i="14"/>
  <c r="AN21" i="13"/>
  <c r="AI10" i="13"/>
  <c r="AK10" i="13"/>
  <c r="AJ6" i="13"/>
  <c r="AK6" i="13"/>
  <c r="A4" i="14"/>
  <c r="H60" i="14"/>
  <c r="F43" i="14"/>
  <c r="P15" i="14"/>
  <c r="AH18" i="14"/>
  <c r="Y5" i="14"/>
  <c r="AL10" i="14"/>
  <c r="L9" i="14"/>
  <c r="B55" i="14"/>
  <c r="Y24" i="14"/>
  <c r="Y12" i="14"/>
  <c r="F47" i="14"/>
  <c r="G45" i="14"/>
  <c r="W13" i="14"/>
  <c r="I45" i="14"/>
  <c r="AF13" i="14"/>
  <c r="AJ13" i="14"/>
  <c r="W12" i="14"/>
  <c r="E45" i="14"/>
  <c r="AH13" i="14"/>
  <c r="D60" i="14"/>
  <c r="T22" i="14"/>
  <c r="D45" i="14"/>
  <c r="AN10" i="14"/>
  <c r="A42" i="14"/>
  <c r="AF9" i="14"/>
  <c r="AN24" i="14"/>
  <c r="H43" i="14"/>
  <c r="R24" i="14"/>
  <c r="AH9" i="14"/>
  <c r="AF10" i="14"/>
  <c r="C42" i="14"/>
  <c r="S8" i="14"/>
  <c r="S28" i="14"/>
  <c r="S9" i="14"/>
  <c r="AM9" i="14"/>
  <c r="S6" i="14"/>
  <c r="T9" i="14"/>
  <c r="I42" i="14"/>
  <c r="F42" i="14"/>
  <c r="D42" i="14"/>
  <c r="G42" i="14"/>
  <c r="B42" i="14"/>
  <c r="S20" i="14"/>
  <c r="S30" i="14"/>
  <c r="S2" i="14"/>
  <c r="S14" i="14"/>
  <c r="S15" i="14"/>
  <c r="S23" i="14"/>
  <c r="AD9" i="14"/>
  <c r="R9" i="14"/>
  <c r="W9" i="14"/>
  <c r="AL9" i="14"/>
  <c r="E42" i="14"/>
  <c r="S22" i="14"/>
  <c r="AJ15" i="14"/>
  <c r="L15" i="14"/>
  <c r="B47" i="14"/>
  <c r="Y15" i="14"/>
  <c r="C47" i="14"/>
  <c r="AL15" i="14"/>
  <c r="Y30" i="14"/>
  <c r="I47" i="14"/>
  <c r="D47" i="14"/>
  <c r="AD15" i="14"/>
  <c r="V15" i="14"/>
  <c r="Y28" i="14"/>
  <c r="Y6" i="14"/>
  <c r="Y2" i="14"/>
  <c r="R15" i="14"/>
  <c r="Y8" i="14"/>
  <c r="Y7" i="14"/>
  <c r="AB15" i="14"/>
  <c r="Y18" i="14"/>
  <c r="Y14" i="14"/>
  <c r="AG15" i="14"/>
  <c r="A47" i="14"/>
  <c r="Y20" i="14"/>
  <c r="L10" i="14"/>
  <c r="T18" i="14"/>
  <c r="P10" i="14"/>
  <c r="T8" i="14"/>
  <c r="C43" i="14"/>
  <c r="T24" i="14"/>
  <c r="AM10" i="14"/>
  <c r="AG10" i="14"/>
  <c r="B43" i="14"/>
  <c r="E43" i="14"/>
  <c r="T2" i="14"/>
  <c r="T30" i="14"/>
  <c r="AH10" i="14"/>
  <c r="S10" i="14"/>
  <c r="T10" i="14"/>
  <c r="I43" i="14"/>
  <c r="J43" i="14"/>
  <c r="T29" i="14"/>
  <c r="E55" i="14"/>
  <c r="AH30" i="14"/>
  <c r="AB24" i="14"/>
  <c r="AM24" i="14"/>
  <c r="C55" i="14"/>
  <c r="AH28" i="14"/>
  <c r="AH6" i="14"/>
  <c r="AG24" i="14"/>
  <c r="H55" i="14"/>
  <c r="F55" i="14"/>
  <c r="AL24" i="14"/>
  <c r="AH2" i="14"/>
  <c r="J55" i="14"/>
  <c r="AH24" i="14"/>
  <c r="P24" i="14"/>
  <c r="B60" i="14"/>
  <c r="AM28" i="14"/>
  <c r="AL29" i="14"/>
  <c r="C60" i="14"/>
  <c r="G60" i="14"/>
  <c r="AB29" i="14"/>
  <c r="R29" i="14"/>
  <c r="AM6" i="14"/>
  <c r="A60" i="14"/>
  <c r="AN29" i="14"/>
  <c r="I60" i="14"/>
  <c r="V29" i="14"/>
  <c r="AM15" i="14"/>
  <c r="AG29" i="14"/>
  <c r="AM23" i="14"/>
  <c r="AM30" i="14"/>
  <c r="Y29" i="14"/>
  <c r="F60" i="14"/>
  <c r="AM8" i="14"/>
  <c r="E60" i="14"/>
  <c r="J60" i="14"/>
  <c r="AM29" i="14"/>
  <c r="Q29" i="14"/>
  <c r="T27" i="14"/>
  <c r="Q15" i="14"/>
  <c r="T23" i="14"/>
  <c r="S29" i="14"/>
  <c r="W19" i="14"/>
  <c r="X29" i="14"/>
  <c r="A55" i="14"/>
  <c r="X13" i="14"/>
  <c r="AF29" i="14"/>
  <c r="L29" i="14"/>
  <c r="X15" i="14"/>
  <c r="Q24" i="14"/>
  <c r="Q10" i="14"/>
  <c r="AG9" i="14"/>
  <c r="AN13" i="14"/>
  <c r="AN15" i="14"/>
  <c r="X24" i="14"/>
  <c r="AH7" i="14"/>
  <c r="D43" i="14"/>
  <c r="AH20" i="14"/>
  <c r="G43" i="14"/>
  <c r="P9" i="14"/>
  <c r="S18" i="14"/>
  <c r="H47" i="14"/>
  <c r="S24" i="14"/>
  <c r="I38" i="14"/>
  <c r="E38" i="14"/>
  <c r="A38" i="14"/>
  <c r="Q5" i="14"/>
  <c r="C38" i="14"/>
  <c r="O29" i="14"/>
  <c r="O27" i="14"/>
  <c r="Q22" i="14"/>
  <c r="B51" i="14"/>
  <c r="V20" i="14"/>
  <c r="AF12" i="14"/>
  <c r="AG27" i="14"/>
  <c r="AD20" i="14"/>
  <c r="C51" i="14"/>
  <c r="E58" i="14"/>
  <c r="I58" i="14"/>
  <c r="AF8" i="14"/>
  <c r="AD2" i="14"/>
  <c r="P22" i="14"/>
  <c r="AD18" i="14"/>
  <c r="AD24" i="14"/>
  <c r="AB20" i="14"/>
  <c r="AB22" i="14"/>
  <c r="AD6" i="14"/>
  <c r="AJ22" i="14"/>
  <c r="AG20" i="14"/>
  <c r="AD23" i="14"/>
  <c r="AK23" i="14"/>
  <c r="P27" i="14"/>
  <c r="AN20" i="14"/>
  <c r="F51" i="14"/>
  <c r="Y22" i="14"/>
  <c r="AD8" i="14"/>
  <c r="D53" i="14"/>
  <c r="J51" i="14"/>
  <c r="AF7" i="14"/>
  <c r="L20" i="14"/>
  <c r="D51" i="14"/>
  <c r="AK30" i="14"/>
  <c r="AK27" i="14"/>
  <c r="AM27" i="14"/>
  <c r="L27" i="14"/>
  <c r="AF23" i="14"/>
  <c r="T20" i="14"/>
  <c r="AG18" i="14"/>
  <c r="G38" i="14"/>
  <c r="F45" i="14"/>
  <c r="V13" i="14"/>
  <c r="Y13" i="14"/>
  <c r="W24" i="14"/>
  <c r="O13" i="14"/>
  <c r="W18" i="14"/>
  <c r="AJ12" i="14"/>
  <c r="AJ8" i="14"/>
  <c r="AH12" i="14"/>
  <c r="AM12" i="14"/>
  <c r="J46" i="14"/>
  <c r="Q14" i="14"/>
  <c r="AN14" i="14"/>
  <c r="AK2" i="14"/>
  <c r="BA15" i="13"/>
  <c r="AU15" i="13"/>
  <c r="BB15" i="13"/>
  <c r="AT15" i="13"/>
  <c r="AZ15" i="13"/>
  <c r="AY15" i="13"/>
  <c r="AX15" i="13"/>
  <c r="AS15" i="13"/>
  <c r="AC21" i="14"/>
  <c r="BA26" i="13"/>
  <c r="W29" i="14"/>
  <c r="AD22" i="14"/>
  <c r="H53" i="14"/>
  <c r="X22" i="14"/>
  <c r="A53" i="14"/>
  <c r="AN22" i="14"/>
  <c r="AK24" i="14"/>
  <c r="AF20" i="14"/>
  <c r="W10" i="14"/>
  <c r="H45" i="14"/>
  <c r="T13" i="14"/>
  <c r="W22" i="14"/>
  <c r="C45" i="14"/>
  <c r="J38" i="14"/>
  <c r="H44" i="14"/>
  <c r="S13" i="14"/>
  <c r="V9" i="14"/>
  <c r="J58" i="14"/>
  <c r="AN27" i="14"/>
  <c r="Q27" i="14"/>
  <c r="V27" i="14"/>
  <c r="A58" i="14"/>
  <c r="B58" i="14"/>
  <c r="W27" i="14"/>
  <c r="AK22" i="14"/>
  <c r="AH14" i="14"/>
  <c r="V5" i="14"/>
  <c r="AN12" i="14"/>
  <c r="V24" i="14"/>
  <c r="O12" i="14"/>
  <c r="B44" i="14"/>
  <c r="R22" i="14"/>
  <c r="AK8" i="14"/>
  <c r="L14" i="14"/>
  <c r="W2" i="14"/>
  <c r="T26" i="14"/>
  <c r="W28" i="14"/>
  <c r="AG14" i="14"/>
  <c r="T5" i="14"/>
  <c r="AB13" i="14"/>
  <c r="X9" i="14"/>
  <c r="AB14" i="14"/>
  <c r="V18" i="14"/>
  <c r="X28" i="14"/>
  <c r="S12" i="14"/>
  <c r="AD13" i="14"/>
  <c r="AJ20" i="14"/>
  <c r="W26" i="14"/>
  <c r="V26" i="14"/>
  <c r="AD26" i="14"/>
  <c r="AG26" i="14"/>
  <c r="L26" i="14"/>
  <c r="AB26" i="14"/>
  <c r="Q26" i="14"/>
  <c r="V23" i="14"/>
  <c r="AK15" i="14"/>
  <c r="AF15" i="14"/>
  <c r="AF14" i="14"/>
  <c r="P13" i="14"/>
  <c r="P5" i="14"/>
  <c r="AK6" i="14"/>
  <c r="T6" i="14"/>
  <c r="P2" i="14"/>
  <c r="AL6" i="14"/>
  <c r="AF5" i="14"/>
  <c r="X5" i="14"/>
  <c r="B38" i="14"/>
  <c r="AD14" i="14"/>
  <c r="O20" i="14"/>
  <c r="S5" i="14"/>
  <c r="W20" i="14"/>
  <c r="R20" i="14"/>
  <c r="AM20" i="14"/>
  <c r="P20" i="14"/>
  <c r="AK16" i="13"/>
  <c r="AY30" i="13"/>
  <c r="AW30" i="13"/>
  <c r="AV30" i="13"/>
  <c r="AX30" i="13"/>
  <c r="AS30" i="13"/>
  <c r="AT30" i="13"/>
  <c r="AU30" i="13"/>
  <c r="AZ30" i="13"/>
  <c r="AX27" i="13"/>
  <c r="AY27" i="13"/>
  <c r="AV27" i="13"/>
  <c r="AZ27" i="13"/>
  <c r="AW27" i="13"/>
  <c r="BB27" i="13"/>
  <c r="AU27" i="13"/>
  <c r="AS27" i="13"/>
  <c r="AT27" i="13"/>
  <c r="AM7" i="14"/>
  <c r="Q28" i="14"/>
  <c r="AK5" i="14"/>
  <c r="AV15" i="13"/>
  <c r="Y9" i="14"/>
  <c r="AK9" i="14"/>
  <c r="O9" i="14"/>
  <c r="AB9" i="14"/>
  <c r="Q9" i="14"/>
  <c r="AT9" i="13"/>
  <c r="AY9" i="13"/>
  <c r="BB9" i="13"/>
  <c r="AU9" i="13"/>
  <c r="BA9" i="13"/>
  <c r="AX9" i="13"/>
  <c r="AW9" i="13"/>
  <c r="AV9" i="13"/>
  <c r="H42" i="14"/>
  <c r="AK12" i="13"/>
  <c r="AT16" i="13"/>
  <c r="AT28" i="13"/>
  <c r="AV28" i="13"/>
  <c r="AW28" i="13"/>
  <c r="AS28" i="13"/>
  <c r="AY28" i="13"/>
  <c r="AZ28" i="13"/>
  <c r="AK29" i="13"/>
  <c r="BB29" i="13"/>
  <c r="J53" i="14"/>
  <c r="B53" i="14"/>
  <c r="C53" i="14"/>
  <c r="J45" i="14"/>
  <c r="AJ14" i="14"/>
  <c r="L13" i="14"/>
  <c r="R13" i="14"/>
  <c r="Q13" i="14"/>
  <c r="AL13" i="14"/>
  <c r="B45" i="14"/>
  <c r="C57" i="14"/>
  <c r="AK14" i="14"/>
  <c r="AK20" i="14"/>
  <c r="AF27" i="14"/>
  <c r="G58" i="14"/>
  <c r="AH27" i="14"/>
  <c r="AD27" i="14"/>
  <c r="X27" i="14"/>
  <c r="E57" i="14"/>
  <c r="AF24" i="14"/>
  <c r="V14" i="14"/>
  <c r="T12" i="14"/>
  <c r="G44" i="14"/>
  <c r="AK12" i="14"/>
  <c r="V22" i="14"/>
  <c r="R5" i="14"/>
  <c r="AF2" i="14"/>
  <c r="V2" i="14"/>
  <c r="B31" i="14"/>
  <c r="AH22" i="14"/>
  <c r="AJ30" i="14"/>
  <c r="X20" i="14"/>
  <c r="W14" i="14"/>
  <c r="AJ5" i="14"/>
  <c r="AJ10" i="14"/>
  <c r="AJ9" i="14"/>
  <c r="AB12" i="14"/>
  <c r="AF18" i="14"/>
  <c r="D58" i="14"/>
  <c r="X14" i="14"/>
  <c r="AM13" i="14"/>
  <c r="AM14" i="14"/>
  <c r="V28" i="14"/>
  <c r="F58" i="14"/>
  <c r="AJ7" i="14"/>
  <c r="S26" i="14"/>
  <c r="AJ29" i="14"/>
  <c r="AJ27" i="14"/>
  <c r="AM26" i="14"/>
  <c r="Y26" i="14"/>
  <c r="X26" i="14"/>
  <c r="AG12" i="14"/>
  <c r="AG13" i="14"/>
  <c r="O23" i="14"/>
  <c r="G53" i="14"/>
  <c r="W15" i="14"/>
  <c r="Y27" i="14"/>
  <c r="A46" i="14"/>
  <c r="X6" i="14"/>
  <c r="AJ6" i="14"/>
  <c r="V6" i="14"/>
  <c r="AD5" i="14"/>
  <c r="AH5" i="14"/>
  <c r="H38" i="14"/>
  <c r="AZ18" i="13"/>
  <c r="AS18" i="13"/>
  <c r="O15" i="14"/>
  <c r="X10" i="14"/>
  <c r="AY23" i="13"/>
  <c r="AK23" i="13"/>
  <c r="AZ23" i="13"/>
  <c r="AT23" i="13"/>
  <c r="BB23" i="13"/>
  <c r="AX23" i="13"/>
  <c r="AU23" i="13"/>
  <c r="AV23" i="13"/>
  <c r="AW23" i="13"/>
  <c r="BA23" i="13"/>
  <c r="AS23" i="13"/>
  <c r="I53" i="14"/>
  <c r="AV22" i="13"/>
  <c r="BB22" i="13"/>
  <c r="AW22" i="13"/>
  <c r="AZ22" i="13"/>
  <c r="AU22" i="13"/>
  <c r="AT22" i="13"/>
  <c r="AX22" i="13"/>
  <c r="AK5" i="13"/>
  <c r="AU5" i="13"/>
  <c r="AT13" i="13"/>
  <c r="AX13" i="13"/>
  <c r="AV13" i="13"/>
  <c r="BA13" i="13"/>
  <c r="AS13" i="13"/>
  <c r="BB13" i="13"/>
  <c r="AZ13" i="13"/>
  <c r="AY13" i="13"/>
  <c r="AU13" i="13"/>
  <c r="Q18" i="14"/>
  <c r="AF30" i="14"/>
  <c r="AW15" i="13"/>
  <c r="BB18" i="13"/>
  <c r="AU19" i="13"/>
  <c r="AS19" i="13"/>
  <c r="AY19" i="13"/>
  <c r="AZ19" i="13"/>
  <c r="AV19" i="13"/>
  <c r="AX19" i="13"/>
  <c r="AW19" i="13"/>
  <c r="AT11" i="13"/>
  <c r="AU11" i="13"/>
  <c r="AZ11" i="13"/>
  <c r="AW11" i="13"/>
  <c r="BA11" i="13"/>
  <c r="AY11" i="13"/>
  <c r="AS11" i="13"/>
  <c r="AX11" i="13"/>
  <c r="AV11" i="13"/>
  <c r="BB11" i="13"/>
  <c r="AY3" i="13"/>
  <c r="AU3" i="13"/>
  <c r="AZ3" i="13"/>
  <c r="AT3" i="13"/>
  <c r="BB3" i="13"/>
  <c r="AS3" i="13"/>
  <c r="AW3" i="13"/>
  <c r="AV3" i="13"/>
  <c r="AX3" i="13"/>
  <c r="BA19" i="13"/>
  <c r="AK4" i="13"/>
  <c r="AW4" i="13"/>
  <c r="AV8" i="13"/>
  <c r="AY8" i="13"/>
  <c r="BB8" i="13"/>
  <c r="AX8" i="13"/>
  <c r="AU8" i="13"/>
  <c r="AV20" i="13"/>
  <c r="BB20" i="13"/>
  <c r="AZ20" i="13"/>
  <c r="AX20" i="13"/>
  <c r="AT20" i="13"/>
  <c r="AH29" i="14"/>
  <c r="G55" i="14"/>
  <c r="AH23" i="14"/>
  <c r="E59" i="14"/>
  <c r="AX28" i="13"/>
  <c r="W8" i="14"/>
  <c r="L22" i="14"/>
  <c r="AJ24" i="14"/>
  <c r="X12" i="14"/>
  <c r="A45" i="14"/>
  <c r="AL22" i="14"/>
  <c r="O18" i="14"/>
  <c r="J57" i="14"/>
  <c r="AJ18" i="14"/>
  <c r="O24" i="14"/>
  <c r="T14" i="14"/>
  <c r="O28" i="14"/>
  <c r="AF28" i="14"/>
  <c r="H57" i="14"/>
  <c r="AH26" i="14"/>
  <c r="O26" i="14"/>
  <c r="AL26" i="14"/>
  <c r="I57" i="14"/>
  <c r="F57" i="14"/>
  <c r="AF26" i="14"/>
  <c r="AK26" i="14"/>
  <c r="AG22" i="14"/>
  <c r="W23" i="14"/>
  <c r="F53" i="14"/>
  <c r="F46" i="14"/>
  <c r="P14" i="14"/>
  <c r="O14" i="14"/>
  <c r="AM5" i="14"/>
  <c r="S27" i="14"/>
  <c r="W6" i="14"/>
  <c r="P6" i="14"/>
  <c r="P12" i="14"/>
  <c r="AN6" i="14"/>
  <c r="F39" i="14"/>
  <c r="AK25" i="13"/>
  <c r="BA25" i="13"/>
  <c r="AX26" i="13"/>
  <c r="AY26" i="13"/>
  <c r="AW26" i="13"/>
  <c r="AZ26" i="13"/>
  <c r="AT26" i="13"/>
  <c r="BB26" i="13"/>
  <c r="AV26" i="13"/>
  <c r="O22" i="14"/>
  <c r="AG5" i="14"/>
  <c r="AN5" i="14"/>
  <c r="AL5" i="14"/>
  <c r="AZ7" i="13"/>
  <c r="BB7" i="13"/>
  <c r="AX7" i="13"/>
  <c r="AY7" i="13"/>
  <c r="AT7" i="13"/>
  <c r="AW7" i="13"/>
  <c r="AU7" i="13"/>
  <c r="AV7" i="13"/>
  <c r="AS7" i="13"/>
  <c r="BA18" i="13"/>
  <c r="AX21" i="13"/>
  <c r="AU21" i="13"/>
  <c r="AW21" i="13"/>
  <c r="BB21" i="13"/>
  <c r="AT21" i="13"/>
  <c r="AY21" i="13"/>
  <c r="AV21" i="13"/>
  <c r="AZ21" i="13"/>
  <c r="BA21" i="13"/>
  <c r="AV29" i="13"/>
  <c r="AW18" i="13"/>
  <c r="AW13" i="13"/>
  <c r="A43" i="14"/>
  <c r="AB10" i="14"/>
  <c r="T28" i="14"/>
  <c r="Y10" i="14"/>
  <c r="V10" i="14"/>
  <c r="O10" i="14"/>
  <c r="AK10" i="14"/>
  <c r="F38" i="14"/>
  <c r="L24" i="14"/>
  <c r="R2" i="14"/>
  <c r="AB2" i="14"/>
  <c r="AM2" i="14"/>
  <c r="AL2" i="14"/>
  <c r="R10" i="14"/>
  <c r="E41" i="14"/>
  <c r="V8" i="14"/>
  <c r="AX12" i="13"/>
  <c r="AY12" i="13"/>
  <c r="AV12" i="13"/>
  <c r="AW12" i="13"/>
  <c r="AU12" i="13"/>
  <c r="AZ12" i="13"/>
  <c r="BB12" i="13"/>
  <c r="C31" i="14"/>
  <c r="AK2" i="15"/>
  <c r="AQ2" i="15"/>
  <c r="AM2" i="15"/>
  <c r="AN2" i="15"/>
  <c r="AI2" i="15"/>
  <c r="AJ2" i="15"/>
  <c r="AL2" i="15"/>
  <c r="AP2" i="15"/>
  <c r="AR2" i="15"/>
  <c r="AO2" i="15"/>
  <c r="AX6" i="13"/>
  <c r="AW6" i="13"/>
  <c r="BB6" i="13"/>
  <c r="BA6" i="13"/>
  <c r="AS6" i="13"/>
  <c r="AZ6" i="13"/>
  <c r="AY6" i="13"/>
  <c r="AU6" i="13"/>
  <c r="AV6" i="13"/>
  <c r="AT6" i="13"/>
  <c r="N2" i="16"/>
  <c r="U2" i="16"/>
  <c r="M2" i="16"/>
  <c r="Q2" i="16"/>
  <c r="S2" i="16"/>
  <c r="L2" i="16"/>
  <c r="R2" i="16"/>
  <c r="P2" i="16"/>
  <c r="O2" i="16"/>
  <c r="T2" i="16"/>
  <c r="AU2" i="13"/>
  <c r="AY2" i="13"/>
  <c r="AX2" i="13"/>
  <c r="AV2" i="13"/>
  <c r="BB2" i="13"/>
  <c r="AT2" i="13"/>
  <c r="AS2" i="13"/>
  <c r="BA2" i="13"/>
  <c r="AZ2" i="13"/>
  <c r="AW2" i="13"/>
  <c r="AL19" i="14"/>
  <c r="AT17" i="13"/>
  <c r="AX17" i="13"/>
  <c r="BA17" i="13"/>
  <c r="AS17" i="13"/>
  <c r="BB17" i="13"/>
  <c r="AW17" i="13"/>
  <c r="AY17" i="13"/>
  <c r="AZ17" i="13"/>
  <c r="AV17" i="13"/>
  <c r="AU17" i="13"/>
  <c r="AK24" i="13"/>
  <c r="AZ24" i="13"/>
  <c r="AS24" i="13"/>
  <c r="BA24" i="13"/>
  <c r="AX24" i="13"/>
  <c r="G48" i="14"/>
  <c r="AA27" i="14"/>
  <c r="AD17" i="14"/>
  <c r="AC17" i="14"/>
  <c r="AI17" i="14"/>
  <c r="V17" i="14"/>
  <c r="AE17" i="14"/>
  <c r="L17" i="14"/>
  <c r="C48" i="14"/>
  <c r="AA26" i="14"/>
  <c r="AA3" i="14"/>
  <c r="AA15" i="14"/>
  <c r="AA22" i="14"/>
  <c r="AA19" i="14"/>
  <c r="A48" i="14"/>
  <c r="AK17" i="14"/>
  <c r="X17" i="14"/>
  <c r="AB17" i="14"/>
  <c r="AN17" i="14"/>
  <c r="Q17" i="14"/>
  <c r="Y17" i="14"/>
  <c r="AA2" i="14"/>
  <c r="AA6" i="14"/>
  <c r="I48" i="14"/>
  <c r="AL17" i="14"/>
  <c r="AG17" i="14"/>
  <c r="S17" i="14"/>
  <c r="W17" i="14"/>
  <c r="AF17" i="14"/>
  <c r="M17" i="14"/>
  <c r="T17" i="14"/>
  <c r="AA7" i="14"/>
  <c r="D48" i="14"/>
  <c r="H48" i="14"/>
  <c r="AA23" i="14"/>
  <c r="AH17" i="14"/>
  <c r="AJ17" i="14"/>
  <c r="O17" i="14"/>
  <c r="R17" i="14"/>
  <c r="AA17" i="14"/>
  <c r="AM17" i="14"/>
  <c r="P17" i="14"/>
  <c r="AA8" i="14"/>
  <c r="F48" i="14"/>
  <c r="AA28" i="14"/>
  <c r="AA13" i="14"/>
  <c r="B48" i="14"/>
  <c r="AA24" i="14"/>
  <c r="E48" i="14"/>
  <c r="AA12" i="14"/>
  <c r="AA14" i="14"/>
  <c r="AA5" i="14"/>
  <c r="AA10" i="14"/>
  <c r="AA9" i="14"/>
  <c r="AA30" i="14"/>
  <c r="AA18" i="14"/>
  <c r="AA20" i="14"/>
  <c r="J48" i="14"/>
  <c r="R4" i="16"/>
  <c r="N4" i="16"/>
  <c r="T4" i="16"/>
  <c r="L4" i="16"/>
  <c r="AK25" i="14"/>
  <c r="I56" i="14"/>
  <c r="T25" i="14"/>
  <c r="AD25" i="14"/>
  <c r="A56" i="14"/>
  <c r="D56" i="14"/>
  <c r="R25" i="14"/>
  <c r="AN25" i="14"/>
  <c r="X25" i="14"/>
  <c r="AF25" i="14"/>
  <c r="AA25" i="14"/>
  <c r="AI19" i="14"/>
  <c r="AL25" i="14"/>
  <c r="J56" i="14"/>
  <c r="P25" i="14"/>
  <c r="L25" i="14"/>
  <c r="AI8" i="14"/>
  <c r="AC25" i="14"/>
  <c r="AE25" i="14"/>
  <c r="G56" i="14"/>
  <c r="AG25" i="14"/>
  <c r="AI15" i="14"/>
  <c r="AI25" i="14"/>
  <c r="Y25" i="14"/>
  <c r="E56" i="14"/>
  <c r="AI27" i="14"/>
  <c r="S25" i="14"/>
  <c r="C56" i="14"/>
  <c r="AI23" i="14"/>
  <c r="O25" i="14"/>
  <c r="AH25" i="14"/>
  <c r="V25" i="14"/>
  <c r="AJ25" i="14"/>
  <c r="AI22" i="14"/>
  <c r="W25" i="14"/>
  <c r="AI26" i="14"/>
  <c r="AI29" i="14"/>
  <c r="AI7" i="14"/>
  <c r="AI12" i="14"/>
  <c r="AI14" i="14"/>
  <c r="AI5" i="14"/>
  <c r="F56" i="14"/>
  <c r="AI3" i="14"/>
  <c r="AI10" i="14"/>
  <c r="AI2" i="14"/>
  <c r="AI9" i="14"/>
  <c r="AM25" i="14"/>
  <c r="AI20" i="14"/>
  <c r="M25" i="14"/>
  <c r="AI30" i="14"/>
  <c r="B56" i="14"/>
  <c r="AI24" i="14"/>
  <c r="AI13" i="14"/>
  <c r="AI6" i="14"/>
  <c r="Q25" i="14"/>
  <c r="AI18" i="14"/>
  <c r="AI28" i="14"/>
  <c r="B36" i="14"/>
  <c r="M7" i="14"/>
  <c r="F36" i="14"/>
  <c r="Q3" i="14"/>
  <c r="D36" i="14"/>
  <c r="AJ3" i="14"/>
  <c r="H36" i="14"/>
  <c r="M29" i="14"/>
  <c r="M23" i="14"/>
  <c r="M15" i="14"/>
  <c r="M22" i="14"/>
  <c r="M6" i="14"/>
  <c r="P3" i="14"/>
  <c r="R3" i="14"/>
  <c r="AK3" i="14"/>
  <c r="T3" i="14"/>
  <c r="AG3" i="14"/>
  <c r="AM3" i="14"/>
  <c r="AB3" i="14"/>
  <c r="AH3" i="14"/>
  <c r="L3" i="14"/>
  <c r="M27" i="14"/>
  <c r="O3" i="14"/>
  <c r="V3" i="14"/>
  <c r="Y3" i="14"/>
  <c r="W3" i="14"/>
  <c r="X3" i="14"/>
  <c r="AF3" i="14"/>
  <c r="M2" i="14"/>
  <c r="M24" i="14"/>
  <c r="M26" i="14"/>
  <c r="M3" i="14"/>
  <c r="I36" i="14"/>
  <c r="M12" i="14"/>
  <c r="M14" i="14"/>
  <c r="M5" i="14"/>
  <c r="AN3" i="14"/>
  <c r="M10" i="14"/>
  <c r="M9" i="14"/>
  <c r="C36" i="14"/>
  <c r="J36" i="14"/>
  <c r="E36" i="14"/>
  <c r="M30" i="14"/>
  <c r="M18" i="14"/>
  <c r="M28" i="14"/>
  <c r="M20" i="14"/>
  <c r="AL3" i="14"/>
  <c r="M8" i="14"/>
  <c r="A36" i="14"/>
  <c r="S3" i="14"/>
  <c r="AD3" i="14"/>
  <c r="M13" i="14"/>
  <c r="G36" i="14"/>
  <c r="U4" i="16"/>
  <c r="H56" i="14"/>
  <c r="O4" i="16"/>
  <c r="AA29" i="14"/>
  <c r="BB10" i="13"/>
  <c r="AW10" i="13"/>
  <c r="AX10" i="13"/>
  <c r="AU10" i="13"/>
  <c r="AV10" i="13"/>
  <c r="AY10" i="13"/>
  <c r="BA10" i="13"/>
  <c r="AS10" i="13"/>
  <c r="AZ10" i="13"/>
  <c r="AT10" i="13"/>
  <c r="N27" i="14"/>
  <c r="AM4" i="14"/>
  <c r="AH4" i="14"/>
  <c r="V4" i="14"/>
  <c r="AJ4" i="14"/>
  <c r="N17" i="14"/>
  <c r="N7" i="14"/>
  <c r="N3" i="14"/>
  <c r="N2" i="14"/>
  <c r="AB4" i="14"/>
  <c r="AC4" i="14"/>
  <c r="N23" i="14"/>
  <c r="N19" i="14"/>
  <c r="N15" i="14"/>
  <c r="AL4" i="14"/>
  <c r="N26" i="14"/>
  <c r="N22" i="14"/>
  <c r="Q4" i="14"/>
  <c r="M4" i="14"/>
  <c r="I37" i="14"/>
  <c r="J37" i="14"/>
  <c r="N4" i="14"/>
  <c r="E37" i="14"/>
  <c r="B37" i="14"/>
  <c r="S4" i="14"/>
  <c r="P4" i="14"/>
  <c r="R4" i="14"/>
  <c r="W4" i="14"/>
  <c r="T4" i="14"/>
  <c r="A37" i="14"/>
  <c r="N25" i="14"/>
  <c r="AF4" i="14"/>
  <c r="N8" i="14"/>
  <c r="Y4" i="14"/>
  <c r="AA4" i="14"/>
  <c r="L4" i="14"/>
  <c r="N21" i="14"/>
  <c r="AK4" i="14"/>
  <c r="N13" i="14"/>
  <c r="AI4" i="14"/>
  <c r="F37" i="14"/>
  <c r="N29" i="14"/>
  <c r="N18" i="14"/>
  <c r="N12" i="14"/>
  <c r="AN4" i="14"/>
  <c r="H37" i="14"/>
  <c r="G37" i="14"/>
  <c r="N6" i="14"/>
  <c r="N30" i="14"/>
  <c r="N14" i="14"/>
  <c r="X4" i="14"/>
  <c r="N5" i="14"/>
  <c r="D37" i="14"/>
  <c r="N10" i="14"/>
  <c r="AG4" i="14"/>
  <c r="N9" i="14"/>
  <c r="C37" i="14"/>
  <c r="O4" i="14"/>
  <c r="N28" i="14"/>
  <c r="N24" i="14"/>
  <c r="N20" i="14"/>
  <c r="AE4" i="14"/>
  <c r="AD4" i="14"/>
  <c r="T21" i="14"/>
  <c r="AE15" i="14"/>
  <c r="AG21" i="14"/>
  <c r="AE19" i="14"/>
  <c r="AH21" i="14"/>
  <c r="M21" i="14"/>
  <c r="AN21" i="14"/>
  <c r="AF21" i="14"/>
  <c r="AE22" i="14"/>
  <c r="Y21" i="14"/>
  <c r="X21" i="14"/>
  <c r="AE7" i="14"/>
  <c r="AD21" i="14"/>
  <c r="AI21" i="14"/>
  <c r="O21" i="14"/>
  <c r="V21" i="14"/>
  <c r="S21" i="14"/>
  <c r="AE21" i="14"/>
  <c r="C52" i="14"/>
  <c r="AE23" i="14"/>
  <c r="AE27" i="14"/>
  <c r="E52" i="14"/>
  <c r="AE6" i="14"/>
  <c r="G52" i="14"/>
  <c r="AB21" i="14"/>
  <c r="J52" i="14"/>
  <c r="P21" i="14"/>
  <c r="AJ21" i="14"/>
  <c r="L21" i="14"/>
  <c r="A52" i="14"/>
  <c r="I52" i="14"/>
  <c r="W21" i="14"/>
  <c r="H52" i="14"/>
  <c r="AK21" i="14"/>
  <c r="D52" i="14"/>
  <c r="AE26" i="14"/>
  <c r="R21" i="14"/>
  <c r="AA21" i="14"/>
  <c r="Q21" i="14"/>
  <c r="AE30" i="14"/>
  <c r="AE18" i="14"/>
  <c r="AE2" i="14"/>
  <c r="AE8" i="14"/>
  <c r="AE29" i="14"/>
  <c r="AE28" i="14"/>
  <c r="AE24" i="14"/>
  <c r="AE12" i="14"/>
  <c r="AE14" i="14"/>
  <c r="AE5" i="14"/>
  <c r="AE10" i="14"/>
  <c r="AE9" i="14"/>
  <c r="AM21" i="14"/>
  <c r="AE20" i="14"/>
  <c r="F52" i="14"/>
  <c r="B52" i="14"/>
  <c r="AE3" i="14"/>
  <c r="AE13" i="14"/>
  <c r="L7" i="16"/>
  <c r="P7" i="16"/>
  <c r="R7" i="16"/>
  <c r="O7" i="16"/>
  <c r="T7" i="16"/>
  <c r="S7" i="16"/>
  <c r="N7" i="16"/>
  <c r="M7" i="16"/>
  <c r="Q7" i="16"/>
  <c r="U7" i="16"/>
  <c r="AF19" i="14"/>
  <c r="X19" i="14"/>
  <c r="AC27" i="14"/>
  <c r="Y19" i="14"/>
  <c r="T19" i="14"/>
  <c r="AD19" i="14"/>
  <c r="Q19" i="14"/>
  <c r="O19" i="14"/>
  <c r="I50" i="14"/>
  <c r="AC26" i="14"/>
  <c r="AC8" i="14"/>
  <c r="AC15" i="14"/>
  <c r="AB19" i="14"/>
  <c r="M19" i="14"/>
  <c r="AC19" i="14"/>
  <c r="E50" i="14"/>
  <c r="AC23" i="14"/>
  <c r="AG19" i="14"/>
  <c r="R19" i="14"/>
  <c r="AC22" i="14"/>
  <c r="AJ19" i="14"/>
  <c r="P19" i="14"/>
  <c r="AK19" i="14"/>
  <c r="S19" i="14"/>
  <c r="L19" i="14"/>
  <c r="AC3" i="14"/>
  <c r="V19" i="14"/>
  <c r="C50" i="14"/>
  <c r="AC30" i="14"/>
  <c r="J50" i="14"/>
  <c r="AC20" i="14"/>
  <c r="AC14" i="14"/>
  <c r="AC10" i="14"/>
  <c r="AC6" i="14"/>
  <c r="H50" i="14"/>
  <c r="AH19" i="14"/>
  <c r="AC28" i="14"/>
  <c r="F50" i="14"/>
  <c r="AN19" i="14"/>
  <c r="A50" i="14"/>
  <c r="AC29" i="14"/>
  <c r="AC7" i="14"/>
  <c r="AC2" i="14"/>
  <c r="AC13" i="14"/>
  <c r="G50" i="14"/>
  <c r="B50" i="14"/>
  <c r="AM19" i="14"/>
  <c r="AC18" i="14"/>
  <c r="AC24" i="14"/>
  <c r="D50" i="14"/>
  <c r="AC12" i="14"/>
  <c r="AC5" i="14"/>
  <c r="AC9" i="14"/>
  <c r="P4" i="16"/>
  <c r="AL21" i="14"/>
  <c r="S4" i="16"/>
  <c r="AK14" i="13"/>
  <c r="AW14" i="13"/>
  <c r="AY24" i="13"/>
  <c r="BB24" i="13"/>
  <c r="AZ16" i="13"/>
  <c r="AV16" i="13"/>
  <c r="AY29" i="13"/>
  <c r="AZ29" i="13"/>
  <c r="BB16" i="13"/>
  <c r="AY4" i="13"/>
  <c r="AV4" i="13"/>
  <c r="AX25" i="13"/>
  <c r="AY25" i="13"/>
  <c r="AX5" i="13"/>
  <c r="AZ5" i="13"/>
  <c r="AU24" i="13"/>
  <c r="AV24" i="13"/>
  <c r="BB4" i="13"/>
  <c r="AU29" i="13"/>
  <c r="AX29" i="13"/>
  <c r="AU16" i="13"/>
  <c r="AS16" i="13"/>
  <c r="BA4" i="13"/>
  <c r="AS4" i="13"/>
  <c r="AW25" i="13"/>
  <c r="AZ25" i="13"/>
  <c r="AS25" i="13"/>
  <c r="AY5" i="13"/>
  <c r="AS5" i="13"/>
  <c r="AS12" i="13"/>
  <c r="AT12" i="13"/>
  <c r="BA12" i="13"/>
  <c r="AS29" i="13"/>
  <c r="AW29" i="13"/>
  <c r="AX16" i="13"/>
  <c r="AW16" i="13"/>
  <c r="AZ4" i="13"/>
  <c r="AU4" i="13"/>
  <c r="AU25" i="13"/>
  <c r="BB25" i="13"/>
  <c r="AT25" i="13"/>
  <c r="BB5" i="13"/>
  <c r="AW5" i="13"/>
  <c r="AW24" i="13"/>
  <c r="AT4" i="13"/>
  <c r="AT29" i="13"/>
  <c r="BA29" i="13"/>
  <c r="BA16" i="13"/>
  <c r="AY16" i="13"/>
  <c r="AX4" i="13"/>
  <c r="AV25" i="13"/>
  <c r="AV5" i="13"/>
  <c r="BA5" i="13"/>
  <c r="AT5" i="13"/>
  <c r="AZ14" i="13"/>
  <c r="AV14" i="13"/>
  <c r="AT14" i="13"/>
  <c r="BA14" i="13"/>
  <c r="AU14" i="13"/>
  <c r="AS14" i="13"/>
  <c r="AX14" i="13"/>
  <c r="AT24" i="13"/>
  <c r="BB14" i="13"/>
  <c r="AY14" i="13"/>
</calcChain>
</file>

<file path=xl/sharedStrings.xml><?xml version="1.0" encoding="utf-8"?>
<sst xmlns="http://schemas.openxmlformats.org/spreadsheetml/2006/main" count="597" uniqueCount="98">
  <si>
    <t>Type</t>
  </si>
  <si>
    <t>Adapting Data</t>
  </si>
  <si>
    <t>Data Cleaning</t>
  </si>
  <si>
    <t>Feature Selection</t>
  </si>
  <si>
    <t>Model Creation</t>
  </si>
  <si>
    <t>Performance</t>
  </si>
  <si>
    <t>Accuracy</t>
  </si>
  <si>
    <t>Error/Exception</t>
  </si>
  <si>
    <t>Normalization</t>
  </si>
  <si>
    <t>Parameter</t>
  </si>
  <si>
    <t>Model Conversion</t>
  </si>
  <si>
    <t>Evaluation Strategy</t>
  </si>
  <si>
    <t>Model Properties</t>
  </si>
  <si>
    <t>Prediction</t>
  </si>
  <si>
    <t>Installation</t>
  </si>
  <si>
    <t>Deprecated</t>
  </si>
  <si>
    <t>Library API info</t>
  </si>
  <si>
    <t>Override</t>
  </si>
  <si>
    <t>Loading Model</t>
  </si>
  <si>
    <t>Platform</t>
  </si>
  <si>
    <t>Loss Function</t>
  </si>
  <si>
    <t>Data Preparation</t>
  </si>
  <si>
    <t>Chosing Model</t>
  </si>
  <si>
    <t>Training</t>
  </si>
  <si>
    <t>Evaluation</t>
  </si>
  <si>
    <t>Library</t>
  </si>
  <si>
    <t>Feature Extraction</t>
  </si>
  <si>
    <t>Shape</t>
  </si>
  <si>
    <t>Encoding</t>
  </si>
  <si>
    <t>Visualization</t>
  </si>
  <si>
    <t>Splitting Data</t>
  </si>
  <si>
    <t>Bug</t>
  </si>
  <si>
    <t>Dependency</t>
  </si>
  <si>
    <t>Hyperparameter tuning</t>
  </si>
  <si>
    <t>Library Log</t>
  </si>
  <si>
    <t>Best Model</t>
  </si>
  <si>
    <t>Output interpretation</t>
  </si>
  <si>
    <t>Storing Model</t>
  </si>
  <si>
    <t>Hyperparameter Tuning</t>
  </si>
  <si>
    <t>Shuffling &amp; Splitting Data</t>
  </si>
  <si>
    <t>Reuse</t>
  </si>
  <si>
    <t>Optimizer</t>
  </si>
  <si>
    <t>Convergence</t>
  </si>
  <si>
    <t>Altering model</t>
  </si>
  <si>
    <t>Tuning Strategy</t>
  </si>
  <si>
    <t>Selecting tuning parameters</t>
  </si>
  <si>
    <t>Prediction Accuracy</t>
  </si>
  <si>
    <t>Reusing pre trained model</t>
  </si>
  <si>
    <t>Robustness</t>
  </si>
  <si>
    <t>Weka</t>
  </si>
  <si>
    <t>Keras</t>
  </si>
  <si>
    <t>Scikit-learn</t>
  </si>
  <si>
    <t>Tensorflow</t>
  </si>
  <si>
    <t>Caffe</t>
  </si>
  <si>
    <t>Torch</t>
  </si>
  <si>
    <t>mahout</t>
  </si>
  <si>
    <t>h2o</t>
  </si>
  <si>
    <t>mllib</t>
  </si>
  <si>
    <t>theano</t>
  </si>
  <si>
    <t>Total</t>
  </si>
  <si>
    <t>Categories</t>
  </si>
  <si>
    <t>Feature Selection/Selection</t>
  </si>
  <si>
    <t>Loading/Storing Model</t>
  </si>
  <si>
    <t>Estimator Selection</t>
  </si>
  <si>
    <t>Choice of parameter</t>
  </si>
  <si>
    <t>Regularization</t>
  </si>
  <si>
    <t>Non ML API</t>
  </si>
  <si>
    <t>Installation/platform/dependency</t>
  </si>
  <si>
    <t>Override/Add Custom Code</t>
  </si>
  <si>
    <t>Model Selection</t>
  </si>
  <si>
    <t>Range</t>
  </si>
  <si>
    <t>Q1</t>
  </si>
  <si>
    <t>Mean</t>
  </si>
  <si>
    <t>Median</t>
  </si>
  <si>
    <t>Q3</t>
  </si>
  <si>
    <t>IQR</t>
  </si>
  <si>
    <t>STD</t>
  </si>
  <si>
    <t>Mean Deviation</t>
  </si>
  <si>
    <t>VAR</t>
  </si>
  <si>
    <t>Outlier?</t>
  </si>
  <si>
    <t>Category</t>
  </si>
  <si>
    <t>Theano</t>
  </si>
  <si>
    <t>Mllib</t>
  </si>
  <si>
    <t>scikit-learn</t>
  </si>
  <si>
    <t>Mahout</t>
  </si>
  <si>
    <t>Non ML</t>
  </si>
  <si>
    <t>Data preparation</t>
  </si>
  <si>
    <t>Choice of model</t>
  </si>
  <si>
    <t>Weke Median compairoson</t>
  </si>
  <si>
    <t>Keras Median Comparison</t>
  </si>
  <si>
    <t>sklearn median comparison</t>
  </si>
  <si>
    <t>Tensor compare with median</t>
  </si>
  <si>
    <t>Caffe compare with median</t>
  </si>
  <si>
    <t>Torch Compare with median</t>
  </si>
  <si>
    <t>Mahout comare with median</t>
  </si>
  <si>
    <t>h2o compare with median</t>
  </si>
  <si>
    <t>mllib compare with median</t>
  </si>
  <si>
    <t>Theano compare with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</si>
</sst>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3" fillId="0" borderId="2" xfId="0" applyFont="1" applyBorder="1" applyAlignment="1">
      <alignment wrapText="1"/>
    </xf>
    <xf numFmtId="0" fontId="1" fillId="0" borderId="0" xfId="0" applyFont="1"/>
    <xf numFmtId="0" fontId="2" fillId="0" borderId="0" xfId="0" applyFont="1"/>
    <xf numFmtId="0" fontId="6" fillId="0" borderId="0" xfId="0" applyFon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8" borderId="0" xfId="0" applyFont="1" applyFill="1"/>
    <xf numFmtId="0" fontId="6" fillId="3" borderId="0" xfId="0" applyFont="1" applyFill="1"/>
    <xf numFmtId="0" fontId="6" fillId="7" borderId="0" xfId="0" applyFont="1" applyFill="1"/>
    <xf numFmtId="9" fontId="0" fillId="0" borderId="0" xfId="1" applyFont="1"/>
    <xf numFmtId="2" fontId="3" fillId="0" borderId="1" xfId="1" applyNumberFormat="1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Weka!$A$1:$B$24</c:f>
              <c:multiLvlStrCache>
                <c:ptCount val="21"/>
                <c:lvl>
                  <c:pt idx="0">
                    <c:v>Type</c:v>
                  </c:pt>
                  <c:pt idx="1">
                    <c:v>Adapting Data</c:v>
                  </c:pt>
                  <c:pt idx="2">
                    <c:v>Data Cleaning</c:v>
                  </c:pt>
                  <c:pt idx="3">
                    <c:v>Feature Selection</c:v>
                  </c:pt>
                  <c:pt idx="4">
                    <c:v>Model Conversion</c:v>
                  </c:pt>
                  <c:pt idx="5">
                    <c:v>Model Creation</c:v>
                  </c:pt>
                  <c:pt idx="6">
                    <c:v>Performance</c:v>
                  </c:pt>
                  <c:pt idx="7">
                    <c:v>Accuracy</c:v>
                  </c:pt>
                  <c:pt idx="8">
                    <c:v>Error/Exception</c:v>
                  </c:pt>
                  <c:pt idx="9">
                    <c:v>Normalization</c:v>
                  </c:pt>
                  <c:pt idx="10">
                    <c:v>Loss Function</c:v>
                  </c:pt>
                  <c:pt idx="11">
                    <c:v>Parameter</c:v>
                  </c:pt>
                  <c:pt idx="12">
                    <c:v>Evaluation Strategy</c:v>
                  </c:pt>
                  <c:pt idx="13">
                    <c:v>Model Properties</c:v>
                  </c:pt>
                  <c:pt idx="14">
                    <c:v>Prediction</c:v>
                  </c:pt>
                  <c:pt idx="15">
                    <c:v>Installation</c:v>
                  </c:pt>
                  <c:pt idx="16">
                    <c:v>Deprecated</c:v>
                  </c:pt>
                  <c:pt idx="17">
                    <c:v>Library API info</c:v>
                  </c:pt>
                  <c:pt idx="18">
                    <c:v>Override</c:v>
                  </c:pt>
                  <c:pt idx="19">
                    <c:v>Loading Model</c:v>
                  </c:pt>
                  <c:pt idx="20">
                    <c:v>Platform</c:v>
                  </c:pt>
                </c:lvl>
                <c:lvl>
                  <c:pt idx="0">
                    <c:v>Data Preparation</c:v>
                  </c:pt>
                  <c:pt idx="4">
                    <c:v>Chosing Model</c:v>
                  </c:pt>
                  <c:pt idx="6">
                    <c:v>Training</c:v>
                  </c:pt>
                  <c:pt idx="12">
                    <c:v>Evaluation</c:v>
                  </c:pt>
                  <c:pt idx="14">
                    <c:v>Prediction</c:v>
                  </c:pt>
                  <c:pt idx="15">
                    <c:v>Library</c:v>
                  </c:pt>
                </c:lvl>
              </c:multiLvlStrCache>
            </c:multiLvlStrRef>
          </c:cat>
          <c:val>
            <c:numRef>
              <c:f>Weka!$D$1:$D$24</c:f>
              <c:numCache>
                <c:formatCode>0.00%</c:formatCode>
                <c:ptCount val="24"/>
                <c:pt idx="0">
                  <c:v>0.0170940170940171</c:v>
                </c:pt>
                <c:pt idx="1">
                  <c:v>0.205128205128205</c:v>
                </c:pt>
                <c:pt idx="2">
                  <c:v>0.0341880341880342</c:v>
                </c:pt>
                <c:pt idx="3">
                  <c:v>0.0427350427350427</c:v>
                </c:pt>
                <c:pt idx="4">
                  <c:v>0.0341880341880342</c:v>
                </c:pt>
                <c:pt idx="5">
                  <c:v>0.213675213675214</c:v>
                </c:pt>
                <c:pt idx="6">
                  <c:v>0.00854700854700855</c:v>
                </c:pt>
                <c:pt idx="7">
                  <c:v>0.00854700854700855</c:v>
                </c:pt>
                <c:pt idx="8">
                  <c:v>0.0256410256410256</c:v>
                </c:pt>
                <c:pt idx="9">
                  <c:v>0.00854700854700855</c:v>
                </c:pt>
                <c:pt idx="10">
                  <c:v>0.0170940170940171</c:v>
                </c:pt>
                <c:pt idx="11">
                  <c:v>0.0512820512820513</c:v>
                </c:pt>
                <c:pt idx="12">
                  <c:v>0.0854700854700855</c:v>
                </c:pt>
                <c:pt idx="13">
                  <c:v>0.0170940170940171</c:v>
                </c:pt>
                <c:pt idx="14">
                  <c:v>0.111111111111111</c:v>
                </c:pt>
                <c:pt idx="15">
                  <c:v>0.0256410256410256</c:v>
                </c:pt>
                <c:pt idx="16">
                  <c:v>0.00854700854700855</c:v>
                </c:pt>
                <c:pt idx="17">
                  <c:v>0.0170940170940171</c:v>
                </c:pt>
                <c:pt idx="18">
                  <c:v>0.00854700854700855</c:v>
                </c:pt>
                <c:pt idx="19">
                  <c:v>0.0170940170940171</c:v>
                </c:pt>
                <c:pt idx="20">
                  <c:v>0.0427350427350427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0E-445B-AD66-99C25CC0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464304"/>
        <c:axId val="949899840"/>
      </c:barChart>
      <c:catAx>
        <c:axId val="10194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99840"/>
        <c:crosses val="autoZero"/>
        <c:auto val="1"/>
        <c:lblAlgn val="ctr"/>
        <c:lblOffset val="100"/>
        <c:noMultiLvlLbl val="0"/>
      </c:catAx>
      <c:valAx>
        <c:axId val="9498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Group Caffe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gcaffe!$A$1:$A$9</c:f>
              <c:strCache>
                <c:ptCount val="7"/>
                <c:pt idx="0">
                  <c:v>Library</c:v>
                </c:pt>
                <c:pt idx="1">
                  <c:v>Data Preparation</c:v>
                </c:pt>
                <c:pt idx="2">
                  <c:v>Chosing Model</c:v>
                </c:pt>
                <c:pt idx="3">
                  <c:v>Training</c:v>
                </c:pt>
                <c:pt idx="4">
                  <c:v>Evaluation</c:v>
                </c:pt>
                <c:pt idx="5">
                  <c:v>Hyperparameter tuning</c:v>
                </c:pt>
                <c:pt idx="6">
                  <c:v>Prediction</c:v>
                </c:pt>
              </c:strCache>
            </c:strRef>
          </c:cat>
          <c:val>
            <c:numRef>
              <c:f>gcaffe!$C$1:$C$9</c:f>
              <c:numCache>
                <c:formatCode>0.00%</c:formatCode>
                <c:ptCount val="9"/>
                <c:pt idx="0">
                  <c:v>0.404040404040404</c:v>
                </c:pt>
                <c:pt idx="1">
                  <c:v>0.161616161616162</c:v>
                </c:pt>
                <c:pt idx="2">
                  <c:v>0.101010101010101</c:v>
                </c:pt>
                <c:pt idx="3">
                  <c:v>0.222222222222222</c:v>
                </c:pt>
                <c:pt idx="4">
                  <c:v>0.0505050505050505</c:v>
                </c:pt>
                <c:pt idx="5">
                  <c:v>0.0</c:v>
                </c:pt>
                <c:pt idx="6">
                  <c:v>0.0606060606060606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6A-4331-A3E6-0EF2C91A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305232"/>
        <c:axId val="532923952"/>
      </c:barChart>
      <c:catAx>
        <c:axId val="5193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23952"/>
        <c:crosses val="autoZero"/>
        <c:auto val="1"/>
        <c:lblAlgn val="ctr"/>
        <c:lblOffset val="100"/>
        <c:noMultiLvlLbl val="0"/>
      </c:catAx>
      <c:valAx>
        <c:axId val="5329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Stackoverflow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scaffe!$A$1:$A$11</c:f>
              <c:strCache>
                <c:ptCount val="7"/>
                <c:pt idx="0">
                  <c:v>Library</c:v>
                </c:pt>
                <c:pt idx="1">
                  <c:v>Data Preparation</c:v>
                </c:pt>
                <c:pt idx="2">
                  <c:v>Chosing Model</c:v>
                </c:pt>
                <c:pt idx="3">
                  <c:v>Training</c:v>
                </c:pt>
                <c:pt idx="4">
                  <c:v>Evaluation</c:v>
                </c:pt>
                <c:pt idx="5">
                  <c:v>Hyperparameter tuning</c:v>
                </c:pt>
                <c:pt idx="6">
                  <c:v>Prediction</c:v>
                </c:pt>
              </c:strCache>
            </c:strRef>
          </c:cat>
          <c:val>
            <c:numRef>
              <c:f>scaffe!$C$1:$C$11</c:f>
              <c:numCache>
                <c:formatCode>0.00%</c:formatCode>
                <c:ptCount val="11"/>
                <c:pt idx="0">
                  <c:v>0.234848484848485</c:v>
                </c:pt>
                <c:pt idx="1">
                  <c:v>0.143939393939394</c:v>
                </c:pt>
                <c:pt idx="2">
                  <c:v>0.28030303030303</c:v>
                </c:pt>
                <c:pt idx="3">
                  <c:v>0.265151515151515</c:v>
                </c:pt>
                <c:pt idx="4">
                  <c:v>0.00757575757575757</c:v>
                </c:pt>
                <c:pt idx="5">
                  <c:v>0.00757575757575757</c:v>
                </c:pt>
                <c:pt idx="6">
                  <c:v>0.0606060606060606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A9-4264-AE48-4022EF88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09904"/>
        <c:axId val="546588496"/>
      </c:barChart>
      <c:catAx>
        <c:axId val="5329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496"/>
        <c:crosses val="autoZero"/>
        <c:auto val="1"/>
        <c:lblAlgn val="ctr"/>
        <c:lblOffset val="100"/>
        <c:noMultiLvlLbl val="0"/>
      </c:catAx>
      <c:valAx>
        <c:axId val="546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mllib!$A$1:$B$41</c:f>
              <c:multiLvlStrCache>
                <c:ptCount val="36"/>
                <c:lvl>
                  <c:pt idx="0">
                    <c:v>Type</c:v>
                  </c:pt>
                  <c:pt idx="1">
                    <c:v>Shape</c:v>
                  </c:pt>
                  <c:pt idx="2">
                    <c:v>Adapting Data</c:v>
                  </c:pt>
                  <c:pt idx="3">
                    <c:v>Data Cleaning</c:v>
                  </c:pt>
                  <c:pt idx="4">
                    <c:v>Encoding</c:v>
                  </c:pt>
                  <c:pt idx="5">
                    <c:v>Shuffling &amp; Splitting Data</c:v>
                  </c:pt>
                  <c:pt idx="6">
                    <c:v>Feature Extraction</c:v>
                  </c:pt>
                  <c:pt idx="7">
                    <c:v>Feature Selection</c:v>
                  </c:pt>
                  <c:pt idx="8">
                    <c:v>Model Conversion</c:v>
                  </c:pt>
                  <c:pt idx="9">
                    <c:v>Best Model</c:v>
                  </c:pt>
                  <c:pt idx="10">
                    <c:v>Reuse</c:v>
                  </c:pt>
                  <c:pt idx="11">
                    <c:v>Altering model</c:v>
                  </c:pt>
                  <c:pt idx="12">
                    <c:v>Model Creation</c:v>
                  </c:pt>
                  <c:pt idx="13">
                    <c:v>Performance</c:v>
                  </c:pt>
                  <c:pt idx="14">
                    <c:v>Optimizer</c:v>
                  </c:pt>
                  <c:pt idx="15">
                    <c:v>Accuracy</c:v>
                  </c:pt>
                  <c:pt idx="16">
                    <c:v>Error/Exception</c:v>
                  </c:pt>
                  <c:pt idx="17">
                    <c:v>Normalization</c:v>
                  </c:pt>
                  <c:pt idx="18">
                    <c:v>Convergence</c:v>
                  </c:pt>
                  <c:pt idx="19">
                    <c:v>Loss Function</c:v>
                  </c:pt>
                  <c:pt idx="20">
                    <c:v>Parameter</c:v>
                  </c:pt>
                  <c:pt idx="21">
                    <c:v>Evaluation Strategy</c:v>
                  </c:pt>
                  <c:pt idx="22">
                    <c:v>Output interpretation</c:v>
                  </c:pt>
                  <c:pt idx="23">
                    <c:v>Visualization</c:v>
                  </c:pt>
                  <c:pt idx="24">
                    <c:v>Model Properties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Installation</c:v>
                  </c:pt>
                  <c:pt idx="28">
                    <c:v>Dependency</c:v>
                  </c:pt>
                  <c:pt idx="29">
                    <c:v>Deprecated</c:v>
                  </c:pt>
                  <c:pt idx="30">
                    <c:v>Library API info</c:v>
                  </c:pt>
                  <c:pt idx="31">
                    <c:v>Library Log</c:v>
                  </c:pt>
                  <c:pt idx="32">
                    <c:v>Override</c:v>
                  </c:pt>
                  <c:pt idx="33">
                    <c:v>Storing Model</c:v>
                  </c:pt>
                  <c:pt idx="34">
                    <c:v>Platform</c:v>
                  </c:pt>
                  <c:pt idx="35">
                    <c:v>Bug</c:v>
                  </c:pt>
                </c:lvl>
                <c:lvl>
                  <c:pt idx="0">
                    <c:v>Data Preparation</c:v>
                  </c:pt>
                  <c:pt idx="8">
                    <c:v>Chosing Model</c:v>
                  </c:pt>
                  <c:pt idx="13">
                    <c:v>Training</c:v>
                  </c:pt>
                  <c:pt idx="21">
                    <c:v>Evaluation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Library</c:v>
                  </c:pt>
                </c:lvl>
              </c:multiLvlStrCache>
            </c:multiLvlStrRef>
          </c:cat>
          <c:val>
            <c:numRef>
              <c:f>mllib!$D$1:$D$41</c:f>
              <c:numCache>
                <c:formatCode>0.00%</c:formatCode>
                <c:ptCount val="41"/>
                <c:pt idx="0">
                  <c:v>0.0252100840336134</c:v>
                </c:pt>
                <c:pt idx="1">
                  <c:v>0.0</c:v>
                </c:pt>
                <c:pt idx="2">
                  <c:v>0.252100840336134</c:v>
                </c:pt>
                <c:pt idx="3">
                  <c:v>0.0252100840336134</c:v>
                </c:pt>
                <c:pt idx="4">
                  <c:v>0.0</c:v>
                </c:pt>
                <c:pt idx="5">
                  <c:v>0.0</c:v>
                </c:pt>
                <c:pt idx="6">
                  <c:v>0.0336134453781513</c:v>
                </c:pt>
                <c:pt idx="7">
                  <c:v>0.00840336134453781</c:v>
                </c:pt>
                <c:pt idx="8">
                  <c:v>0.00840336134453781</c:v>
                </c:pt>
                <c:pt idx="9">
                  <c:v>0.00840336134453781</c:v>
                </c:pt>
                <c:pt idx="10">
                  <c:v>0.0</c:v>
                </c:pt>
                <c:pt idx="11">
                  <c:v>0.0</c:v>
                </c:pt>
                <c:pt idx="12">
                  <c:v>0.235294117647059</c:v>
                </c:pt>
                <c:pt idx="13">
                  <c:v>0.0420168067226891</c:v>
                </c:pt>
                <c:pt idx="14">
                  <c:v>0.0</c:v>
                </c:pt>
                <c:pt idx="15">
                  <c:v>0.00840336134453781</c:v>
                </c:pt>
                <c:pt idx="16">
                  <c:v>0.0588235294117647</c:v>
                </c:pt>
                <c:pt idx="17">
                  <c:v>0.0</c:v>
                </c:pt>
                <c:pt idx="18">
                  <c:v>0.00840336134453781</c:v>
                </c:pt>
                <c:pt idx="19">
                  <c:v>0.00840336134453781</c:v>
                </c:pt>
                <c:pt idx="20">
                  <c:v>0.0252100840336134</c:v>
                </c:pt>
                <c:pt idx="21">
                  <c:v>0.0504201680672269</c:v>
                </c:pt>
                <c:pt idx="22">
                  <c:v>0.0168067226890756</c:v>
                </c:pt>
                <c:pt idx="23">
                  <c:v>0.0</c:v>
                </c:pt>
                <c:pt idx="24">
                  <c:v>0.0</c:v>
                </c:pt>
                <c:pt idx="25">
                  <c:v>0.0168067226890756</c:v>
                </c:pt>
                <c:pt idx="26">
                  <c:v>0.0588235294117647</c:v>
                </c:pt>
                <c:pt idx="27">
                  <c:v>0.0</c:v>
                </c:pt>
                <c:pt idx="28">
                  <c:v>0.0168067226890756</c:v>
                </c:pt>
                <c:pt idx="29">
                  <c:v>0.0</c:v>
                </c:pt>
                <c:pt idx="30">
                  <c:v>0.00840336134453781</c:v>
                </c:pt>
                <c:pt idx="31">
                  <c:v>0.0168067226890756</c:v>
                </c:pt>
                <c:pt idx="32">
                  <c:v>0.00840336134453781</c:v>
                </c:pt>
                <c:pt idx="33">
                  <c:v>0.0504201680672269</c:v>
                </c:pt>
                <c:pt idx="34">
                  <c:v>0.00840336134453781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FD-4CF8-8593-795402CD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052624"/>
        <c:axId val="1016513056"/>
      </c:barChart>
      <c:catAx>
        <c:axId val="5320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13056"/>
        <c:crosses val="autoZero"/>
        <c:auto val="1"/>
        <c:lblAlgn val="ctr"/>
        <c:lblOffset val="100"/>
        <c:noMultiLvlLbl val="0"/>
      </c:catAx>
      <c:valAx>
        <c:axId val="10165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5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Sklearn!$A$1:$B$35</c:f>
              <c:multiLvlStrCache>
                <c:ptCount val="32"/>
                <c:lvl>
                  <c:pt idx="0">
                    <c:v>Type</c:v>
                  </c:pt>
                  <c:pt idx="1">
                    <c:v>Shape</c:v>
                  </c:pt>
                  <c:pt idx="2">
                    <c:v>Adapting Data</c:v>
                  </c:pt>
                  <c:pt idx="3">
                    <c:v>Data Cleaning</c:v>
                  </c:pt>
                  <c:pt idx="4">
                    <c:v>Encoding</c:v>
                  </c:pt>
                  <c:pt idx="5">
                    <c:v>Splitting Data</c:v>
                  </c:pt>
                  <c:pt idx="6">
                    <c:v>Feature Extraction</c:v>
                  </c:pt>
                  <c:pt idx="7">
                    <c:v>Feature Selection</c:v>
                  </c:pt>
                  <c:pt idx="8">
                    <c:v>Model Conversion</c:v>
                  </c:pt>
                  <c:pt idx="9">
                    <c:v>Best Model</c:v>
                  </c:pt>
                  <c:pt idx="10">
                    <c:v>Model Creation</c:v>
                  </c:pt>
                  <c:pt idx="11">
                    <c:v>Performance</c:v>
                  </c:pt>
                  <c:pt idx="12">
                    <c:v>Accuracy</c:v>
                  </c:pt>
                  <c:pt idx="13">
                    <c:v>Error/Exception</c:v>
                  </c:pt>
                  <c:pt idx="14">
                    <c:v>Normalization</c:v>
                  </c:pt>
                  <c:pt idx="15">
                    <c:v>Loss Function</c:v>
                  </c:pt>
                  <c:pt idx="16">
                    <c:v>Parameter</c:v>
                  </c:pt>
                  <c:pt idx="17">
                    <c:v>Evaluation Strategy</c:v>
                  </c:pt>
                  <c:pt idx="18">
                    <c:v>Output interpretation</c:v>
                  </c:pt>
                  <c:pt idx="19">
                    <c:v>Visualization</c:v>
                  </c:pt>
                  <c:pt idx="20">
                    <c:v>Model Properties</c:v>
                  </c:pt>
                  <c:pt idx="21">
                    <c:v>Hyperparameter tuning</c:v>
                  </c:pt>
                  <c:pt idx="22">
                    <c:v>Prediction</c:v>
                  </c:pt>
                  <c:pt idx="23">
                    <c:v>Installation</c:v>
                  </c:pt>
                  <c:pt idx="24">
                    <c:v>Dependency</c:v>
                  </c:pt>
                  <c:pt idx="25">
                    <c:v>Deprecated</c:v>
                  </c:pt>
                  <c:pt idx="26">
                    <c:v>Library API info</c:v>
                  </c:pt>
                  <c:pt idx="27">
                    <c:v>Library Log</c:v>
                  </c:pt>
                  <c:pt idx="28">
                    <c:v>Override</c:v>
                  </c:pt>
                  <c:pt idx="29">
                    <c:v>Storing Model</c:v>
                  </c:pt>
                  <c:pt idx="30">
                    <c:v>Platform</c:v>
                  </c:pt>
                  <c:pt idx="31">
                    <c:v>Bug</c:v>
                  </c:pt>
                </c:lvl>
                <c:lvl>
                  <c:pt idx="0">
                    <c:v>Data Preparation</c:v>
                  </c:pt>
                  <c:pt idx="8">
                    <c:v>Chosing Model</c:v>
                  </c:pt>
                  <c:pt idx="11">
                    <c:v>Training</c:v>
                  </c:pt>
                  <c:pt idx="17">
                    <c:v>Evaluation</c:v>
                  </c:pt>
                  <c:pt idx="21">
                    <c:v>Hyperparameter Tuning</c:v>
                  </c:pt>
                  <c:pt idx="22">
                    <c:v>Prediction</c:v>
                  </c:pt>
                  <c:pt idx="23">
                    <c:v>Library</c:v>
                  </c:pt>
                </c:lvl>
              </c:multiLvlStrCache>
            </c:multiLvlStrRef>
          </c:cat>
          <c:val>
            <c:numRef>
              <c:f>Sklearn!$D$1:$D$35</c:f>
              <c:numCache>
                <c:formatCode>0.00%</c:formatCode>
                <c:ptCount val="35"/>
                <c:pt idx="0">
                  <c:v>0.0292056074766355</c:v>
                </c:pt>
                <c:pt idx="1">
                  <c:v>0.0186915887850467</c:v>
                </c:pt>
                <c:pt idx="2">
                  <c:v>0.0607476635514019</c:v>
                </c:pt>
                <c:pt idx="3">
                  <c:v>0.036214953271028</c:v>
                </c:pt>
                <c:pt idx="4">
                  <c:v>0.0257009345794392</c:v>
                </c:pt>
                <c:pt idx="5">
                  <c:v>0.0151869158878505</c:v>
                </c:pt>
                <c:pt idx="6">
                  <c:v>0.00467289719626168</c:v>
                </c:pt>
                <c:pt idx="7">
                  <c:v>0.0735981308411215</c:v>
                </c:pt>
                <c:pt idx="8">
                  <c:v>0.00233644859813084</c:v>
                </c:pt>
                <c:pt idx="9">
                  <c:v>0.0210280373831776</c:v>
                </c:pt>
                <c:pt idx="10">
                  <c:v>0.213785046728972</c:v>
                </c:pt>
                <c:pt idx="11">
                  <c:v>0.0327102803738318</c:v>
                </c:pt>
                <c:pt idx="12">
                  <c:v>0.036214953271028</c:v>
                </c:pt>
                <c:pt idx="13">
                  <c:v>0.0478971962616822</c:v>
                </c:pt>
                <c:pt idx="14">
                  <c:v>0.00700934579439252</c:v>
                </c:pt>
                <c:pt idx="15">
                  <c:v>0.014018691588785</c:v>
                </c:pt>
                <c:pt idx="16">
                  <c:v>0.0397196261682243</c:v>
                </c:pt>
                <c:pt idx="17">
                  <c:v>0.0385514018691589</c:v>
                </c:pt>
                <c:pt idx="18">
                  <c:v>0.00934579439252336</c:v>
                </c:pt>
                <c:pt idx="19">
                  <c:v>0.0268691588785047</c:v>
                </c:pt>
                <c:pt idx="20">
                  <c:v>0.0128504672897196</c:v>
                </c:pt>
                <c:pt idx="21">
                  <c:v>0.0432242990654205</c:v>
                </c:pt>
                <c:pt idx="22">
                  <c:v>0.0677570093457944</c:v>
                </c:pt>
                <c:pt idx="23">
                  <c:v>0.0128504672897196</c:v>
                </c:pt>
                <c:pt idx="24">
                  <c:v>0.0327102803738318</c:v>
                </c:pt>
                <c:pt idx="25">
                  <c:v>0.0058411214953271</c:v>
                </c:pt>
                <c:pt idx="26">
                  <c:v>0.0245327102803738</c:v>
                </c:pt>
                <c:pt idx="27">
                  <c:v>0.00350467289719626</c:v>
                </c:pt>
                <c:pt idx="28">
                  <c:v>0.0151869158878505</c:v>
                </c:pt>
                <c:pt idx="29">
                  <c:v>0.0175233644859813</c:v>
                </c:pt>
                <c:pt idx="30">
                  <c:v>0.00817757009345794</c:v>
                </c:pt>
                <c:pt idx="31">
                  <c:v>0.00233644859813084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3E-4A13-B1F0-70F5C999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03584"/>
        <c:axId val="1004374032"/>
      </c:barChart>
      <c:catAx>
        <c:axId val="5306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74032"/>
        <c:crosses val="autoZero"/>
        <c:auto val="1"/>
        <c:lblAlgn val="ctr"/>
        <c:lblOffset val="100"/>
        <c:noMultiLvlLbl val="0"/>
      </c:catAx>
      <c:valAx>
        <c:axId val="10043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tensorflow!$A$1:$B$40</c:f>
              <c:multiLvlStrCache>
                <c:ptCount val="36"/>
                <c:lvl>
                  <c:pt idx="0">
                    <c:v>Type</c:v>
                  </c:pt>
                  <c:pt idx="1">
                    <c:v>Shape</c:v>
                  </c:pt>
                  <c:pt idx="2">
                    <c:v>Adapting Data</c:v>
                  </c:pt>
                  <c:pt idx="3">
                    <c:v>Data Cleaning</c:v>
                  </c:pt>
                  <c:pt idx="4">
                    <c:v>Encoding</c:v>
                  </c:pt>
                  <c:pt idx="5">
                    <c:v>Shuffling &amp; Splitting Data</c:v>
                  </c:pt>
                  <c:pt idx="6">
                    <c:v>Feature Extraction</c:v>
                  </c:pt>
                  <c:pt idx="7">
                    <c:v>Feature Selection</c:v>
                  </c:pt>
                  <c:pt idx="8">
                    <c:v>Model Conversion</c:v>
                  </c:pt>
                  <c:pt idx="9">
                    <c:v>Best Model</c:v>
                  </c:pt>
                  <c:pt idx="10">
                    <c:v>Reuse</c:v>
                  </c:pt>
                  <c:pt idx="11">
                    <c:v>Altering model</c:v>
                  </c:pt>
                  <c:pt idx="12">
                    <c:v>Model Creation</c:v>
                  </c:pt>
                  <c:pt idx="13">
                    <c:v>Performance</c:v>
                  </c:pt>
                  <c:pt idx="14">
                    <c:v>Optimizer</c:v>
                  </c:pt>
                  <c:pt idx="15">
                    <c:v>Accuracy</c:v>
                  </c:pt>
                  <c:pt idx="16">
                    <c:v>Error/Exception</c:v>
                  </c:pt>
                  <c:pt idx="17">
                    <c:v>Normalization</c:v>
                  </c:pt>
                  <c:pt idx="18">
                    <c:v>Convergence</c:v>
                  </c:pt>
                  <c:pt idx="19">
                    <c:v>Loss Function</c:v>
                  </c:pt>
                  <c:pt idx="20">
                    <c:v>Parameter</c:v>
                  </c:pt>
                  <c:pt idx="21">
                    <c:v>Evaluation Strategy</c:v>
                  </c:pt>
                  <c:pt idx="22">
                    <c:v>Output interpretation</c:v>
                  </c:pt>
                  <c:pt idx="23">
                    <c:v>Visualization</c:v>
                  </c:pt>
                  <c:pt idx="24">
                    <c:v>Model Properties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Installation</c:v>
                  </c:pt>
                  <c:pt idx="28">
                    <c:v>Dependency</c:v>
                  </c:pt>
                  <c:pt idx="29">
                    <c:v>Deprecated</c:v>
                  </c:pt>
                  <c:pt idx="30">
                    <c:v>Library API info</c:v>
                  </c:pt>
                  <c:pt idx="31">
                    <c:v>Library Log</c:v>
                  </c:pt>
                  <c:pt idx="32">
                    <c:v>Override</c:v>
                  </c:pt>
                  <c:pt idx="33">
                    <c:v>Storing Model</c:v>
                  </c:pt>
                  <c:pt idx="34">
                    <c:v>Platform</c:v>
                  </c:pt>
                  <c:pt idx="35">
                    <c:v>Bug</c:v>
                  </c:pt>
                </c:lvl>
                <c:lvl>
                  <c:pt idx="0">
                    <c:v>Data Preparation</c:v>
                  </c:pt>
                  <c:pt idx="8">
                    <c:v>Chosing Model</c:v>
                  </c:pt>
                  <c:pt idx="13">
                    <c:v>Training</c:v>
                  </c:pt>
                  <c:pt idx="21">
                    <c:v>Evaluation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Library</c:v>
                  </c:pt>
                </c:lvl>
              </c:multiLvlStrCache>
            </c:multiLvlStrRef>
          </c:cat>
          <c:val>
            <c:numRef>
              <c:f>tensorflow!$D$1:$D$40</c:f>
              <c:numCache>
                <c:formatCode>0.00%</c:formatCode>
                <c:ptCount val="40"/>
                <c:pt idx="0">
                  <c:v>0.02023988005997</c:v>
                </c:pt>
                <c:pt idx="1">
                  <c:v>0.0262368815592204</c:v>
                </c:pt>
                <c:pt idx="2">
                  <c:v>0.0847076461769115</c:v>
                </c:pt>
                <c:pt idx="3">
                  <c:v>0.0209895052473763</c:v>
                </c:pt>
                <c:pt idx="4">
                  <c:v>0.000749625187406297</c:v>
                </c:pt>
                <c:pt idx="5">
                  <c:v>0.00749625187406297</c:v>
                </c:pt>
                <c:pt idx="6">
                  <c:v>0.00674662668665667</c:v>
                </c:pt>
                <c:pt idx="7">
                  <c:v>0.0</c:v>
                </c:pt>
                <c:pt idx="8">
                  <c:v>0.00974512743628186</c:v>
                </c:pt>
                <c:pt idx="9">
                  <c:v>0.00299850074962519</c:v>
                </c:pt>
                <c:pt idx="10">
                  <c:v>0.00299850074962519</c:v>
                </c:pt>
                <c:pt idx="11">
                  <c:v>0.012743628185907</c:v>
                </c:pt>
                <c:pt idx="12">
                  <c:v>0.230134932533733</c:v>
                </c:pt>
                <c:pt idx="13">
                  <c:v>0.0434782608695652</c:v>
                </c:pt>
                <c:pt idx="14">
                  <c:v>0.02023988005997</c:v>
                </c:pt>
                <c:pt idx="15">
                  <c:v>0.00899550224887556</c:v>
                </c:pt>
                <c:pt idx="16">
                  <c:v>0.0532233883058471</c:v>
                </c:pt>
                <c:pt idx="17">
                  <c:v>0.00749625187406297</c:v>
                </c:pt>
                <c:pt idx="18">
                  <c:v>0.00524737631184408</c:v>
                </c:pt>
                <c:pt idx="19">
                  <c:v>0.0374812593703148</c:v>
                </c:pt>
                <c:pt idx="20">
                  <c:v>0.0374812593703148</c:v>
                </c:pt>
                <c:pt idx="21">
                  <c:v>0.0524737631184408</c:v>
                </c:pt>
                <c:pt idx="22">
                  <c:v>0.0209895052473763</c:v>
                </c:pt>
                <c:pt idx="23">
                  <c:v>0.0164917541229385</c:v>
                </c:pt>
                <c:pt idx="24">
                  <c:v>0.000749625187406297</c:v>
                </c:pt>
                <c:pt idx="25">
                  <c:v>0.00524737631184408</c:v>
                </c:pt>
                <c:pt idx="26">
                  <c:v>0.0449775112443778</c:v>
                </c:pt>
                <c:pt idx="27">
                  <c:v>0.0292353823088456</c:v>
                </c:pt>
                <c:pt idx="28">
                  <c:v>0.0322338830584708</c:v>
                </c:pt>
                <c:pt idx="29">
                  <c:v>0.000749625187406297</c:v>
                </c:pt>
                <c:pt idx="30">
                  <c:v>0.0374812593703148</c:v>
                </c:pt>
                <c:pt idx="31">
                  <c:v>0.00599700149925037</c:v>
                </c:pt>
                <c:pt idx="32">
                  <c:v>0.0104947526236882</c:v>
                </c:pt>
                <c:pt idx="33">
                  <c:v>0.0194902548725637</c:v>
                </c:pt>
                <c:pt idx="34">
                  <c:v>0.0832083958020989</c:v>
                </c:pt>
                <c:pt idx="35">
                  <c:v>0.000749625187406297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D0-455B-A901-F35FCEE3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19456"/>
        <c:axId val="1003921520"/>
      </c:barChart>
      <c:catAx>
        <c:axId val="5298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21520"/>
        <c:crosses val="autoZero"/>
        <c:auto val="1"/>
        <c:lblAlgn val="ctr"/>
        <c:lblOffset val="100"/>
        <c:noMultiLvlLbl val="0"/>
      </c:catAx>
      <c:valAx>
        <c:axId val="1003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keras!$A$1:$B$40</c:f>
              <c:multiLvlStrCache>
                <c:ptCount val="36"/>
                <c:lvl>
                  <c:pt idx="0">
                    <c:v>Type</c:v>
                  </c:pt>
                  <c:pt idx="1">
                    <c:v>Shape</c:v>
                  </c:pt>
                  <c:pt idx="2">
                    <c:v>Adapting Data</c:v>
                  </c:pt>
                  <c:pt idx="3">
                    <c:v>Data Cleaning</c:v>
                  </c:pt>
                  <c:pt idx="4">
                    <c:v>Encoding</c:v>
                  </c:pt>
                  <c:pt idx="5">
                    <c:v>Shuffling &amp; Splitting Data</c:v>
                  </c:pt>
                  <c:pt idx="6">
                    <c:v>Feature Extraction</c:v>
                  </c:pt>
                  <c:pt idx="7">
                    <c:v>Feature Selection</c:v>
                  </c:pt>
                  <c:pt idx="8">
                    <c:v>Model Conversion</c:v>
                  </c:pt>
                  <c:pt idx="9">
                    <c:v>Best Model</c:v>
                  </c:pt>
                  <c:pt idx="10">
                    <c:v>Reuse</c:v>
                  </c:pt>
                  <c:pt idx="11">
                    <c:v>Altering model</c:v>
                  </c:pt>
                  <c:pt idx="12">
                    <c:v>Model Creation</c:v>
                  </c:pt>
                  <c:pt idx="13">
                    <c:v>Performance</c:v>
                  </c:pt>
                  <c:pt idx="14">
                    <c:v>Optimizer</c:v>
                  </c:pt>
                  <c:pt idx="15">
                    <c:v>Accuracy</c:v>
                  </c:pt>
                  <c:pt idx="16">
                    <c:v>Error/Exception</c:v>
                  </c:pt>
                  <c:pt idx="17">
                    <c:v>Normalization</c:v>
                  </c:pt>
                  <c:pt idx="18">
                    <c:v>Convergence</c:v>
                  </c:pt>
                  <c:pt idx="19">
                    <c:v>Loss Function</c:v>
                  </c:pt>
                  <c:pt idx="20">
                    <c:v>Parameter</c:v>
                  </c:pt>
                  <c:pt idx="21">
                    <c:v>Evaluation Strategy</c:v>
                  </c:pt>
                  <c:pt idx="22">
                    <c:v>Output interpretation</c:v>
                  </c:pt>
                  <c:pt idx="23">
                    <c:v>Visualization</c:v>
                  </c:pt>
                  <c:pt idx="24">
                    <c:v>Model Properties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Installation</c:v>
                  </c:pt>
                  <c:pt idx="28">
                    <c:v>Dependency</c:v>
                  </c:pt>
                  <c:pt idx="29">
                    <c:v>Deprecated</c:v>
                  </c:pt>
                  <c:pt idx="30">
                    <c:v>Library API info</c:v>
                  </c:pt>
                  <c:pt idx="31">
                    <c:v>Library Log</c:v>
                  </c:pt>
                  <c:pt idx="32">
                    <c:v>Override</c:v>
                  </c:pt>
                  <c:pt idx="33">
                    <c:v>Storing Model</c:v>
                  </c:pt>
                  <c:pt idx="34">
                    <c:v>Platform</c:v>
                  </c:pt>
                  <c:pt idx="35">
                    <c:v>Bug</c:v>
                  </c:pt>
                </c:lvl>
                <c:lvl>
                  <c:pt idx="0">
                    <c:v>Data Preparation</c:v>
                  </c:pt>
                  <c:pt idx="8">
                    <c:v>Chosing Model</c:v>
                  </c:pt>
                  <c:pt idx="13">
                    <c:v>Training</c:v>
                  </c:pt>
                  <c:pt idx="20">
                    <c:v>91</c:v>
                  </c:pt>
                  <c:pt idx="21">
                    <c:v>Evaluation</c:v>
                  </c:pt>
                  <c:pt idx="24">
                    <c:v>28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Library</c:v>
                  </c:pt>
                </c:lvl>
              </c:multiLvlStrCache>
            </c:multiLvlStrRef>
          </c:cat>
          <c:val>
            <c:numRef>
              <c:f>keras!$D$1:$D$40</c:f>
              <c:numCache>
                <c:formatCode>0.00%</c:formatCode>
                <c:ptCount val="40"/>
                <c:pt idx="0">
                  <c:v>0.0108991825613079</c:v>
                </c:pt>
                <c:pt idx="1">
                  <c:v>0.0544959128065395</c:v>
                </c:pt>
                <c:pt idx="2">
                  <c:v>0.0790190735694823</c:v>
                </c:pt>
                <c:pt idx="3">
                  <c:v>0.00544959128065395</c:v>
                </c:pt>
                <c:pt idx="4">
                  <c:v>0.0</c:v>
                </c:pt>
                <c:pt idx="5">
                  <c:v>0.0</c:v>
                </c:pt>
                <c:pt idx="6">
                  <c:v>0.0108991825613079</c:v>
                </c:pt>
                <c:pt idx="7">
                  <c:v>0.0</c:v>
                </c:pt>
                <c:pt idx="8">
                  <c:v>0.0</c:v>
                </c:pt>
                <c:pt idx="9">
                  <c:v>0.00544959128065395</c:v>
                </c:pt>
                <c:pt idx="10">
                  <c:v>0.00272479564032697</c:v>
                </c:pt>
                <c:pt idx="11">
                  <c:v>0.0</c:v>
                </c:pt>
                <c:pt idx="12">
                  <c:v>0.258855585831063</c:v>
                </c:pt>
                <c:pt idx="13">
                  <c:v>0.0517711171662125</c:v>
                </c:pt>
                <c:pt idx="14">
                  <c:v>0.00544959128065395</c:v>
                </c:pt>
                <c:pt idx="15">
                  <c:v>0.0245231607629428</c:v>
                </c:pt>
                <c:pt idx="16">
                  <c:v>0.0544959128065395</c:v>
                </c:pt>
                <c:pt idx="17">
                  <c:v>0.00544959128065395</c:v>
                </c:pt>
                <c:pt idx="18">
                  <c:v>0.0108991825613079</c:v>
                </c:pt>
                <c:pt idx="19">
                  <c:v>0.0408719346049046</c:v>
                </c:pt>
                <c:pt idx="20">
                  <c:v>0.0544959128065395</c:v>
                </c:pt>
                <c:pt idx="21">
                  <c:v>0.0245231607629428</c:v>
                </c:pt>
                <c:pt idx="22">
                  <c:v>0.0136239782016349</c:v>
                </c:pt>
                <c:pt idx="23">
                  <c:v>0.0163487738419618</c:v>
                </c:pt>
                <c:pt idx="24">
                  <c:v>0.0217983651226158</c:v>
                </c:pt>
                <c:pt idx="25">
                  <c:v>0.00272479564032697</c:v>
                </c:pt>
                <c:pt idx="26">
                  <c:v>0.0980926430517711</c:v>
                </c:pt>
                <c:pt idx="27">
                  <c:v>0.0108991825613079</c:v>
                </c:pt>
                <c:pt idx="28">
                  <c:v>0.0354223433242507</c:v>
                </c:pt>
                <c:pt idx="29">
                  <c:v>0.0</c:v>
                </c:pt>
                <c:pt idx="30">
                  <c:v>0.0245231607629428</c:v>
                </c:pt>
                <c:pt idx="31">
                  <c:v>0.00272479564032697</c:v>
                </c:pt>
                <c:pt idx="32">
                  <c:v>0.00817438692098092</c:v>
                </c:pt>
                <c:pt idx="33">
                  <c:v>0.0163487738419618</c:v>
                </c:pt>
                <c:pt idx="34">
                  <c:v>0.0490463215258856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72-4970-94AD-C55D3D63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29824"/>
        <c:axId val="531009536"/>
      </c:barChart>
      <c:catAx>
        <c:axId val="5321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09536"/>
        <c:crosses val="autoZero"/>
        <c:auto val="1"/>
        <c:lblAlgn val="ctr"/>
        <c:lblOffset val="100"/>
        <c:noMultiLvlLbl val="0"/>
      </c:catAx>
      <c:valAx>
        <c:axId val="5310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torch!$A$1:$B$42</c:f>
              <c:multiLvlStrCache>
                <c:ptCount val="36"/>
                <c:lvl>
                  <c:pt idx="0">
                    <c:v>Type</c:v>
                  </c:pt>
                  <c:pt idx="1">
                    <c:v>Shape</c:v>
                  </c:pt>
                  <c:pt idx="2">
                    <c:v>Adapting Data</c:v>
                  </c:pt>
                  <c:pt idx="3">
                    <c:v>Data Cleaning</c:v>
                  </c:pt>
                  <c:pt idx="4">
                    <c:v>Encoding</c:v>
                  </c:pt>
                  <c:pt idx="5">
                    <c:v>Shuffling &amp; Splitting Data</c:v>
                  </c:pt>
                  <c:pt idx="6">
                    <c:v>Feature Extraction</c:v>
                  </c:pt>
                  <c:pt idx="7">
                    <c:v>Feature Selection</c:v>
                  </c:pt>
                  <c:pt idx="8">
                    <c:v>Model Conversion</c:v>
                  </c:pt>
                  <c:pt idx="9">
                    <c:v>Best Model</c:v>
                  </c:pt>
                  <c:pt idx="10">
                    <c:v>Reuse</c:v>
                  </c:pt>
                  <c:pt idx="11">
                    <c:v>Altering model</c:v>
                  </c:pt>
                  <c:pt idx="12">
                    <c:v>Model Creation</c:v>
                  </c:pt>
                  <c:pt idx="13">
                    <c:v>Performance</c:v>
                  </c:pt>
                  <c:pt idx="14">
                    <c:v>Optimizer</c:v>
                  </c:pt>
                  <c:pt idx="15">
                    <c:v>Accuracy</c:v>
                  </c:pt>
                  <c:pt idx="16">
                    <c:v>Error/Exception</c:v>
                  </c:pt>
                  <c:pt idx="17">
                    <c:v>Normalization</c:v>
                  </c:pt>
                  <c:pt idx="18">
                    <c:v>Convergence</c:v>
                  </c:pt>
                  <c:pt idx="19">
                    <c:v>Loss Function</c:v>
                  </c:pt>
                  <c:pt idx="20">
                    <c:v>Parameter</c:v>
                  </c:pt>
                  <c:pt idx="21">
                    <c:v>Evaluation Strategy</c:v>
                  </c:pt>
                  <c:pt idx="22">
                    <c:v>Output interpretation</c:v>
                  </c:pt>
                  <c:pt idx="23">
                    <c:v>Visualization</c:v>
                  </c:pt>
                  <c:pt idx="24">
                    <c:v>Model Properties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Installation</c:v>
                  </c:pt>
                  <c:pt idx="28">
                    <c:v>Dependency</c:v>
                  </c:pt>
                  <c:pt idx="29">
                    <c:v>Deprecated</c:v>
                  </c:pt>
                  <c:pt idx="30">
                    <c:v>Library API info</c:v>
                  </c:pt>
                  <c:pt idx="31">
                    <c:v>Library Log</c:v>
                  </c:pt>
                  <c:pt idx="32">
                    <c:v>Override</c:v>
                  </c:pt>
                  <c:pt idx="33">
                    <c:v>Storing Model</c:v>
                  </c:pt>
                  <c:pt idx="34">
                    <c:v>Platform</c:v>
                  </c:pt>
                  <c:pt idx="35">
                    <c:v>Bug</c:v>
                  </c:pt>
                </c:lvl>
                <c:lvl>
                  <c:pt idx="0">
                    <c:v>Data Preparation</c:v>
                  </c:pt>
                  <c:pt idx="8">
                    <c:v>Chosing Model</c:v>
                  </c:pt>
                  <c:pt idx="13">
                    <c:v>Training</c:v>
                  </c:pt>
                  <c:pt idx="21">
                    <c:v>Evaluation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Library</c:v>
                  </c:pt>
                </c:lvl>
              </c:multiLvlStrCache>
            </c:multiLvlStrRef>
          </c:cat>
          <c:val>
            <c:numRef>
              <c:f>torch!$D$1:$D$42</c:f>
              <c:numCache>
                <c:formatCode>0.00%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0.229508196721311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0.0491803278688524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0.229508196721311</c:v>
                </c:pt>
                <c:pt idx="13">
                  <c:v>0.0163934426229508</c:v>
                </c:pt>
                <c:pt idx="14">
                  <c:v>0.0327868852459016</c:v>
                </c:pt>
                <c:pt idx="15">
                  <c:v>0.0163934426229508</c:v>
                </c:pt>
                <c:pt idx="16">
                  <c:v>0.0163934426229508</c:v>
                </c:pt>
                <c:pt idx="17">
                  <c:v>0.0</c:v>
                </c:pt>
                <c:pt idx="18">
                  <c:v>0.0</c:v>
                </c:pt>
                <c:pt idx="19">
                  <c:v>0.0327868852459016</c:v>
                </c:pt>
                <c:pt idx="20">
                  <c:v>0.0819672131147541</c:v>
                </c:pt>
                <c:pt idx="21">
                  <c:v>0.0163934426229508</c:v>
                </c:pt>
                <c:pt idx="22">
                  <c:v>0.0</c:v>
                </c:pt>
                <c:pt idx="23">
                  <c:v>0.0</c:v>
                </c:pt>
                <c:pt idx="24">
                  <c:v>0.0163934426229508</c:v>
                </c:pt>
                <c:pt idx="25">
                  <c:v>0.0</c:v>
                </c:pt>
                <c:pt idx="26">
                  <c:v>0.0163934426229508</c:v>
                </c:pt>
                <c:pt idx="27">
                  <c:v>0.0819672131147541</c:v>
                </c:pt>
                <c:pt idx="28">
                  <c:v>0.0163934426229508</c:v>
                </c:pt>
                <c:pt idx="29">
                  <c:v>0.0</c:v>
                </c:pt>
                <c:pt idx="30">
                  <c:v>0.0327868852459016</c:v>
                </c:pt>
                <c:pt idx="31">
                  <c:v>0.0</c:v>
                </c:pt>
                <c:pt idx="32">
                  <c:v>0.0</c:v>
                </c:pt>
                <c:pt idx="33">
                  <c:v>0.0491803278688524</c:v>
                </c:pt>
                <c:pt idx="34">
                  <c:v>0.0655737704918033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41-4676-B3B7-B005A261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20176"/>
        <c:axId val="531109120"/>
      </c:barChart>
      <c:catAx>
        <c:axId val="10025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09120"/>
        <c:crosses val="autoZero"/>
        <c:auto val="1"/>
        <c:lblAlgn val="ctr"/>
        <c:lblOffset val="100"/>
        <c:noMultiLvlLbl val="0"/>
      </c:catAx>
      <c:valAx>
        <c:axId val="531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caffe!$A$1:$B$40</c:f>
              <c:multiLvlStrCache>
                <c:ptCount val="36"/>
                <c:lvl>
                  <c:pt idx="0">
                    <c:v>Type</c:v>
                  </c:pt>
                  <c:pt idx="1">
                    <c:v>Shape</c:v>
                  </c:pt>
                  <c:pt idx="2">
                    <c:v>Adapting Data</c:v>
                  </c:pt>
                  <c:pt idx="3">
                    <c:v>Data Cleaning</c:v>
                  </c:pt>
                  <c:pt idx="4">
                    <c:v>Encoding</c:v>
                  </c:pt>
                  <c:pt idx="5">
                    <c:v>Shuffling &amp; Splitting Data</c:v>
                  </c:pt>
                  <c:pt idx="6">
                    <c:v>Feature Extraction</c:v>
                  </c:pt>
                  <c:pt idx="7">
                    <c:v>Feature Selection</c:v>
                  </c:pt>
                  <c:pt idx="8">
                    <c:v>Model Conversion</c:v>
                  </c:pt>
                  <c:pt idx="9">
                    <c:v>Best Model</c:v>
                  </c:pt>
                  <c:pt idx="10">
                    <c:v>Reuse</c:v>
                  </c:pt>
                  <c:pt idx="11">
                    <c:v>Altering model</c:v>
                  </c:pt>
                  <c:pt idx="12">
                    <c:v>Model Creation</c:v>
                  </c:pt>
                  <c:pt idx="13">
                    <c:v>Performance</c:v>
                  </c:pt>
                  <c:pt idx="14">
                    <c:v>Optimizer</c:v>
                  </c:pt>
                  <c:pt idx="15">
                    <c:v>Accuracy</c:v>
                  </c:pt>
                  <c:pt idx="16">
                    <c:v>Error/Exception</c:v>
                  </c:pt>
                  <c:pt idx="17">
                    <c:v>Normalization</c:v>
                  </c:pt>
                  <c:pt idx="18">
                    <c:v>Convergence</c:v>
                  </c:pt>
                  <c:pt idx="19">
                    <c:v>Loss Function</c:v>
                  </c:pt>
                  <c:pt idx="20">
                    <c:v>Parameter</c:v>
                  </c:pt>
                  <c:pt idx="21">
                    <c:v>Evaluation Strategy</c:v>
                  </c:pt>
                  <c:pt idx="22">
                    <c:v>Output interpretation</c:v>
                  </c:pt>
                  <c:pt idx="23">
                    <c:v>Visualization</c:v>
                  </c:pt>
                  <c:pt idx="24">
                    <c:v>Model Properties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Installation</c:v>
                  </c:pt>
                  <c:pt idx="28">
                    <c:v>Dependency</c:v>
                  </c:pt>
                  <c:pt idx="29">
                    <c:v>Deprecated</c:v>
                  </c:pt>
                  <c:pt idx="30">
                    <c:v>Library API info</c:v>
                  </c:pt>
                  <c:pt idx="31">
                    <c:v>Library Log</c:v>
                  </c:pt>
                  <c:pt idx="32">
                    <c:v>Override</c:v>
                  </c:pt>
                  <c:pt idx="33">
                    <c:v>Storing Model</c:v>
                  </c:pt>
                  <c:pt idx="34">
                    <c:v>Platform</c:v>
                  </c:pt>
                  <c:pt idx="35">
                    <c:v>Bug</c:v>
                  </c:pt>
                </c:lvl>
                <c:lvl>
                  <c:pt idx="0">
                    <c:v>Data Preparation</c:v>
                  </c:pt>
                  <c:pt idx="8">
                    <c:v>Chosing Model</c:v>
                  </c:pt>
                  <c:pt idx="13">
                    <c:v>Training</c:v>
                  </c:pt>
                  <c:pt idx="21">
                    <c:v>Evaluation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Library</c:v>
                  </c:pt>
                </c:lvl>
              </c:multiLvlStrCache>
            </c:multiLvlStrRef>
          </c:cat>
          <c:val>
            <c:numRef>
              <c:f>caffe!$D$1:$D$40</c:f>
              <c:numCache>
                <c:formatCode>0.00%</c:formatCode>
                <c:ptCount val="40"/>
                <c:pt idx="0">
                  <c:v>0.0151515151515151</c:v>
                </c:pt>
                <c:pt idx="1">
                  <c:v>0.0151515151515151</c:v>
                </c:pt>
                <c:pt idx="2">
                  <c:v>0.0984848484848485</c:v>
                </c:pt>
                <c:pt idx="3">
                  <c:v>0.0151515151515151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0.0227272727272727</c:v>
                </c:pt>
                <c:pt idx="9">
                  <c:v>0.0</c:v>
                </c:pt>
                <c:pt idx="10">
                  <c:v>0.0</c:v>
                </c:pt>
                <c:pt idx="11">
                  <c:v>0.0151515151515151</c:v>
                </c:pt>
                <c:pt idx="12">
                  <c:v>0.265151515151515</c:v>
                </c:pt>
                <c:pt idx="13">
                  <c:v>0.0151515151515151</c:v>
                </c:pt>
                <c:pt idx="14">
                  <c:v>0.00757575757575757</c:v>
                </c:pt>
                <c:pt idx="15">
                  <c:v>0.0378787878787879</c:v>
                </c:pt>
                <c:pt idx="16">
                  <c:v>0.00757575757575757</c:v>
                </c:pt>
                <c:pt idx="17">
                  <c:v>0.0151515151515151</c:v>
                </c:pt>
                <c:pt idx="18">
                  <c:v>0.0151515151515151</c:v>
                </c:pt>
                <c:pt idx="19">
                  <c:v>0.0606060606060606</c:v>
                </c:pt>
                <c:pt idx="20">
                  <c:v>0.0909090909090909</c:v>
                </c:pt>
                <c:pt idx="21">
                  <c:v>0.00757575757575757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0.00757575757575757</c:v>
                </c:pt>
                <c:pt idx="26">
                  <c:v>0.0606060606060606</c:v>
                </c:pt>
                <c:pt idx="27">
                  <c:v>0.053030303030303</c:v>
                </c:pt>
                <c:pt idx="28">
                  <c:v>0.0833333333333333</c:v>
                </c:pt>
                <c:pt idx="29">
                  <c:v>0.0</c:v>
                </c:pt>
                <c:pt idx="30">
                  <c:v>0.00757575757575757</c:v>
                </c:pt>
                <c:pt idx="31">
                  <c:v>0.0151515151515151</c:v>
                </c:pt>
                <c:pt idx="32">
                  <c:v>0.0151515151515151</c:v>
                </c:pt>
                <c:pt idx="33">
                  <c:v>0.00757575757575757</c:v>
                </c:pt>
                <c:pt idx="34">
                  <c:v>0.0303030303030303</c:v>
                </c:pt>
                <c:pt idx="35">
                  <c:v>0.0151515151515151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4F-4D1D-A62F-3D8B9051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70288"/>
        <c:axId val="1005714880"/>
      </c:barChart>
      <c:catAx>
        <c:axId val="5307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14880"/>
        <c:crosses val="autoZero"/>
        <c:auto val="1"/>
        <c:lblAlgn val="ctr"/>
        <c:lblOffset val="100"/>
        <c:noMultiLvlLbl val="0"/>
      </c:catAx>
      <c:valAx>
        <c:axId val="10057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theano!$A$1:$B$44</c:f>
              <c:multiLvlStrCache>
                <c:ptCount val="36"/>
                <c:lvl>
                  <c:pt idx="0">
                    <c:v>Type</c:v>
                  </c:pt>
                  <c:pt idx="1">
                    <c:v>Shape</c:v>
                  </c:pt>
                  <c:pt idx="2">
                    <c:v>Adapting Data</c:v>
                  </c:pt>
                  <c:pt idx="3">
                    <c:v>Data Cleaning</c:v>
                  </c:pt>
                  <c:pt idx="4">
                    <c:v>Encoding</c:v>
                  </c:pt>
                  <c:pt idx="5">
                    <c:v>Shuffling &amp; Splitting Data</c:v>
                  </c:pt>
                  <c:pt idx="6">
                    <c:v>Feature Extraction</c:v>
                  </c:pt>
                  <c:pt idx="7">
                    <c:v>Feature Selection</c:v>
                  </c:pt>
                  <c:pt idx="8">
                    <c:v>Model Conversion</c:v>
                  </c:pt>
                  <c:pt idx="9">
                    <c:v>Best Model</c:v>
                  </c:pt>
                  <c:pt idx="10">
                    <c:v>Reuse</c:v>
                  </c:pt>
                  <c:pt idx="11">
                    <c:v>Altering model</c:v>
                  </c:pt>
                  <c:pt idx="12">
                    <c:v>Model Creation</c:v>
                  </c:pt>
                  <c:pt idx="13">
                    <c:v>Performance</c:v>
                  </c:pt>
                  <c:pt idx="14">
                    <c:v>Optimizer</c:v>
                  </c:pt>
                  <c:pt idx="15">
                    <c:v>Accuracy</c:v>
                  </c:pt>
                  <c:pt idx="16">
                    <c:v>Error/Exception</c:v>
                  </c:pt>
                  <c:pt idx="17">
                    <c:v>Normalization</c:v>
                  </c:pt>
                  <c:pt idx="18">
                    <c:v>Convergence</c:v>
                  </c:pt>
                  <c:pt idx="19">
                    <c:v>Loss Function</c:v>
                  </c:pt>
                  <c:pt idx="20">
                    <c:v>Parameter</c:v>
                  </c:pt>
                  <c:pt idx="21">
                    <c:v>Evaluation Strategy</c:v>
                  </c:pt>
                  <c:pt idx="22">
                    <c:v>Output interpretation</c:v>
                  </c:pt>
                  <c:pt idx="23">
                    <c:v>Visualization</c:v>
                  </c:pt>
                  <c:pt idx="24">
                    <c:v>Model Properties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Installation</c:v>
                  </c:pt>
                  <c:pt idx="28">
                    <c:v>Dependency</c:v>
                  </c:pt>
                  <c:pt idx="29">
                    <c:v>Deprecated</c:v>
                  </c:pt>
                  <c:pt idx="30">
                    <c:v>Library API info</c:v>
                  </c:pt>
                  <c:pt idx="31">
                    <c:v>Library Log</c:v>
                  </c:pt>
                  <c:pt idx="32">
                    <c:v>Override</c:v>
                  </c:pt>
                  <c:pt idx="33">
                    <c:v>Storing Model</c:v>
                  </c:pt>
                  <c:pt idx="34">
                    <c:v>Platform</c:v>
                  </c:pt>
                  <c:pt idx="35">
                    <c:v>Bug</c:v>
                  </c:pt>
                </c:lvl>
                <c:lvl>
                  <c:pt idx="0">
                    <c:v>Data Preparation</c:v>
                  </c:pt>
                  <c:pt idx="8">
                    <c:v>Chosing Model</c:v>
                  </c:pt>
                  <c:pt idx="13">
                    <c:v>Training</c:v>
                  </c:pt>
                  <c:pt idx="21">
                    <c:v>Evaluation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Library</c:v>
                  </c:pt>
                </c:lvl>
              </c:multiLvlStrCache>
            </c:multiLvlStrRef>
          </c:cat>
          <c:val>
            <c:numRef>
              <c:f>theano!$D$1:$D$44</c:f>
              <c:numCache>
                <c:formatCode>0.00%</c:formatCode>
                <c:ptCount val="44"/>
                <c:pt idx="0">
                  <c:v>0.0208333333333333</c:v>
                </c:pt>
                <c:pt idx="1">
                  <c:v>0.0208333333333333</c:v>
                </c:pt>
                <c:pt idx="2">
                  <c:v>0.104166666666667</c:v>
                </c:pt>
                <c:pt idx="3">
                  <c:v>0.015625</c:v>
                </c:pt>
                <c:pt idx="4">
                  <c:v>0.0</c:v>
                </c:pt>
                <c:pt idx="5">
                  <c:v>0.0</c:v>
                </c:pt>
                <c:pt idx="6">
                  <c:v>0.00520833333333333</c:v>
                </c:pt>
                <c:pt idx="7">
                  <c:v>0.0</c:v>
                </c:pt>
                <c:pt idx="8">
                  <c:v>0.0260416666666667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0.234375</c:v>
                </c:pt>
                <c:pt idx="13">
                  <c:v>0.0208333333333333</c:v>
                </c:pt>
                <c:pt idx="14">
                  <c:v>0.0104166666666667</c:v>
                </c:pt>
                <c:pt idx="15">
                  <c:v>0.00520833333333333</c:v>
                </c:pt>
                <c:pt idx="16">
                  <c:v>0.0572916666666667</c:v>
                </c:pt>
                <c:pt idx="17">
                  <c:v>0.00520833333333333</c:v>
                </c:pt>
                <c:pt idx="18">
                  <c:v>0.015625</c:v>
                </c:pt>
                <c:pt idx="19">
                  <c:v>0.0260416666666667</c:v>
                </c:pt>
                <c:pt idx="20">
                  <c:v>0.0260416666666667</c:v>
                </c:pt>
                <c:pt idx="21">
                  <c:v>0.0</c:v>
                </c:pt>
                <c:pt idx="22">
                  <c:v>0.0260416666666667</c:v>
                </c:pt>
                <c:pt idx="23">
                  <c:v>0.0</c:v>
                </c:pt>
                <c:pt idx="24">
                  <c:v>0.0</c:v>
                </c:pt>
                <c:pt idx="25">
                  <c:v>0.0104166666666667</c:v>
                </c:pt>
                <c:pt idx="26">
                  <c:v>0.0208333333333333</c:v>
                </c:pt>
                <c:pt idx="27">
                  <c:v>0.09375</c:v>
                </c:pt>
                <c:pt idx="28">
                  <c:v>0.125</c:v>
                </c:pt>
                <c:pt idx="29">
                  <c:v>0.00520833333333333</c:v>
                </c:pt>
                <c:pt idx="30">
                  <c:v>0.015625</c:v>
                </c:pt>
                <c:pt idx="31">
                  <c:v>0.00520833333333333</c:v>
                </c:pt>
                <c:pt idx="32">
                  <c:v>0.015625</c:v>
                </c:pt>
                <c:pt idx="33">
                  <c:v>0.0104166666666667</c:v>
                </c:pt>
                <c:pt idx="34">
                  <c:v>0.078125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BB-4A03-B666-111D3962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54304"/>
        <c:axId val="1019993792"/>
      </c:barChart>
      <c:catAx>
        <c:axId val="5197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93792"/>
        <c:crosses val="autoZero"/>
        <c:auto val="1"/>
        <c:lblAlgn val="ctr"/>
        <c:lblOffset val="100"/>
        <c:noMultiLvlLbl val="0"/>
      </c:catAx>
      <c:valAx>
        <c:axId val="10199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mahout!$A$1:$B$40</c:f>
              <c:multiLvlStrCache>
                <c:ptCount val="36"/>
                <c:lvl>
                  <c:pt idx="0">
                    <c:v>Type</c:v>
                  </c:pt>
                  <c:pt idx="1">
                    <c:v>Shape</c:v>
                  </c:pt>
                  <c:pt idx="2">
                    <c:v>Adapting Data</c:v>
                  </c:pt>
                  <c:pt idx="3">
                    <c:v>Data Cleaning</c:v>
                  </c:pt>
                  <c:pt idx="4">
                    <c:v>Encoding</c:v>
                  </c:pt>
                  <c:pt idx="5">
                    <c:v>Shuffling &amp; Splitting Data</c:v>
                  </c:pt>
                  <c:pt idx="6">
                    <c:v>Feature Extraction</c:v>
                  </c:pt>
                  <c:pt idx="7">
                    <c:v>Feature Selection</c:v>
                  </c:pt>
                  <c:pt idx="8">
                    <c:v>Model Conversion</c:v>
                  </c:pt>
                  <c:pt idx="9">
                    <c:v>Best Model</c:v>
                  </c:pt>
                  <c:pt idx="10">
                    <c:v>Reuse</c:v>
                  </c:pt>
                  <c:pt idx="11">
                    <c:v>Altering model</c:v>
                  </c:pt>
                  <c:pt idx="12">
                    <c:v>Model Creation</c:v>
                  </c:pt>
                  <c:pt idx="13">
                    <c:v>Performance</c:v>
                  </c:pt>
                  <c:pt idx="14">
                    <c:v>Optimizer</c:v>
                  </c:pt>
                  <c:pt idx="15">
                    <c:v>Accuracy</c:v>
                  </c:pt>
                  <c:pt idx="16">
                    <c:v>Error/Exception</c:v>
                  </c:pt>
                  <c:pt idx="17">
                    <c:v>Normalization</c:v>
                  </c:pt>
                  <c:pt idx="18">
                    <c:v>Convergence</c:v>
                  </c:pt>
                  <c:pt idx="19">
                    <c:v>Loss Function</c:v>
                  </c:pt>
                  <c:pt idx="20">
                    <c:v>Parameter</c:v>
                  </c:pt>
                  <c:pt idx="21">
                    <c:v>Evaluation Strategy</c:v>
                  </c:pt>
                  <c:pt idx="22">
                    <c:v>Output interpretation</c:v>
                  </c:pt>
                  <c:pt idx="23">
                    <c:v>Visualization</c:v>
                  </c:pt>
                  <c:pt idx="24">
                    <c:v>Model Properties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Installation</c:v>
                  </c:pt>
                  <c:pt idx="28">
                    <c:v>Dependency</c:v>
                  </c:pt>
                  <c:pt idx="29">
                    <c:v>Deprecated</c:v>
                  </c:pt>
                  <c:pt idx="30">
                    <c:v>Library API info</c:v>
                  </c:pt>
                  <c:pt idx="31">
                    <c:v>Library Log</c:v>
                  </c:pt>
                  <c:pt idx="32">
                    <c:v>Override</c:v>
                  </c:pt>
                  <c:pt idx="33">
                    <c:v>Storing Model</c:v>
                  </c:pt>
                  <c:pt idx="34">
                    <c:v>Platform</c:v>
                  </c:pt>
                  <c:pt idx="35">
                    <c:v>Bug</c:v>
                  </c:pt>
                </c:lvl>
                <c:lvl>
                  <c:pt idx="0">
                    <c:v>Data Preparation</c:v>
                  </c:pt>
                  <c:pt idx="8">
                    <c:v>Chosing Model</c:v>
                  </c:pt>
                  <c:pt idx="13">
                    <c:v>Training</c:v>
                  </c:pt>
                  <c:pt idx="21">
                    <c:v>Evaluation</c:v>
                  </c:pt>
                  <c:pt idx="25">
                    <c:v>Hyperparameter Tuning</c:v>
                  </c:pt>
                  <c:pt idx="26">
                    <c:v>Prediction</c:v>
                  </c:pt>
                  <c:pt idx="27">
                    <c:v>Library</c:v>
                  </c:pt>
                </c:lvl>
              </c:multiLvlStrCache>
            </c:multiLvlStrRef>
          </c:cat>
          <c:val>
            <c:numRef>
              <c:f>mahout!$D$1:$D$40</c:f>
              <c:numCache>
                <c:formatCode>0.00%</c:formatCode>
                <c:ptCount val="40"/>
                <c:pt idx="0">
                  <c:v>0.0</c:v>
                </c:pt>
                <c:pt idx="1">
                  <c:v>0.0</c:v>
                </c:pt>
                <c:pt idx="2">
                  <c:v>0.145833333333333</c:v>
                </c:pt>
                <c:pt idx="3">
                  <c:v>0.0208333333333333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0.4375</c:v>
                </c:pt>
                <c:pt idx="13">
                  <c:v>0.0208333333333333</c:v>
                </c:pt>
                <c:pt idx="14">
                  <c:v>0.0</c:v>
                </c:pt>
                <c:pt idx="15">
                  <c:v>0.0</c:v>
                </c:pt>
                <c:pt idx="16">
                  <c:v>0.0416666666666667</c:v>
                </c:pt>
                <c:pt idx="17">
                  <c:v>0.0208333333333333</c:v>
                </c:pt>
                <c:pt idx="18">
                  <c:v>0.0</c:v>
                </c:pt>
                <c:pt idx="19">
                  <c:v>0.0</c:v>
                </c:pt>
                <c:pt idx="20">
                  <c:v>0.0208333333333333</c:v>
                </c:pt>
                <c:pt idx="21">
                  <c:v>0.0208333333333333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0.0416666666666667</c:v>
                </c:pt>
                <c:pt idx="27">
                  <c:v>0.0416666666666667</c:v>
                </c:pt>
                <c:pt idx="28">
                  <c:v>0.0208333333333333</c:v>
                </c:pt>
                <c:pt idx="29">
                  <c:v>0.0</c:v>
                </c:pt>
                <c:pt idx="30">
                  <c:v>0.0416666666666667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0.125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93-421F-BA90-9F095A9E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72128"/>
        <c:axId val="548640048"/>
      </c:barChart>
      <c:catAx>
        <c:axId val="5195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0048"/>
        <c:crosses val="autoZero"/>
        <c:auto val="1"/>
        <c:lblAlgn val="ctr"/>
        <c:lblOffset val="100"/>
        <c:noMultiLvlLbl val="0"/>
      </c:catAx>
      <c:valAx>
        <c:axId val="5486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3</xdr:row>
      <xdr:rowOff>144780</xdr:rowOff>
    </xdr:from>
    <xdr:to>
      <xdr:col>21</xdr:col>
      <xdr:colOff>396240</xdr:colOff>
      <xdr:row>25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E67DF26-DECF-4490-890A-60F0BDFEB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</xdr:row>
      <xdr:rowOff>144780</xdr:rowOff>
    </xdr:from>
    <xdr:to>
      <xdr:col>18</xdr:col>
      <xdr:colOff>205740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A1139D4-C876-4E66-9918-D7AFBD878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167640</xdr:rowOff>
    </xdr:from>
    <xdr:to>
      <xdr:col>22</xdr:col>
      <xdr:colOff>83820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46E58FC-3B62-4034-88EB-581CDB026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83820</xdr:rowOff>
    </xdr:from>
    <xdr:to>
      <xdr:col>21</xdr:col>
      <xdr:colOff>586740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FD988AF-CD8B-4826-9AED-D79CBA573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5</xdr:row>
      <xdr:rowOff>7620</xdr:rowOff>
    </xdr:from>
    <xdr:to>
      <xdr:col>27</xdr:col>
      <xdr:colOff>30480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C1F5CC6-F07F-4C86-81EE-D7725A031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152400</xdr:rowOff>
    </xdr:from>
    <xdr:to>
      <xdr:col>20</xdr:col>
      <xdr:colOff>266700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637CC70-7BDD-4FBF-ABC7-235D80F6D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15</xdr:row>
      <xdr:rowOff>7620</xdr:rowOff>
    </xdr:from>
    <xdr:to>
      <xdr:col>23</xdr:col>
      <xdr:colOff>304800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04686AA-8A2A-40E2-B8DA-55279A94C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10</xdr:row>
      <xdr:rowOff>99060</xdr:rowOff>
    </xdr:from>
    <xdr:to>
      <xdr:col>23</xdr:col>
      <xdr:colOff>487680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85F916E-CC8C-4E15-8BEB-319C49088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15</xdr:row>
      <xdr:rowOff>38100</xdr:rowOff>
    </xdr:from>
    <xdr:to>
      <xdr:col>20</xdr:col>
      <xdr:colOff>129540</xdr:colOff>
      <xdr:row>36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883A9EC-BBEC-48D7-8338-0ACF55CD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106680</xdr:rowOff>
    </xdr:from>
    <xdr:to>
      <xdr:col>20</xdr:col>
      <xdr:colOff>518160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DCF5664-CE55-4608-B2F7-613952FE9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12</xdr:row>
      <xdr:rowOff>7620</xdr:rowOff>
    </xdr:from>
    <xdr:to>
      <xdr:col>18</xdr:col>
      <xdr:colOff>274320</xdr:colOff>
      <xdr:row>33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2AC2E38-384F-4656-A0CF-9B53137C5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tabSelected="1" topLeftCell="C1" zoomScale="90" zoomScaleNormal="90" zoomScalePageLayoutView="90" workbookViewId="0">
      <selection activeCell="E31" sqref="E31:E32"/>
    </sheetView>
  </sheetViews>
  <sheetFormatPr baseColWidth="10" defaultColWidth="8.83203125" defaultRowHeight="15" x14ac:dyDescent="0.2"/>
  <cols>
    <col min="2" max="2" width="45.33203125" customWidth="1"/>
    <col min="4" max="4" width="42.1640625" customWidth="1"/>
    <col min="5" max="5" width="53.5" customWidth="1"/>
    <col min="6" max="8" width="16.83203125" customWidth="1"/>
    <col min="9" max="11" width="18" customWidth="1"/>
    <col min="12" max="14" width="14" customWidth="1"/>
    <col min="15" max="17" width="10.83203125" customWidth="1"/>
    <col min="40" max="40" width="22.5" customWidth="1"/>
    <col min="43" max="43" width="35.5" customWidth="1"/>
    <col min="44" max="44" width="21.1640625" customWidth="1"/>
    <col min="45" max="45" width="17.5" customWidth="1"/>
    <col min="46" max="46" width="17.6640625" customWidth="1"/>
    <col min="47" max="47" width="22.1640625" customWidth="1"/>
    <col min="48" max="48" width="19.6640625" customWidth="1"/>
    <col min="49" max="49" width="12.83203125" customWidth="1"/>
    <col min="50" max="50" width="18.33203125" customWidth="1"/>
    <col min="51" max="51" width="13.33203125" customWidth="1"/>
    <col min="52" max="52" width="13.5" customWidth="1"/>
    <col min="53" max="53" width="20.6640625" customWidth="1"/>
    <col min="54" max="54" width="28.1640625" customWidth="1"/>
  </cols>
  <sheetData>
    <row r="1" spans="1:54" x14ac:dyDescent="0.2">
      <c r="B1" s="19" t="s">
        <v>60</v>
      </c>
      <c r="C1" t="s">
        <v>49</v>
      </c>
      <c r="E1" t="s">
        <v>88</v>
      </c>
      <c r="F1" t="s">
        <v>50</v>
      </c>
      <c r="H1" t="s">
        <v>89</v>
      </c>
      <c r="I1" t="s">
        <v>51</v>
      </c>
      <c r="K1" t="s">
        <v>90</v>
      </c>
      <c r="L1" t="s">
        <v>52</v>
      </c>
      <c r="N1" t="s">
        <v>91</v>
      </c>
      <c r="O1" t="s">
        <v>53</v>
      </c>
      <c r="Q1" t="s">
        <v>92</v>
      </c>
      <c r="R1" t="s">
        <v>54</v>
      </c>
      <c r="T1" t="s">
        <v>93</v>
      </c>
      <c r="U1" t="s">
        <v>55</v>
      </c>
      <c r="W1" t="s">
        <v>94</v>
      </c>
      <c r="X1" t="s">
        <v>56</v>
      </c>
      <c r="Z1" t="s">
        <v>95</v>
      </c>
      <c r="AA1" t="s">
        <v>57</v>
      </c>
      <c r="AC1" t="s">
        <v>96</v>
      </c>
      <c r="AD1" t="s">
        <v>58</v>
      </c>
      <c r="AF1" t="s">
        <v>97</v>
      </c>
      <c r="AG1" t="s">
        <v>59</v>
      </c>
      <c r="AH1" t="s">
        <v>70</v>
      </c>
      <c r="AI1" t="s">
        <v>71</v>
      </c>
      <c r="AJ1" t="s">
        <v>74</v>
      </c>
      <c r="AK1" t="s">
        <v>75</v>
      </c>
      <c r="AL1" t="s">
        <v>72</v>
      </c>
      <c r="AM1" t="s">
        <v>73</v>
      </c>
      <c r="AN1" t="s">
        <v>77</v>
      </c>
      <c r="AO1" t="s">
        <v>76</v>
      </c>
      <c r="AP1" t="s">
        <v>78</v>
      </c>
      <c r="AS1" s="18" t="s">
        <v>49</v>
      </c>
      <c r="AT1" s="18" t="s">
        <v>50</v>
      </c>
      <c r="AU1" s="18" t="s">
        <v>51</v>
      </c>
      <c r="AV1" s="18" t="s">
        <v>52</v>
      </c>
      <c r="AW1" s="18" t="s">
        <v>53</v>
      </c>
      <c r="AX1" s="18" t="s">
        <v>54</v>
      </c>
      <c r="AY1" s="18" t="s">
        <v>55</v>
      </c>
      <c r="AZ1" s="18" t="s">
        <v>56</v>
      </c>
      <c r="BA1" s="18" t="s">
        <v>57</v>
      </c>
      <c r="BB1" s="18" t="s">
        <v>58</v>
      </c>
    </row>
    <row r="2" spans="1:54" x14ac:dyDescent="0.2">
      <c r="B2" s="20" t="s">
        <v>0</v>
      </c>
      <c r="C2" s="2">
        <v>2</v>
      </c>
      <c r="D2" s="2">
        <f>100*C2/117</f>
        <v>1.7094017094017093</v>
      </c>
      <c r="E2" s="2">
        <f>IF(D2 &lt;AM2,1,0)</f>
        <v>0</v>
      </c>
      <c r="F2" s="2">
        <v>4</v>
      </c>
      <c r="G2" s="2">
        <f>100*F2/367</f>
        <v>1.0899182561307903</v>
      </c>
      <c r="H2" s="2">
        <f>IF(G2 &lt;AM2,1,0)</f>
        <v>1</v>
      </c>
      <c r="I2" s="2">
        <v>25</v>
      </c>
      <c r="J2" s="2">
        <f>100*I2/856</f>
        <v>2.9205607476635516</v>
      </c>
      <c r="K2" s="2">
        <f>IF(J2 &lt;AM2,1,0)</f>
        <v>0</v>
      </c>
      <c r="L2" s="2">
        <v>27</v>
      </c>
      <c r="M2" s="2">
        <f>100*L2/1334</f>
        <v>2.0239880059970017</v>
      </c>
      <c r="N2" s="2">
        <f>IF(M2 &lt;AM2,1,0)</f>
        <v>0</v>
      </c>
      <c r="O2" s="2">
        <v>2</v>
      </c>
      <c r="P2" s="2">
        <f>100*O2/132</f>
        <v>1.5151515151515151</v>
      </c>
      <c r="Q2" s="2">
        <f>IF(P2 &lt;AM2,1,0)</f>
        <v>1</v>
      </c>
      <c r="R2" s="2"/>
      <c r="S2" s="2">
        <f>100*R2/61</f>
        <v>0</v>
      </c>
      <c r="T2" s="2">
        <f>IF(S2 &lt;AM2,1,0)</f>
        <v>1</v>
      </c>
      <c r="U2" s="2"/>
      <c r="V2" s="2">
        <f>100*U2/48</f>
        <v>0</v>
      </c>
      <c r="W2" s="2">
        <f>IF(V2 &lt;AM2,1,0)</f>
        <v>1</v>
      </c>
      <c r="X2" s="2"/>
      <c r="Y2" s="2">
        <f>100*X2/17</f>
        <v>0</v>
      </c>
      <c r="Z2" s="2">
        <f>IF(Y2 &lt;AM2,1,0)</f>
        <v>1</v>
      </c>
      <c r="AA2" s="2">
        <v>3</v>
      </c>
      <c r="AB2" s="2">
        <f>100*AA2/119</f>
        <v>2.5210084033613445</v>
      </c>
      <c r="AC2" s="2">
        <f>IF(AB2 &lt;AM2,1,0)</f>
        <v>0</v>
      </c>
      <c r="AD2" s="2">
        <v>4</v>
      </c>
      <c r="AE2" s="2">
        <f>100*AD2/192</f>
        <v>2.0833333333333335</v>
      </c>
      <c r="AF2" s="2">
        <f>IF(AE2 &lt;AM2,1,0)</f>
        <v>0</v>
      </c>
      <c r="AG2" s="2">
        <f>D2+G2+J2+M2+P2+S2+V2+Y2+AB2+AE2</f>
        <v>13.863361971039247</v>
      </c>
      <c r="AH2" s="2">
        <f>MAX(D2,G2,J2,M2,P2,S2,V2,Y2,AB2,AE2) - MIN(D2,G2,J2,M2,P2,S2,V2,Y2,AB2,AE2)</f>
        <v>2.9205607476635516</v>
      </c>
      <c r="AI2" s="2">
        <f>_xlfn.QUARTILE.INC((D2,G2,J2,M2,P2,S2,V2,Y2,AB2,AE2),1)</f>
        <v>0.27247956403269757</v>
      </c>
      <c r="AJ2" s="2">
        <f>_xlfn.QUARTILE.INC((D2,G2,J2,M2,P2,S2,V2,Y2,AB2,AE2),3)</f>
        <v>2.0684970014992503</v>
      </c>
      <c r="AK2" s="2">
        <f>AJ2-AI2</f>
        <v>1.7960174374665527</v>
      </c>
      <c r="AL2" s="2">
        <f>AVERAGE(D2,G2,J2,M2,P2,S2,V2,Y2,AB2,AE2)</f>
        <v>1.3863361971039247</v>
      </c>
      <c r="AM2" s="2">
        <f>MEDIAN(D2,G2,J2,M2,P2,S2,V2,Y2,AB2,AE2)</f>
        <v>1.6122766122766121</v>
      </c>
      <c r="AN2" s="2">
        <f>AVEDEV(D2,G2,J2,M2,P2,S2,V2,Y2,AB2,AE2)</f>
        <v>0.89108530645698136</v>
      </c>
      <c r="AO2" s="2">
        <f>_xlfn.STDEV.P(D2,G2,J2,M2,P2,S2,V2,Y2,AB2,AE2)</f>
        <v>1.0251021064177939</v>
      </c>
      <c r="AP2" s="2">
        <f>_xlfn.VAR.P(D2,G2,J2,M2,P2,S2,V2,Y2,AB2,AE2)</f>
        <v>1.0508343285821982</v>
      </c>
      <c r="AQ2" s="2"/>
      <c r="AR2" s="18" t="str">
        <f>B2</f>
        <v>Type</v>
      </c>
      <c r="AS2" t="str">
        <f>IF(OR(D2 &lt;  (AI2 - 1.5*AK2), D2 &gt; (AJ2 + 1.5*AK2)),"Outlier","Not Outlier")</f>
        <v>Not Outlier</v>
      </c>
      <c r="AT2" t="str">
        <f>IF(OR(G2 &lt;  (AI2 - 1.5*AK2), G2 &gt; (AJ2 + 1.5*AK2)),"Outlier","Not outlier")</f>
        <v>Not outlier</v>
      </c>
      <c r="AU2" t="str">
        <f>IF(OR(J2 &lt;  (AI2 - 1.5*AK2), J2 &gt; (AJ2 + 1.5*AK2)),"Outlier","Not outlier")</f>
        <v>Not outlier</v>
      </c>
      <c r="AV2" t="str">
        <f>IF(OR(M2 &lt;  (AI2 - 1.5*AK2), M2 &gt; (AJ2 + 1.5*AK2)),"Outlier","Not outlier")</f>
        <v>Not outlier</v>
      </c>
      <c r="AW2" t="str">
        <f>IF(OR(P2 &lt;  (AI2 - 1.5*AK2), P2 &gt; (AJ2 + 1.5*AK2)),"Outlier","Not outlier")</f>
        <v>Not outlier</v>
      </c>
      <c r="AX2" t="str">
        <f>IF(OR(S2 &lt;  (AI2 - 1.5*AK2), S2 &gt; (AJ2 + 1.5*AK2)),"Outlier","Not outlier")</f>
        <v>Not outlier</v>
      </c>
      <c r="AY2" t="str">
        <f>IF(OR(V2 &lt;  (AI2 - 1.5*AK2), V2 &gt; (AJ2 + 1.5*AK2)),"Outlier","Not outlier")</f>
        <v>Not outlier</v>
      </c>
      <c r="AZ2" t="str">
        <f>IF(OR(Y2 &lt;  (AI2 - 1.5*AK2), Y2 &gt; (AJ2 + 1.5*AK2)),"Outlier","Not outlier")</f>
        <v>Not outlier</v>
      </c>
      <c r="BA2" t="str">
        <f>IF(OR(AB2 &lt;  (AI2 - 1.5*AK2), AB2 &gt; (AJ2 + 1.5*AK2)),"Outlier","Not outlier")</f>
        <v>Not outlier</v>
      </c>
      <c r="BB2" t="str">
        <f>IF(OR(AE2 &lt;  (AI2 - 1.5*AK2), AE2 &gt; (AJ2 + 1.5*AK2)),"Outlier","Not outlier")</f>
        <v>Not outlier</v>
      </c>
    </row>
    <row r="3" spans="1:54" x14ac:dyDescent="0.2">
      <c r="B3" s="20" t="s">
        <v>27</v>
      </c>
      <c r="C3" s="2"/>
      <c r="D3" s="2">
        <f t="shared" ref="D3:D31" si="0">100*C3/117</f>
        <v>0</v>
      </c>
      <c r="E3" s="2">
        <f t="shared" ref="E3:E30" si="1">IF(D3 &lt;AM3,1,0)</f>
        <v>1</v>
      </c>
      <c r="F3" s="2">
        <v>20</v>
      </c>
      <c r="G3" s="2">
        <f t="shared" ref="G3:G31" si="2">100*F3/367</f>
        <v>5.4495912806539506</v>
      </c>
      <c r="H3" s="2">
        <f t="shared" ref="H3:H30" si="3">IF(G3 &lt;AM3,1,0)</f>
        <v>0</v>
      </c>
      <c r="I3" s="2">
        <v>16</v>
      </c>
      <c r="J3" s="2">
        <f t="shared" ref="J3:J31" si="4">100*I3/856</f>
        <v>1.8691588785046729</v>
      </c>
      <c r="K3" s="2">
        <f t="shared" ref="K3:K30" si="5">IF(J3 &lt;AM3,1,0)</f>
        <v>0</v>
      </c>
      <c r="L3" s="2">
        <v>35</v>
      </c>
      <c r="M3" s="2">
        <f t="shared" ref="M3:M31" si="6">100*L3/1334</f>
        <v>2.6236881559220389</v>
      </c>
      <c r="N3" s="2">
        <f t="shared" ref="N3:N30" si="7">IF(M3 &lt;AM3,1,0)</f>
        <v>0</v>
      </c>
      <c r="O3" s="2">
        <v>2</v>
      </c>
      <c r="P3" s="2">
        <f t="shared" ref="P3:P31" si="8">100*O3/132</f>
        <v>1.5151515151515151</v>
      </c>
      <c r="Q3" s="2">
        <f t="shared" ref="Q3:Q30" si="9">IF(P3 &lt;AM3,1,0)</f>
        <v>0</v>
      </c>
      <c r="R3" s="2"/>
      <c r="S3" s="2">
        <f t="shared" ref="S3:S31" si="10">100*R3/61</f>
        <v>0</v>
      </c>
      <c r="T3" s="2">
        <f t="shared" ref="T3:T30" si="11">IF(S3 &lt;AM3,1,0)</f>
        <v>1</v>
      </c>
      <c r="U3" s="2"/>
      <c r="V3" s="2">
        <f t="shared" ref="V3:V31" si="12">100*U3/48</f>
        <v>0</v>
      </c>
      <c r="W3" s="2">
        <f t="shared" ref="W3:W30" si="13">IF(V3 &lt;AM3,1,0)</f>
        <v>1</v>
      </c>
      <c r="X3" s="2"/>
      <c r="Y3" s="2">
        <f t="shared" ref="Y3:Y31" si="14">100*X3/17</f>
        <v>0</v>
      </c>
      <c r="Z3" s="2">
        <f t="shared" ref="Z3:Z30" si="15">IF(Y3 &lt;AM3,1,0)</f>
        <v>1</v>
      </c>
      <c r="AA3" s="2"/>
      <c r="AB3" s="2">
        <f t="shared" ref="AB3:AB31" si="16">100*AA3/119</f>
        <v>0</v>
      </c>
      <c r="AC3" s="2">
        <f t="shared" ref="AC3:AC30" si="17">IF(AB3 &lt;AM3,1,0)</f>
        <v>1</v>
      </c>
      <c r="AD3" s="2">
        <v>4</v>
      </c>
      <c r="AE3" s="2">
        <f t="shared" ref="AE3:AE31" si="18">100*AD3/192</f>
        <v>2.0833333333333335</v>
      </c>
      <c r="AF3" s="2">
        <f t="shared" ref="AF3:AF30" si="19">IF(AE3 &lt;AM3,1,0)</f>
        <v>0</v>
      </c>
      <c r="AG3" s="2">
        <f t="shared" ref="AG3:AG31" si="20">D3+G3+J3+M3+P3+S3+V3+Y3+AB3+AE3</f>
        <v>13.540923163565513</v>
      </c>
      <c r="AH3" s="2">
        <f t="shared" ref="AH3:AH30" si="21">MAX(D3,G3,J3,M3,P3,S3,V3,Y3,AB3,AE3) - MIN(D3,G3,J3,M3,P3,S3,V3,Y3,AB3,AE3)</f>
        <v>5.4495912806539506</v>
      </c>
      <c r="AI3" s="2">
        <f>_xlfn.QUARTILE.INC((D3,G3,J3,M3,P3,S3,V3,Y3,AB3,AE3),1)</f>
        <v>0</v>
      </c>
      <c r="AJ3" s="2">
        <f>_xlfn.QUARTILE.INC((D3,G3,J3,M3,P3,S3,V3,Y3,AB3,AE3),3)</f>
        <v>2.0297897196261685</v>
      </c>
      <c r="AK3" s="2">
        <f t="shared" ref="AK3:AK30" si="22">AJ3-AI3</f>
        <v>2.0297897196261685</v>
      </c>
      <c r="AL3" s="2">
        <f t="shared" ref="AL3:AL30" si="23">AVERAGE(D3,G3,J3,M3,P3,S3,V3,Y3,AB3,AE3)</f>
        <v>1.3540923163565513</v>
      </c>
      <c r="AM3" s="2">
        <f t="shared" ref="AM3:AM30" si="24">MEDIAN(D3,G3,J3,M3,P3,S3,V3,Y3,AB3,AE3)</f>
        <v>0.75757575757575757</v>
      </c>
      <c r="AN3" s="2">
        <f t="shared" ref="AN3:AN30" si="25">AVEDEV(D3,G3,J3,M3,P3,S3,V3,Y3,AB3,AE3)</f>
        <v>1.3540923163565513</v>
      </c>
      <c r="AO3" s="2">
        <f t="shared" ref="AO3:AO30" si="26">_xlfn.STDEV.P(D3,G3,J3,M3,P3,S3,V3,Y3,AB3,AE3)</f>
        <v>1.6845130292842263</v>
      </c>
      <c r="AP3" s="2">
        <f t="shared" ref="AP3:AP30" si="27">_xlfn.VAR.P(D3,G3,J3,M3,P3,S3,V3,Y3,AB3,AE3)</f>
        <v>2.8375841458283206</v>
      </c>
      <c r="AQ3" s="2"/>
      <c r="AR3" s="18" t="str">
        <f t="shared" ref="AR3:AR30" si="28">B3</f>
        <v>Shape</v>
      </c>
      <c r="AS3" t="str">
        <f t="shared" ref="AS3:AS30" si="29">IF(OR(D3 &lt;  (AI3 - 1.5*AK3), D3 &gt; (AJ3 + 1.5*AK3)),"Outlier","Not Outlier")</f>
        <v>Not Outlier</v>
      </c>
      <c r="AT3" s="17" t="str">
        <f t="shared" ref="AT3:AT30" si="30">IF(OR(G3 &lt;  (AI3 - 1.5*AK3), G3 &gt; (AJ3 + 1.5*AK3)),"Outlier","Not outlier")</f>
        <v>Outlier</v>
      </c>
      <c r="AU3" t="str">
        <f t="shared" ref="AU3:AU30" si="31">IF(OR(J3 &lt;  (AI3 - 1.5*AK3), J3 &gt; (AJ3 + 1.5*AK3)),"Outlier","Not outlier")</f>
        <v>Not outlier</v>
      </c>
      <c r="AV3" t="str">
        <f t="shared" ref="AV3:AV30" si="32">IF(OR(M3 &lt;  (AI3 - 1.5*AK3), M3 &gt; (AJ3 + 1.5*AK3)),"Outlier","Not outlier")</f>
        <v>Not outlier</v>
      </c>
      <c r="AW3" t="str">
        <f t="shared" ref="AW3:AW30" si="33">IF(OR(P3 &lt;  (AI3 - 1.5*AK3), P3 &gt; (AJ3 + 1.5*AK3)),"Outlier","Not outlier")</f>
        <v>Not outlier</v>
      </c>
      <c r="AX3" t="str">
        <f t="shared" ref="AX3:AX30" si="34">IF(OR(S3 &lt;  (AI3 - 1.5*AK3), S3 &gt; (AJ3 + 1.5*AK3)),"Outlier","Not outlier")</f>
        <v>Not outlier</v>
      </c>
      <c r="AY3" t="str">
        <f t="shared" ref="AY3:AY30" si="35">IF(OR(V3 &lt;  (AI3 - 1.5*AK3), V3 &gt; (AJ3 + 1.5*AK3)),"Outlier","Not outlier")</f>
        <v>Not outlier</v>
      </c>
      <c r="AZ3" t="str">
        <f t="shared" ref="AZ3:AZ30" si="36">IF(OR(Y3 &lt;  (AI3 - 1.5*AK3), Y3 &gt; (AJ3 + 1.5*AK3)),"Outlier","Not outlier")</f>
        <v>Not outlier</v>
      </c>
      <c r="BA3" t="str">
        <f t="shared" ref="BA3:BA30" si="37">IF(OR(AB3 &lt;  (AI3 - 1.5*AK3), AB3 &gt; (AJ3 + 1.5*AK3)),"Outlier","Not outlier")</f>
        <v>Not outlier</v>
      </c>
      <c r="BB3" t="str">
        <f t="shared" ref="BB3:BB30" si="38">IF(OR(AE3 &lt;  (AI3 - 1.5*AK3), AE3 &gt; (AJ3 + 1.5*AK3)),"Outlier","Not outlier")</f>
        <v>Not outlier</v>
      </c>
    </row>
    <row r="4" spans="1:54" x14ac:dyDescent="0.2">
      <c r="B4" s="20" t="s">
        <v>1</v>
      </c>
      <c r="C4" s="2">
        <v>24</v>
      </c>
      <c r="D4" s="2">
        <f t="shared" si="0"/>
        <v>20.512820512820515</v>
      </c>
      <c r="E4" s="2">
        <f t="shared" si="1"/>
        <v>0</v>
      </c>
      <c r="F4" s="2">
        <v>29</v>
      </c>
      <c r="G4" s="2">
        <f t="shared" si="2"/>
        <v>7.9019073569482288</v>
      </c>
      <c r="H4" s="2">
        <f t="shared" si="3"/>
        <v>1</v>
      </c>
      <c r="I4" s="2">
        <v>74</v>
      </c>
      <c r="J4" s="2">
        <f t="shared" si="4"/>
        <v>8.6448598130841123</v>
      </c>
      <c r="K4" s="2">
        <f t="shared" si="5"/>
        <v>1</v>
      </c>
      <c r="L4" s="2">
        <v>123</v>
      </c>
      <c r="M4" s="2">
        <f t="shared" si="6"/>
        <v>9.2203898050974509</v>
      </c>
      <c r="N4" s="2">
        <f t="shared" si="7"/>
        <v>1</v>
      </c>
      <c r="O4" s="2">
        <v>13</v>
      </c>
      <c r="P4" s="2">
        <f t="shared" si="8"/>
        <v>9.8484848484848477</v>
      </c>
      <c r="Q4" s="2">
        <f t="shared" si="9"/>
        <v>1</v>
      </c>
      <c r="R4" s="2">
        <v>14</v>
      </c>
      <c r="S4" s="2">
        <f t="shared" si="10"/>
        <v>22.950819672131146</v>
      </c>
      <c r="T4" s="2">
        <f t="shared" si="11"/>
        <v>0</v>
      </c>
      <c r="U4" s="2">
        <v>7</v>
      </c>
      <c r="V4" s="2">
        <f t="shared" si="12"/>
        <v>14.583333333333334</v>
      </c>
      <c r="W4" s="2">
        <f t="shared" si="13"/>
        <v>0</v>
      </c>
      <c r="X4" s="2">
        <v>6</v>
      </c>
      <c r="Y4" s="2">
        <f t="shared" si="14"/>
        <v>35.294117647058826</v>
      </c>
      <c r="Z4" s="2">
        <f t="shared" si="15"/>
        <v>0</v>
      </c>
      <c r="AA4" s="2">
        <v>30</v>
      </c>
      <c r="AB4" s="2">
        <f t="shared" si="16"/>
        <v>25.210084033613445</v>
      </c>
      <c r="AC4" s="2">
        <f t="shared" si="17"/>
        <v>0</v>
      </c>
      <c r="AD4" s="2">
        <v>20</v>
      </c>
      <c r="AE4" s="2">
        <f t="shared" si="18"/>
        <v>10.416666666666666</v>
      </c>
      <c r="AF4" s="2">
        <f t="shared" si="19"/>
        <v>1</v>
      </c>
      <c r="AG4" s="2">
        <f t="shared" si="20"/>
        <v>164.58348368923853</v>
      </c>
      <c r="AH4" s="2">
        <f t="shared" si="21"/>
        <v>27.392210290110597</v>
      </c>
      <c r="AI4" s="2">
        <f>_xlfn.QUARTILE.INC((D4,G4,J4,M4,P4,S4,V4,Y4,AB4,AE4),1)</f>
        <v>9.3774135659443001</v>
      </c>
      <c r="AJ4" s="2">
        <f>_xlfn.QUARTILE.INC((D4,G4,J4,M4,P4,S4,V4,Y4,AB4,AE4),3)</f>
        <v>22.341319882303488</v>
      </c>
      <c r="AK4" s="2">
        <f t="shared" si="22"/>
        <v>12.963906316359187</v>
      </c>
      <c r="AL4" s="2">
        <f t="shared" si="23"/>
        <v>16.458348368923854</v>
      </c>
      <c r="AM4" s="2">
        <f t="shared" si="24"/>
        <v>12.5</v>
      </c>
      <c r="AN4" s="2">
        <f t="shared" si="25"/>
        <v>7.6268896779857016</v>
      </c>
      <c r="AO4" s="2">
        <f t="shared" si="26"/>
        <v>8.7196859733683851</v>
      </c>
      <c r="AP4" s="2">
        <f t="shared" si="27"/>
        <v>76.032923474157357</v>
      </c>
      <c r="AQ4" s="2"/>
      <c r="AR4" s="18" t="str">
        <f t="shared" si="28"/>
        <v>Adapting Data</v>
      </c>
      <c r="AS4" t="str">
        <f t="shared" si="29"/>
        <v>Not Outlier</v>
      </c>
      <c r="AT4" t="str">
        <f t="shared" si="30"/>
        <v>Not outlier</v>
      </c>
      <c r="AU4" t="str">
        <f t="shared" si="31"/>
        <v>Not outlier</v>
      </c>
      <c r="AV4" t="str">
        <f t="shared" si="32"/>
        <v>Not outlier</v>
      </c>
      <c r="AW4" t="str">
        <f t="shared" si="33"/>
        <v>Not outlier</v>
      </c>
      <c r="AX4" t="str">
        <f t="shared" si="34"/>
        <v>Not outlier</v>
      </c>
      <c r="AY4" t="str">
        <f t="shared" si="35"/>
        <v>Not outlier</v>
      </c>
      <c r="AZ4" t="str">
        <f t="shared" si="36"/>
        <v>Not outlier</v>
      </c>
      <c r="BA4" t="str">
        <f t="shared" si="37"/>
        <v>Not outlier</v>
      </c>
      <c r="BB4" t="str">
        <f t="shared" si="38"/>
        <v>Not outlier</v>
      </c>
    </row>
    <row r="5" spans="1:54" x14ac:dyDescent="0.2">
      <c r="B5" s="20" t="s">
        <v>2</v>
      </c>
      <c r="C5" s="2">
        <v>4</v>
      </c>
      <c r="D5" s="2">
        <f t="shared" si="0"/>
        <v>3.4188034188034186</v>
      </c>
      <c r="E5" s="2">
        <f t="shared" si="1"/>
        <v>0</v>
      </c>
      <c r="F5" s="2">
        <v>2</v>
      </c>
      <c r="G5" s="2">
        <f t="shared" si="2"/>
        <v>0.54495912806539515</v>
      </c>
      <c r="H5" s="2">
        <f t="shared" si="3"/>
        <v>1</v>
      </c>
      <c r="I5" s="2">
        <v>31</v>
      </c>
      <c r="J5" s="2">
        <f t="shared" si="4"/>
        <v>3.6214953271028039</v>
      </c>
      <c r="K5" s="2">
        <f t="shared" si="5"/>
        <v>0</v>
      </c>
      <c r="L5" s="2">
        <v>28</v>
      </c>
      <c r="M5" s="2">
        <f t="shared" si="6"/>
        <v>2.098950524737631</v>
      </c>
      <c r="N5" s="2">
        <f t="shared" si="7"/>
        <v>0</v>
      </c>
      <c r="O5" s="2">
        <v>2</v>
      </c>
      <c r="P5" s="2">
        <f t="shared" si="8"/>
        <v>1.5151515151515151</v>
      </c>
      <c r="Q5" s="2">
        <f t="shared" si="9"/>
        <v>1</v>
      </c>
      <c r="R5" s="2"/>
      <c r="S5" s="2">
        <f t="shared" si="10"/>
        <v>0</v>
      </c>
      <c r="T5" s="2">
        <f t="shared" si="11"/>
        <v>1</v>
      </c>
      <c r="U5" s="2">
        <v>1</v>
      </c>
      <c r="V5" s="2">
        <f t="shared" si="12"/>
        <v>2.0833333333333335</v>
      </c>
      <c r="W5" s="2">
        <f t="shared" si="13"/>
        <v>0</v>
      </c>
      <c r="X5" s="2"/>
      <c r="Y5" s="2">
        <f t="shared" si="14"/>
        <v>0</v>
      </c>
      <c r="Z5" s="2">
        <f t="shared" si="15"/>
        <v>1</v>
      </c>
      <c r="AA5" s="2">
        <v>3</v>
      </c>
      <c r="AB5" s="2">
        <f t="shared" si="16"/>
        <v>2.5210084033613445</v>
      </c>
      <c r="AC5" s="2">
        <f t="shared" si="17"/>
        <v>0</v>
      </c>
      <c r="AD5" s="2">
        <v>3</v>
      </c>
      <c r="AE5" s="2">
        <f t="shared" si="18"/>
        <v>1.5625</v>
      </c>
      <c r="AF5" s="2">
        <f t="shared" si="19"/>
        <v>1</v>
      </c>
      <c r="AG5" s="2">
        <f t="shared" si="20"/>
        <v>17.366201650555443</v>
      </c>
      <c r="AH5" s="2">
        <f t="shared" si="21"/>
        <v>3.6214953271028039</v>
      </c>
      <c r="AI5" s="2">
        <f>_xlfn.QUARTILE.INC((D5,G5,J5,M5,P5,S5,V5,Y5,AB5,AE5),1)</f>
        <v>0.78750722483692515</v>
      </c>
      <c r="AJ5" s="2">
        <f>_xlfn.QUARTILE.INC((D5,G5,J5,M5,P5,S5,V5,Y5,AB5,AE5),3)</f>
        <v>2.4154939337054162</v>
      </c>
      <c r="AK5" s="2">
        <f t="shared" si="22"/>
        <v>1.627986708868491</v>
      </c>
      <c r="AL5" s="2">
        <f t="shared" si="23"/>
        <v>1.7366201650555442</v>
      </c>
      <c r="AM5" s="2">
        <f t="shared" si="24"/>
        <v>1.8229166666666667</v>
      </c>
      <c r="AN5" s="2">
        <f t="shared" si="25"/>
        <v>1.0120980364121621</v>
      </c>
      <c r="AO5" s="2">
        <f t="shared" si="26"/>
        <v>1.2157456358915844</v>
      </c>
      <c r="AP5" s="2">
        <f t="shared" si="27"/>
        <v>1.4780374511894325</v>
      </c>
      <c r="AQ5" s="2"/>
      <c r="AR5" s="18" t="str">
        <f t="shared" si="28"/>
        <v>Data Cleaning</v>
      </c>
      <c r="AS5" t="str">
        <f t="shared" si="29"/>
        <v>Not Outlier</v>
      </c>
      <c r="AT5" t="str">
        <f t="shared" si="30"/>
        <v>Not outlier</v>
      </c>
      <c r="AU5" t="str">
        <f t="shared" si="31"/>
        <v>Not outlier</v>
      </c>
      <c r="AV5" t="str">
        <f t="shared" si="32"/>
        <v>Not outlier</v>
      </c>
      <c r="AW5" t="str">
        <f t="shared" si="33"/>
        <v>Not outlier</v>
      </c>
      <c r="AX5" t="str">
        <f t="shared" si="34"/>
        <v>Not outlier</v>
      </c>
      <c r="AY5" t="str">
        <f t="shared" si="35"/>
        <v>Not outlier</v>
      </c>
      <c r="AZ5" t="str">
        <f t="shared" si="36"/>
        <v>Not outlier</v>
      </c>
      <c r="BA5" t="str">
        <f t="shared" si="37"/>
        <v>Not outlier</v>
      </c>
      <c r="BB5" t="str">
        <f t="shared" si="38"/>
        <v>Not outlier</v>
      </c>
    </row>
    <row r="6" spans="1:54" x14ac:dyDescent="0.2">
      <c r="A6">
        <f>SUM(AD2:AD6)</f>
        <v>32</v>
      </c>
      <c r="B6" s="20" t="s">
        <v>61</v>
      </c>
      <c r="C6" s="2">
        <v>5</v>
      </c>
      <c r="D6" s="2">
        <f t="shared" si="0"/>
        <v>4.2735042735042734</v>
      </c>
      <c r="E6" s="2">
        <f t="shared" si="1"/>
        <v>0</v>
      </c>
      <c r="F6" s="2">
        <v>4</v>
      </c>
      <c r="G6" s="2">
        <f t="shared" si="2"/>
        <v>1.0899182561307903</v>
      </c>
      <c r="H6" s="2">
        <f t="shared" si="3"/>
        <v>0</v>
      </c>
      <c r="I6" s="2">
        <v>80</v>
      </c>
      <c r="J6" s="2">
        <f t="shared" si="4"/>
        <v>9.3457943925233646</v>
      </c>
      <c r="K6" s="2">
        <f t="shared" si="5"/>
        <v>0</v>
      </c>
      <c r="L6" s="2">
        <v>10</v>
      </c>
      <c r="M6" s="2">
        <f t="shared" si="6"/>
        <v>0.7496251874062968</v>
      </c>
      <c r="N6" s="2">
        <f t="shared" si="7"/>
        <v>1</v>
      </c>
      <c r="O6" s="2"/>
      <c r="P6" s="2">
        <f t="shared" si="8"/>
        <v>0</v>
      </c>
      <c r="Q6" s="2">
        <f t="shared" si="9"/>
        <v>1</v>
      </c>
      <c r="R6" s="2"/>
      <c r="S6" s="2">
        <f t="shared" si="10"/>
        <v>0</v>
      </c>
      <c r="T6" s="2">
        <f t="shared" si="11"/>
        <v>1</v>
      </c>
      <c r="U6" s="2"/>
      <c r="V6" s="2">
        <f t="shared" si="12"/>
        <v>0</v>
      </c>
      <c r="W6" s="2">
        <f t="shared" si="13"/>
        <v>1</v>
      </c>
      <c r="X6" s="2">
        <v>1</v>
      </c>
      <c r="Y6" s="2">
        <f t="shared" si="14"/>
        <v>5.882352941176471</v>
      </c>
      <c r="Z6" s="2">
        <f t="shared" si="15"/>
        <v>0</v>
      </c>
      <c r="AA6" s="2">
        <v>5</v>
      </c>
      <c r="AB6" s="2">
        <f t="shared" si="16"/>
        <v>4.2016806722689077</v>
      </c>
      <c r="AC6" s="2">
        <f t="shared" si="17"/>
        <v>0</v>
      </c>
      <c r="AD6" s="2">
        <v>1</v>
      </c>
      <c r="AE6" s="2">
        <f t="shared" si="18"/>
        <v>0.52083333333333337</v>
      </c>
      <c r="AF6" s="2">
        <f t="shared" si="19"/>
        <v>1</v>
      </c>
      <c r="AG6" s="2">
        <f t="shared" si="20"/>
        <v>26.063709056343438</v>
      </c>
      <c r="AH6" s="2">
        <f t="shared" si="21"/>
        <v>9.3457943925233646</v>
      </c>
      <c r="AI6" s="2">
        <f>_xlfn.QUARTILE.INC((D6,G6,J6,M6,P6,S6,V6,Y6,AB6,AE6),1)</f>
        <v>0.13020833333333334</v>
      </c>
      <c r="AJ6" s="2">
        <f>_xlfn.QUARTILE.INC((D6,G6,J6,M6,P6,S6,V6,Y6,AB6,AE6),3)</f>
        <v>4.255548373195432</v>
      </c>
      <c r="AK6" s="2">
        <f t="shared" si="22"/>
        <v>4.125340039862099</v>
      </c>
      <c r="AL6" s="2">
        <f t="shared" si="23"/>
        <v>2.6063709056343436</v>
      </c>
      <c r="AM6" s="2">
        <f t="shared" si="24"/>
        <v>0.91977172176854349</v>
      </c>
      <c r="AN6" s="2">
        <f t="shared" si="25"/>
        <v>2.655569731387128</v>
      </c>
      <c r="AO6" s="2">
        <f t="shared" si="26"/>
        <v>3.0323644620930112</v>
      </c>
      <c r="AP6" s="2">
        <f t="shared" si="27"/>
        <v>9.1952342309646369</v>
      </c>
      <c r="AQ6" s="2"/>
      <c r="AR6" s="18" t="str">
        <f t="shared" si="28"/>
        <v>Feature Selection/Selection</v>
      </c>
      <c r="AS6" t="str">
        <f t="shared" si="29"/>
        <v>Not Outlier</v>
      </c>
      <c r="AT6" t="str">
        <f t="shared" si="30"/>
        <v>Not outlier</v>
      </c>
      <c r="AU6" t="str">
        <f t="shared" si="31"/>
        <v>Not outlier</v>
      </c>
      <c r="AV6" t="str">
        <f t="shared" si="32"/>
        <v>Not outlier</v>
      </c>
      <c r="AW6" t="str">
        <f t="shared" si="33"/>
        <v>Not outlier</v>
      </c>
      <c r="AX6" t="str">
        <f t="shared" si="34"/>
        <v>Not outlier</v>
      </c>
      <c r="AY6" t="str">
        <f t="shared" si="35"/>
        <v>Not outlier</v>
      </c>
      <c r="AZ6" t="str">
        <f t="shared" si="36"/>
        <v>Not outlier</v>
      </c>
      <c r="BA6" t="str">
        <f t="shared" si="37"/>
        <v>Not outlier</v>
      </c>
      <c r="BB6" t="str">
        <f t="shared" si="38"/>
        <v>Not outlier</v>
      </c>
    </row>
    <row r="7" spans="1:54" x14ac:dyDescent="0.2">
      <c r="B7" s="21" t="s">
        <v>4</v>
      </c>
      <c r="C7" s="5">
        <v>25</v>
      </c>
      <c r="D7" s="5">
        <f t="shared" si="0"/>
        <v>21.367521367521366</v>
      </c>
      <c r="E7" s="2">
        <f t="shared" si="1"/>
        <v>1</v>
      </c>
      <c r="F7" s="5">
        <v>95</v>
      </c>
      <c r="G7" s="2">
        <f t="shared" si="2"/>
        <v>25.885558583106267</v>
      </c>
      <c r="H7" s="2">
        <f t="shared" si="3"/>
        <v>0</v>
      </c>
      <c r="I7" s="5">
        <v>183</v>
      </c>
      <c r="J7" s="5">
        <f t="shared" si="4"/>
        <v>21.378504672897197</v>
      </c>
      <c r="K7" s="2">
        <f t="shared" si="5"/>
        <v>1</v>
      </c>
      <c r="L7" s="5">
        <v>307</v>
      </c>
      <c r="M7" s="5">
        <f t="shared" si="6"/>
        <v>23.013493253373312</v>
      </c>
      <c r="N7" s="2">
        <f t="shared" si="7"/>
        <v>1</v>
      </c>
      <c r="O7" s="5">
        <v>35</v>
      </c>
      <c r="P7" s="5">
        <f t="shared" si="8"/>
        <v>26.515151515151516</v>
      </c>
      <c r="Q7" s="2">
        <f t="shared" si="9"/>
        <v>0</v>
      </c>
      <c r="R7" s="5">
        <v>14</v>
      </c>
      <c r="S7" s="5">
        <f t="shared" si="10"/>
        <v>22.950819672131146</v>
      </c>
      <c r="T7" s="2">
        <f t="shared" si="11"/>
        <v>1</v>
      </c>
      <c r="U7" s="5">
        <v>21</v>
      </c>
      <c r="V7" s="5">
        <f t="shared" si="12"/>
        <v>43.75</v>
      </c>
      <c r="W7" s="2">
        <f t="shared" si="13"/>
        <v>0</v>
      </c>
      <c r="X7" s="5">
        <v>3</v>
      </c>
      <c r="Y7" s="5">
        <f t="shared" si="14"/>
        <v>17.647058823529413</v>
      </c>
      <c r="Z7" s="2">
        <f t="shared" si="15"/>
        <v>1</v>
      </c>
      <c r="AA7" s="5">
        <v>28</v>
      </c>
      <c r="AB7" s="5">
        <f t="shared" si="16"/>
        <v>23.529411764705884</v>
      </c>
      <c r="AC7" s="2">
        <f t="shared" si="17"/>
        <v>0</v>
      </c>
      <c r="AD7" s="5">
        <v>45</v>
      </c>
      <c r="AE7" s="5">
        <f t="shared" si="18"/>
        <v>23.4375</v>
      </c>
      <c r="AF7" s="2">
        <f t="shared" si="19"/>
        <v>0</v>
      </c>
      <c r="AG7" s="5">
        <f t="shared" si="20"/>
        <v>249.47501965241611</v>
      </c>
      <c r="AH7" s="5">
        <f t="shared" si="21"/>
        <v>26.102941176470587</v>
      </c>
      <c r="AI7" s="5">
        <f>_xlfn.QUARTILE.INC((D7,G7,J7,M7,P7,S7,V7,Y7,AB7,AE7),1)</f>
        <v>21.771583422705685</v>
      </c>
      <c r="AJ7" s="5">
        <f>_xlfn.QUARTILE.INC((D7,G7,J7,M7,P7,S7,V7,Y7,AB7,AE7),3)</f>
        <v>25.296521878506169</v>
      </c>
      <c r="AK7" s="5">
        <f t="shared" si="22"/>
        <v>3.5249384558004841</v>
      </c>
      <c r="AL7" s="5">
        <f t="shared" si="23"/>
        <v>24.94750196524161</v>
      </c>
      <c r="AM7" s="5">
        <f t="shared" si="24"/>
        <v>23.225496626686656</v>
      </c>
      <c r="AN7" s="5">
        <f t="shared" si="25"/>
        <v>4.2616408405065913</v>
      </c>
      <c r="AO7" s="5">
        <f t="shared" si="26"/>
        <v>6.6913384021735531</v>
      </c>
      <c r="AP7" s="5">
        <f t="shared" si="27"/>
        <v>44.774009612402516</v>
      </c>
      <c r="AQ7" s="5"/>
      <c r="AR7" s="18" t="str">
        <f t="shared" si="28"/>
        <v>Model Creation</v>
      </c>
      <c r="AS7" t="str">
        <f t="shared" si="29"/>
        <v>Not Outlier</v>
      </c>
      <c r="AT7" t="str">
        <f t="shared" si="30"/>
        <v>Not outlier</v>
      </c>
      <c r="AU7" t="str">
        <f t="shared" si="31"/>
        <v>Not outlier</v>
      </c>
      <c r="AV7" t="str">
        <f t="shared" si="32"/>
        <v>Not outlier</v>
      </c>
      <c r="AW7" t="str">
        <f t="shared" si="33"/>
        <v>Not outlier</v>
      </c>
      <c r="AX7" t="str">
        <f t="shared" si="34"/>
        <v>Not outlier</v>
      </c>
      <c r="AY7" s="17" t="str">
        <f t="shared" si="35"/>
        <v>Outlier</v>
      </c>
      <c r="AZ7" t="str">
        <f t="shared" si="36"/>
        <v>Not outlier</v>
      </c>
      <c r="BA7" t="str">
        <f t="shared" si="37"/>
        <v>Not outlier</v>
      </c>
      <c r="BB7" t="str">
        <f t="shared" si="38"/>
        <v>Not outlier</v>
      </c>
    </row>
    <row r="8" spans="1:54" x14ac:dyDescent="0.2">
      <c r="B8" s="21" t="s">
        <v>62</v>
      </c>
      <c r="C8" s="5">
        <v>2</v>
      </c>
      <c r="D8" s="5">
        <f t="shared" si="0"/>
        <v>1.7094017094017093</v>
      </c>
      <c r="E8" s="2">
        <f t="shared" si="1"/>
        <v>1</v>
      </c>
      <c r="F8" s="5">
        <v>6</v>
      </c>
      <c r="G8" s="2">
        <f t="shared" si="2"/>
        <v>1.6348773841961852</v>
      </c>
      <c r="H8" s="2">
        <f t="shared" si="3"/>
        <v>1</v>
      </c>
      <c r="I8" s="5">
        <v>15</v>
      </c>
      <c r="J8" s="5">
        <f t="shared" si="4"/>
        <v>1.7523364485981308</v>
      </c>
      <c r="K8" s="2">
        <f t="shared" si="5"/>
        <v>0</v>
      </c>
      <c r="L8" s="5">
        <v>26</v>
      </c>
      <c r="M8" s="5">
        <f t="shared" si="6"/>
        <v>1.9490254872563719</v>
      </c>
      <c r="N8" s="2">
        <f t="shared" si="7"/>
        <v>0</v>
      </c>
      <c r="O8" s="5">
        <v>2</v>
      </c>
      <c r="P8" s="5">
        <f t="shared" si="8"/>
        <v>1.5151515151515151</v>
      </c>
      <c r="Q8" s="2">
        <f t="shared" si="9"/>
        <v>1</v>
      </c>
      <c r="R8" s="5">
        <v>3</v>
      </c>
      <c r="S8" s="5">
        <f t="shared" si="10"/>
        <v>4.918032786885246</v>
      </c>
      <c r="T8" s="2">
        <f t="shared" si="11"/>
        <v>0</v>
      </c>
      <c r="U8" s="5"/>
      <c r="V8" s="5">
        <f t="shared" si="12"/>
        <v>0</v>
      </c>
      <c r="W8" s="2">
        <f t="shared" si="13"/>
        <v>1</v>
      </c>
      <c r="X8" s="5">
        <v>1</v>
      </c>
      <c r="Y8" s="5">
        <f t="shared" si="14"/>
        <v>5.882352941176471</v>
      </c>
      <c r="Z8" s="2">
        <f t="shared" si="15"/>
        <v>0</v>
      </c>
      <c r="AA8" s="5">
        <v>6</v>
      </c>
      <c r="AB8" s="5">
        <f t="shared" si="16"/>
        <v>5.0420168067226889</v>
      </c>
      <c r="AC8" s="2">
        <f t="shared" si="17"/>
        <v>0</v>
      </c>
      <c r="AD8" s="5">
        <v>2</v>
      </c>
      <c r="AE8" s="5">
        <f t="shared" si="18"/>
        <v>1.0416666666666667</v>
      </c>
      <c r="AF8" s="2">
        <f t="shared" si="19"/>
        <v>1</v>
      </c>
      <c r="AG8" s="5">
        <f t="shared" si="20"/>
        <v>25.444861746054986</v>
      </c>
      <c r="AH8" s="5">
        <f t="shared" si="21"/>
        <v>5.882352941176471</v>
      </c>
      <c r="AI8" s="5">
        <f>_xlfn.QUARTILE.INC((D8,G8,J8,M8,P8,S8,V8,Y8,AB8,AE8),1)</f>
        <v>1.5450829824126826</v>
      </c>
      <c r="AJ8" s="5">
        <f>_xlfn.QUARTILE.INC((D8,G8,J8,M8,P8,S8,V8,Y8,AB8,AE8),3)</f>
        <v>4.1757809619780275</v>
      </c>
      <c r="AK8" s="5">
        <f t="shared" si="22"/>
        <v>2.6306979795653449</v>
      </c>
      <c r="AL8" s="5">
        <f t="shared" si="23"/>
        <v>2.5444861746054985</v>
      </c>
      <c r="AM8" s="5">
        <f t="shared" si="24"/>
        <v>1.7308690789999202</v>
      </c>
      <c r="AN8" s="5">
        <f t="shared" si="25"/>
        <v>1.641788802193582</v>
      </c>
      <c r="AO8" s="5">
        <f t="shared" si="26"/>
        <v>1.8791480083263008</v>
      </c>
      <c r="AP8" s="5">
        <f t="shared" si="27"/>
        <v>3.5311972371967033</v>
      </c>
      <c r="AQ8" s="5"/>
      <c r="AR8" s="18" t="str">
        <f t="shared" si="28"/>
        <v>Loading/Storing Model</v>
      </c>
      <c r="AS8" t="str">
        <f t="shared" si="29"/>
        <v>Not Outlier</v>
      </c>
      <c r="AT8" t="str">
        <f t="shared" si="30"/>
        <v>Not outlier</v>
      </c>
      <c r="AU8" t="str">
        <f t="shared" si="31"/>
        <v>Not outlier</v>
      </c>
      <c r="AV8" t="str">
        <f t="shared" si="32"/>
        <v>Not outlier</v>
      </c>
      <c r="AW8" t="str">
        <f t="shared" si="33"/>
        <v>Not outlier</v>
      </c>
      <c r="AX8" t="str">
        <f t="shared" si="34"/>
        <v>Not outlier</v>
      </c>
      <c r="AY8" t="str">
        <f t="shared" si="35"/>
        <v>Not outlier</v>
      </c>
      <c r="AZ8" t="str">
        <f t="shared" si="36"/>
        <v>Not outlier</v>
      </c>
      <c r="BA8" t="str">
        <f t="shared" si="37"/>
        <v>Not outlier</v>
      </c>
      <c r="BB8" t="str">
        <f t="shared" si="38"/>
        <v>Not outlier</v>
      </c>
    </row>
    <row r="9" spans="1:54" x14ac:dyDescent="0.2">
      <c r="B9" s="21" t="s">
        <v>69</v>
      </c>
      <c r="C9" s="5"/>
      <c r="D9" s="5">
        <f t="shared" si="0"/>
        <v>0</v>
      </c>
      <c r="E9" s="2">
        <f t="shared" si="1"/>
        <v>0</v>
      </c>
      <c r="F9" s="5">
        <v>2</v>
      </c>
      <c r="G9" s="2">
        <f t="shared" si="2"/>
        <v>0.54495912806539515</v>
      </c>
      <c r="H9" s="2">
        <f t="shared" si="3"/>
        <v>0</v>
      </c>
      <c r="I9" s="5">
        <v>18</v>
      </c>
      <c r="J9" s="5">
        <f t="shared" si="4"/>
        <v>2.1028037383177569</v>
      </c>
      <c r="K9" s="2">
        <f t="shared" si="5"/>
        <v>0</v>
      </c>
      <c r="L9" s="5">
        <v>8</v>
      </c>
      <c r="M9" s="5">
        <f t="shared" si="6"/>
        <v>0.59970014992503751</v>
      </c>
      <c r="N9" s="2">
        <f t="shared" si="7"/>
        <v>0</v>
      </c>
      <c r="O9" s="5"/>
      <c r="P9" s="5">
        <f t="shared" si="8"/>
        <v>0</v>
      </c>
      <c r="Q9" s="2">
        <f t="shared" si="9"/>
        <v>0</v>
      </c>
      <c r="R9" s="5"/>
      <c r="S9" s="5">
        <f t="shared" si="10"/>
        <v>0</v>
      </c>
      <c r="T9" s="2">
        <f t="shared" si="11"/>
        <v>0</v>
      </c>
      <c r="U9" s="5"/>
      <c r="V9" s="5">
        <f t="shared" si="12"/>
        <v>0</v>
      </c>
      <c r="W9" s="2">
        <f t="shared" si="13"/>
        <v>0</v>
      </c>
      <c r="X9" s="5"/>
      <c r="Y9" s="5">
        <f t="shared" si="14"/>
        <v>0</v>
      </c>
      <c r="Z9" s="2">
        <f t="shared" si="15"/>
        <v>0</v>
      </c>
      <c r="AA9" s="5">
        <v>1</v>
      </c>
      <c r="AB9" s="5">
        <f t="shared" si="16"/>
        <v>0.84033613445378152</v>
      </c>
      <c r="AC9" s="2">
        <f t="shared" si="17"/>
        <v>0</v>
      </c>
      <c r="AD9" s="5"/>
      <c r="AE9" s="5">
        <f t="shared" si="18"/>
        <v>0</v>
      </c>
      <c r="AF9" s="2">
        <f t="shared" si="19"/>
        <v>0</v>
      </c>
      <c r="AG9" s="5">
        <f t="shared" si="20"/>
        <v>4.0877991507619713</v>
      </c>
      <c r="AH9" s="5">
        <f t="shared" si="21"/>
        <v>2.1028037383177569</v>
      </c>
      <c r="AI9" s="5">
        <f>_xlfn.QUARTILE.INC((D9,G9,J9,M9,P9,S9,V9,Y9,AB9,AE9),1)</f>
        <v>0</v>
      </c>
      <c r="AJ9" s="5">
        <f>_xlfn.QUARTILE.INC((D9,G9,J9,M9,P9,S9,V9,Y9,AB9,AE9),3)</f>
        <v>0.58601489446012689</v>
      </c>
      <c r="AK9" s="5">
        <f t="shared" si="22"/>
        <v>0.58601489446012689</v>
      </c>
      <c r="AL9" s="5">
        <f t="shared" si="23"/>
        <v>0.40877991507619715</v>
      </c>
      <c r="AM9" s="5">
        <f t="shared" si="24"/>
        <v>0</v>
      </c>
      <c r="AN9" s="5">
        <f t="shared" si="25"/>
        <v>0.49053589809143644</v>
      </c>
      <c r="AO9" s="5">
        <f t="shared" si="26"/>
        <v>0.64137032299107333</v>
      </c>
      <c r="AP9" s="5">
        <f t="shared" si="27"/>
        <v>0.41135589121367366</v>
      </c>
      <c r="AQ9" s="5"/>
      <c r="AR9" s="18" t="str">
        <f t="shared" si="28"/>
        <v>Model Selection</v>
      </c>
      <c r="AS9" t="str">
        <f t="shared" si="29"/>
        <v>Not Outlier</v>
      </c>
      <c r="AT9" t="str">
        <f t="shared" si="30"/>
        <v>Not outlier</v>
      </c>
      <c r="AU9" s="17" t="str">
        <f t="shared" si="31"/>
        <v>Outlier</v>
      </c>
      <c r="AV9" t="str">
        <f t="shared" si="32"/>
        <v>Not outlier</v>
      </c>
      <c r="AW9" t="str">
        <f t="shared" si="33"/>
        <v>Not outlier</v>
      </c>
      <c r="AX9" t="str">
        <f t="shared" si="34"/>
        <v>Not outlier</v>
      </c>
      <c r="AY9" t="str">
        <f t="shared" si="35"/>
        <v>Not outlier</v>
      </c>
      <c r="AZ9" t="str">
        <f t="shared" si="36"/>
        <v>Not outlier</v>
      </c>
      <c r="BA9" t="str">
        <f t="shared" si="37"/>
        <v>Not outlier</v>
      </c>
      <c r="BB9" t="str">
        <f t="shared" si="38"/>
        <v>Not outlier</v>
      </c>
    </row>
    <row r="10" spans="1:54" x14ac:dyDescent="0.2">
      <c r="B10" s="21" t="s">
        <v>10</v>
      </c>
      <c r="C10" s="5">
        <v>4</v>
      </c>
      <c r="D10" s="5">
        <f t="shared" si="0"/>
        <v>3.4188034188034186</v>
      </c>
      <c r="E10" s="2">
        <f t="shared" si="1"/>
        <v>0</v>
      </c>
      <c r="F10" s="5">
        <v>1</v>
      </c>
      <c r="G10" s="2">
        <f t="shared" si="2"/>
        <v>0.27247956403269757</v>
      </c>
      <c r="H10" s="2">
        <f t="shared" si="3"/>
        <v>1</v>
      </c>
      <c r="I10" s="5">
        <v>2</v>
      </c>
      <c r="J10" s="5">
        <f t="shared" si="4"/>
        <v>0.23364485981308411</v>
      </c>
      <c r="K10" s="2">
        <f t="shared" si="5"/>
        <v>1</v>
      </c>
      <c r="L10" s="5">
        <v>30</v>
      </c>
      <c r="M10" s="5">
        <f t="shared" si="6"/>
        <v>2.2488755622188905</v>
      </c>
      <c r="N10" s="2">
        <f t="shared" si="7"/>
        <v>0</v>
      </c>
      <c r="O10" s="5">
        <v>5</v>
      </c>
      <c r="P10" s="5">
        <f t="shared" si="8"/>
        <v>3.7878787878787881</v>
      </c>
      <c r="Q10" s="2">
        <f t="shared" si="9"/>
        <v>0</v>
      </c>
      <c r="R10" s="5">
        <v>3</v>
      </c>
      <c r="S10" s="5">
        <f t="shared" si="10"/>
        <v>4.918032786885246</v>
      </c>
      <c r="T10" s="2">
        <f t="shared" si="11"/>
        <v>0</v>
      </c>
      <c r="U10" s="5"/>
      <c r="V10" s="5">
        <f t="shared" si="12"/>
        <v>0</v>
      </c>
      <c r="W10" s="2">
        <f t="shared" si="13"/>
        <v>1</v>
      </c>
      <c r="X10" s="5"/>
      <c r="Y10" s="5">
        <f t="shared" si="14"/>
        <v>0</v>
      </c>
      <c r="Z10" s="2">
        <f t="shared" si="15"/>
        <v>1</v>
      </c>
      <c r="AA10" s="5">
        <v>1</v>
      </c>
      <c r="AB10" s="5">
        <f t="shared" si="16"/>
        <v>0.84033613445378152</v>
      </c>
      <c r="AC10" s="2">
        <f t="shared" si="17"/>
        <v>1</v>
      </c>
      <c r="AD10" s="5">
        <v>5</v>
      </c>
      <c r="AE10" s="5">
        <f t="shared" si="18"/>
        <v>2.6041666666666665</v>
      </c>
      <c r="AF10" s="2">
        <f t="shared" si="19"/>
        <v>0</v>
      </c>
      <c r="AG10" s="5">
        <f t="shared" si="20"/>
        <v>18.324217780752573</v>
      </c>
      <c r="AH10" s="5">
        <f t="shared" si="21"/>
        <v>4.918032786885246</v>
      </c>
      <c r="AI10" s="5">
        <f>_xlfn.QUARTILE.INC((D10,G10,J10,M10,P10,S10,V10,Y10,AB10,AE10),1)</f>
        <v>0.24335353586798747</v>
      </c>
      <c r="AJ10" s="5">
        <f>_xlfn.QUARTILE.INC((D10,G10,J10,M10,P10,S10,V10,Y10,AB10,AE10),3)</f>
        <v>3.2151442307692308</v>
      </c>
      <c r="AK10" s="5">
        <f t="shared" si="22"/>
        <v>2.9717906949012436</v>
      </c>
      <c r="AL10" s="5">
        <f t="shared" si="23"/>
        <v>1.8324217780752572</v>
      </c>
      <c r="AM10" s="5">
        <f t="shared" si="24"/>
        <v>1.5446058483363361</v>
      </c>
      <c r="AN10" s="5">
        <f t="shared" si="25"/>
        <v>1.5631296664153449</v>
      </c>
      <c r="AO10" s="5">
        <f t="shared" si="26"/>
        <v>1.7123001625778631</v>
      </c>
      <c r="AP10" s="5">
        <f t="shared" si="27"/>
        <v>2.9319718467641764</v>
      </c>
      <c r="AQ10" s="5"/>
      <c r="AR10" s="18" t="str">
        <f t="shared" si="28"/>
        <v>Model Conversion</v>
      </c>
      <c r="AS10" t="str">
        <f t="shared" si="29"/>
        <v>Not Outlier</v>
      </c>
      <c r="AT10" t="str">
        <f t="shared" si="30"/>
        <v>Not outlier</v>
      </c>
      <c r="AU10" t="str">
        <f t="shared" si="31"/>
        <v>Not outlier</v>
      </c>
      <c r="AV10" t="str">
        <f t="shared" si="32"/>
        <v>Not outlier</v>
      </c>
      <c r="AW10" t="str">
        <f t="shared" si="33"/>
        <v>Not outlier</v>
      </c>
      <c r="AX10" t="str">
        <f t="shared" si="34"/>
        <v>Not outlier</v>
      </c>
      <c r="AY10" t="str">
        <f t="shared" si="35"/>
        <v>Not outlier</v>
      </c>
      <c r="AZ10" t="str">
        <f t="shared" si="36"/>
        <v>Not outlier</v>
      </c>
      <c r="BA10" t="str">
        <f t="shared" si="37"/>
        <v>Not outlier</v>
      </c>
      <c r="BB10" t="str">
        <f t="shared" si="38"/>
        <v>Not outlier</v>
      </c>
    </row>
    <row r="11" spans="1:54" x14ac:dyDescent="0.2">
      <c r="A11">
        <f>SUM(AD7:AD11)</f>
        <v>52</v>
      </c>
      <c r="B11" s="21" t="s">
        <v>63</v>
      </c>
      <c r="C11" s="5"/>
      <c r="D11" s="5">
        <f t="shared" si="0"/>
        <v>0</v>
      </c>
      <c r="E11" s="2">
        <f t="shared" si="1"/>
        <v>0</v>
      </c>
      <c r="F11" s="5"/>
      <c r="G11" s="2">
        <f t="shared" si="2"/>
        <v>0</v>
      </c>
      <c r="H11" s="2">
        <f t="shared" si="3"/>
        <v>0</v>
      </c>
      <c r="I11" s="5"/>
      <c r="J11" s="5">
        <f t="shared" si="4"/>
        <v>0</v>
      </c>
      <c r="K11" s="2">
        <f t="shared" si="5"/>
        <v>0</v>
      </c>
      <c r="L11" s="5"/>
      <c r="M11" s="5">
        <f t="shared" si="6"/>
        <v>0</v>
      </c>
      <c r="N11" s="2">
        <f t="shared" si="7"/>
        <v>0</v>
      </c>
      <c r="O11" s="5"/>
      <c r="P11" s="5">
        <f t="shared" si="8"/>
        <v>0</v>
      </c>
      <c r="Q11" s="2">
        <f t="shared" si="9"/>
        <v>0</v>
      </c>
      <c r="R11" s="5"/>
      <c r="S11" s="5">
        <f t="shared" si="10"/>
        <v>0</v>
      </c>
      <c r="T11" s="2">
        <f t="shared" si="11"/>
        <v>0</v>
      </c>
      <c r="U11" s="5"/>
      <c r="V11" s="5">
        <f t="shared" si="12"/>
        <v>0</v>
      </c>
      <c r="W11" s="2">
        <f t="shared" si="13"/>
        <v>0</v>
      </c>
      <c r="X11" s="5"/>
      <c r="Y11" s="5">
        <f t="shared" si="14"/>
        <v>0</v>
      </c>
      <c r="Z11" s="2">
        <f t="shared" si="15"/>
        <v>0</v>
      </c>
      <c r="AA11" s="5"/>
      <c r="AB11" s="5">
        <f t="shared" si="16"/>
        <v>0</v>
      </c>
      <c r="AC11" s="2">
        <f t="shared" si="17"/>
        <v>0</v>
      </c>
      <c r="AD11" s="5"/>
      <c r="AE11" s="5">
        <f t="shared" si="18"/>
        <v>0</v>
      </c>
      <c r="AF11" s="2">
        <f t="shared" si="19"/>
        <v>0</v>
      </c>
      <c r="AG11" s="5">
        <f t="shared" si="20"/>
        <v>0</v>
      </c>
      <c r="AH11" s="5">
        <f t="shared" si="21"/>
        <v>0</v>
      </c>
      <c r="AI11" s="5">
        <f>_xlfn.QUARTILE.INC((D11,G11,J11,M11,P11,S11,V11,Y11,AB11,AE11),1)</f>
        <v>0</v>
      </c>
      <c r="AJ11" s="5">
        <f>_xlfn.QUARTILE.INC((D11,G11,J11,M11,P11,S11,V11,Y11,AB11,AE11),3)</f>
        <v>0</v>
      </c>
      <c r="AK11" s="5">
        <f t="shared" si="22"/>
        <v>0</v>
      </c>
      <c r="AL11" s="5">
        <f t="shared" si="23"/>
        <v>0</v>
      </c>
      <c r="AM11" s="5">
        <f t="shared" si="24"/>
        <v>0</v>
      </c>
      <c r="AN11" s="5">
        <f t="shared" si="25"/>
        <v>0</v>
      </c>
      <c r="AO11" s="5">
        <f t="shared" si="26"/>
        <v>0</v>
      </c>
      <c r="AP11" s="5">
        <f t="shared" si="27"/>
        <v>0</v>
      </c>
      <c r="AQ11" s="5"/>
      <c r="AR11" s="18" t="str">
        <f t="shared" si="28"/>
        <v>Estimator Selection</v>
      </c>
      <c r="AS11" t="str">
        <f t="shared" si="29"/>
        <v>Not Outlier</v>
      </c>
      <c r="AT11" t="str">
        <f t="shared" si="30"/>
        <v>Not outlier</v>
      </c>
      <c r="AU11" t="str">
        <f t="shared" si="31"/>
        <v>Not outlier</v>
      </c>
      <c r="AV11" t="str">
        <f t="shared" si="32"/>
        <v>Not outlier</v>
      </c>
      <c r="AW11" t="str">
        <f t="shared" si="33"/>
        <v>Not outlier</v>
      </c>
      <c r="AX11" t="str">
        <f t="shared" si="34"/>
        <v>Not outlier</v>
      </c>
      <c r="AY11" t="str">
        <f t="shared" si="35"/>
        <v>Not outlier</v>
      </c>
      <c r="AZ11" t="str">
        <f t="shared" si="36"/>
        <v>Not outlier</v>
      </c>
      <c r="BA11" t="str">
        <f t="shared" si="37"/>
        <v>Not outlier</v>
      </c>
      <c r="BB11" t="str">
        <f t="shared" si="38"/>
        <v>Not outlier</v>
      </c>
    </row>
    <row r="12" spans="1:54" x14ac:dyDescent="0.2">
      <c r="B12" s="22" t="s">
        <v>7</v>
      </c>
      <c r="C12" s="6">
        <v>3</v>
      </c>
      <c r="D12" s="6">
        <f t="shared" si="0"/>
        <v>2.5641025641025643</v>
      </c>
      <c r="E12" s="2">
        <f t="shared" si="1"/>
        <v>1</v>
      </c>
      <c r="F12" s="6">
        <v>20</v>
      </c>
      <c r="G12" s="2">
        <f t="shared" si="2"/>
        <v>5.4495912806539506</v>
      </c>
      <c r="H12" s="2">
        <f t="shared" si="3"/>
        <v>0</v>
      </c>
      <c r="I12" s="6">
        <v>41</v>
      </c>
      <c r="J12" s="6">
        <f t="shared" si="4"/>
        <v>4.7897196261682247</v>
      </c>
      <c r="K12" s="2">
        <f t="shared" si="5"/>
        <v>1</v>
      </c>
      <c r="L12" s="6">
        <v>71</v>
      </c>
      <c r="M12" s="6">
        <f t="shared" si="6"/>
        <v>5.3223388305847079</v>
      </c>
      <c r="N12" s="2">
        <f t="shared" si="7"/>
        <v>0</v>
      </c>
      <c r="O12" s="6">
        <v>1</v>
      </c>
      <c r="P12" s="6">
        <f t="shared" si="8"/>
        <v>0.75757575757575757</v>
      </c>
      <c r="Q12" s="2">
        <f t="shared" si="9"/>
        <v>1</v>
      </c>
      <c r="R12" s="6">
        <v>1</v>
      </c>
      <c r="S12" s="6">
        <f t="shared" si="10"/>
        <v>1.639344262295082</v>
      </c>
      <c r="T12" s="2">
        <f t="shared" si="11"/>
        <v>1</v>
      </c>
      <c r="U12" s="6">
        <v>2</v>
      </c>
      <c r="V12" s="6">
        <f t="shared" si="12"/>
        <v>4.166666666666667</v>
      </c>
      <c r="W12" s="2">
        <f t="shared" si="13"/>
        <v>1</v>
      </c>
      <c r="X12" s="6">
        <v>1</v>
      </c>
      <c r="Y12" s="6">
        <f t="shared" si="14"/>
        <v>5.882352941176471</v>
      </c>
      <c r="Z12" s="2">
        <f t="shared" si="15"/>
        <v>0</v>
      </c>
      <c r="AA12" s="6">
        <v>7</v>
      </c>
      <c r="AB12" s="6">
        <f t="shared" si="16"/>
        <v>5.882352941176471</v>
      </c>
      <c r="AC12" s="2">
        <f t="shared" si="17"/>
        <v>0</v>
      </c>
      <c r="AD12" s="6">
        <v>11</v>
      </c>
      <c r="AE12" s="6">
        <f t="shared" si="18"/>
        <v>5.729166666666667</v>
      </c>
      <c r="AF12" s="2">
        <f t="shared" si="19"/>
        <v>0</v>
      </c>
      <c r="AG12" s="6">
        <f t="shared" si="20"/>
        <v>42.183211537066562</v>
      </c>
      <c r="AH12" s="6">
        <f t="shared" si="21"/>
        <v>5.1247771836007132</v>
      </c>
      <c r="AI12" s="6">
        <f>_xlfn.QUARTILE.INC((D12,G12,J12,M12,P12,S12,V12,Y12,AB12,AE12),1)</f>
        <v>2.9647435897435899</v>
      </c>
      <c r="AJ12" s="6">
        <f>_xlfn.QUARTILE.INC((D12,G12,J12,M12,P12,S12,V12,Y12,AB12,AE12),3)</f>
        <v>5.6592728201634879</v>
      </c>
      <c r="AK12" s="6">
        <f t="shared" si="22"/>
        <v>2.694529230419898</v>
      </c>
      <c r="AL12" s="6">
        <f t="shared" si="23"/>
        <v>4.2183211537066558</v>
      </c>
      <c r="AM12" s="6">
        <f t="shared" si="24"/>
        <v>5.0560292283764667</v>
      </c>
      <c r="AN12" s="6">
        <f t="shared" si="25"/>
        <v>1.549119072837311</v>
      </c>
      <c r="AO12" s="6">
        <f t="shared" si="26"/>
        <v>1.7958012959582705</v>
      </c>
      <c r="AP12" s="6">
        <f t="shared" si="27"/>
        <v>3.2249022945654042</v>
      </c>
      <c r="AQ12" s="6"/>
      <c r="AR12" s="18" t="str">
        <f t="shared" si="28"/>
        <v>Error/Exception</v>
      </c>
      <c r="AS12" t="str">
        <f t="shared" si="29"/>
        <v>Not Outlier</v>
      </c>
      <c r="AT12" t="str">
        <f t="shared" si="30"/>
        <v>Not outlier</v>
      </c>
      <c r="AU12" t="str">
        <f t="shared" si="31"/>
        <v>Not outlier</v>
      </c>
      <c r="AV12" t="str">
        <f t="shared" si="32"/>
        <v>Not outlier</v>
      </c>
      <c r="AW12" t="str">
        <f t="shared" si="33"/>
        <v>Not outlier</v>
      </c>
      <c r="AX12" t="str">
        <f t="shared" si="34"/>
        <v>Not outlier</v>
      </c>
      <c r="AY12" t="str">
        <f t="shared" si="35"/>
        <v>Not outlier</v>
      </c>
      <c r="AZ12" t="str">
        <f t="shared" si="36"/>
        <v>Not outlier</v>
      </c>
      <c r="BA12" t="str">
        <f t="shared" si="37"/>
        <v>Not outlier</v>
      </c>
      <c r="BB12" t="str">
        <f t="shared" si="38"/>
        <v>Not outlier</v>
      </c>
    </row>
    <row r="13" spans="1:54" x14ac:dyDescent="0.2">
      <c r="B13" s="22" t="s">
        <v>64</v>
      </c>
      <c r="C13" s="6">
        <v>6</v>
      </c>
      <c r="D13" s="6">
        <f t="shared" si="0"/>
        <v>5.1282051282051286</v>
      </c>
      <c r="E13" s="2">
        <f t="shared" si="1"/>
        <v>0</v>
      </c>
      <c r="F13" s="6">
        <v>20</v>
      </c>
      <c r="G13" s="2">
        <f t="shared" si="2"/>
        <v>5.4495912806539506</v>
      </c>
      <c r="H13" s="2">
        <f t="shared" si="3"/>
        <v>0</v>
      </c>
      <c r="I13" s="6">
        <v>34</v>
      </c>
      <c r="J13" s="6">
        <f t="shared" si="4"/>
        <v>3.97196261682243</v>
      </c>
      <c r="K13" s="2">
        <f t="shared" si="5"/>
        <v>1</v>
      </c>
      <c r="L13" s="6">
        <v>50</v>
      </c>
      <c r="M13" s="6">
        <f t="shared" si="6"/>
        <v>3.7481259370314843</v>
      </c>
      <c r="N13" s="2">
        <f t="shared" si="7"/>
        <v>1</v>
      </c>
      <c r="O13" s="6">
        <v>12</v>
      </c>
      <c r="P13" s="6">
        <f t="shared" si="8"/>
        <v>9.0909090909090917</v>
      </c>
      <c r="Q13" s="2">
        <f t="shared" si="9"/>
        <v>0</v>
      </c>
      <c r="R13" s="6">
        <v>5</v>
      </c>
      <c r="S13" s="6">
        <f t="shared" si="10"/>
        <v>8.1967213114754092</v>
      </c>
      <c r="T13" s="2">
        <f t="shared" si="11"/>
        <v>0</v>
      </c>
      <c r="U13" s="6"/>
      <c r="V13" s="6">
        <f t="shared" si="12"/>
        <v>0</v>
      </c>
      <c r="W13" s="2">
        <f t="shared" si="13"/>
        <v>1</v>
      </c>
      <c r="X13" s="6">
        <v>1</v>
      </c>
      <c r="Y13" s="6">
        <f t="shared" si="14"/>
        <v>5.882352941176471</v>
      </c>
      <c r="Z13" s="2">
        <f t="shared" si="15"/>
        <v>0</v>
      </c>
      <c r="AA13" s="6">
        <v>3</v>
      </c>
      <c r="AB13" s="6">
        <f t="shared" si="16"/>
        <v>2.5210084033613445</v>
      </c>
      <c r="AC13" s="2">
        <f t="shared" si="17"/>
        <v>1</v>
      </c>
      <c r="AD13" s="6">
        <v>5</v>
      </c>
      <c r="AE13" s="6">
        <f t="shared" si="18"/>
        <v>2.6041666666666665</v>
      </c>
      <c r="AF13" s="2">
        <f t="shared" si="19"/>
        <v>1</v>
      </c>
      <c r="AG13" s="6">
        <f t="shared" si="20"/>
        <v>46.593043376301971</v>
      </c>
      <c r="AH13" s="6">
        <f t="shared" si="21"/>
        <v>9.0909090909090917</v>
      </c>
      <c r="AI13" s="6">
        <f>_xlfn.QUARTILE.INC((D13,G13,J13,M13,P13,S13,V13,Y13,AB13,AE13),1)</f>
        <v>2.8901564842578709</v>
      </c>
      <c r="AJ13" s="6">
        <f>_xlfn.QUARTILE.INC((D13,G13,J13,M13,P13,S13,V13,Y13,AB13,AE13),3)</f>
        <v>5.7741625260458411</v>
      </c>
      <c r="AK13" s="6">
        <f t="shared" si="22"/>
        <v>2.8840060417879703</v>
      </c>
      <c r="AL13" s="6">
        <f t="shared" si="23"/>
        <v>4.6593043376301972</v>
      </c>
      <c r="AM13" s="6">
        <f t="shared" si="24"/>
        <v>4.5500838725137793</v>
      </c>
      <c r="AN13" s="6">
        <f t="shared" si="25"/>
        <v>2.0902516128538129</v>
      </c>
      <c r="AO13" s="6">
        <f t="shared" si="26"/>
        <v>2.5748866150793659</v>
      </c>
      <c r="AP13" s="6">
        <f t="shared" si="27"/>
        <v>6.6300410805148751</v>
      </c>
      <c r="AQ13" s="6"/>
      <c r="AR13" s="18" t="str">
        <f t="shared" si="28"/>
        <v>Choice of parameter</v>
      </c>
      <c r="AS13" t="str">
        <f t="shared" si="29"/>
        <v>Not Outlier</v>
      </c>
      <c r="AT13" t="str">
        <f t="shared" si="30"/>
        <v>Not outlier</v>
      </c>
      <c r="AU13" t="str">
        <f t="shared" si="31"/>
        <v>Not outlier</v>
      </c>
      <c r="AV13" t="str">
        <f t="shared" si="32"/>
        <v>Not outlier</v>
      </c>
      <c r="AW13" t="str">
        <f t="shared" si="33"/>
        <v>Not outlier</v>
      </c>
      <c r="AX13" t="str">
        <f t="shared" si="34"/>
        <v>Not outlier</v>
      </c>
      <c r="AY13" t="str">
        <f t="shared" si="35"/>
        <v>Not outlier</v>
      </c>
      <c r="AZ13" t="str">
        <f t="shared" si="36"/>
        <v>Not outlier</v>
      </c>
      <c r="BA13" t="str">
        <f t="shared" si="37"/>
        <v>Not outlier</v>
      </c>
      <c r="BB13" t="str">
        <f t="shared" si="38"/>
        <v>Not outlier</v>
      </c>
    </row>
    <row r="14" spans="1:54" x14ac:dyDescent="0.2">
      <c r="B14" s="22" t="s">
        <v>20</v>
      </c>
      <c r="C14" s="6">
        <v>2</v>
      </c>
      <c r="D14" s="6">
        <f t="shared" si="0"/>
        <v>1.7094017094017093</v>
      </c>
      <c r="E14" s="2">
        <f t="shared" si="1"/>
        <v>1</v>
      </c>
      <c r="F14" s="6">
        <v>15</v>
      </c>
      <c r="G14" s="2">
        <f t="shared" si="2"/>
        <v>4.0871934604904636</v>
      </c>
      <c r="H14" s="2">
        <f t="shared" si="3"/>
        <v>0</v>
      </c>
      <c r="I14" s="6">
        <v>12</v>
      </c>
      <c r="J14" s="6">
        <f t="shared" si="4"/>
        <v>1.4018691588785046</v>
      </c>
      <c r="K14" s="2">
        <f t="shared" si="5"/>
        <v>1</v>
      </c>
      <c r="L14" s="6">
        <v>50</v>
      </c>
      <c r="M14" s="6">
        <f t="shared" si="6"/>
        <v>3.7481259370314843</v>
      </c>
      <c r="N14" s="2">
        <f t="shared" si="7"/>
        <v>0</v>
      </c>
      <c r="O14" s="6">
        <v>8</v>
      </c>
      <c r="P14" s="6">
        <f t="shared" si="8"/>
        <v>6.0606060606060606</v>
      </c>
      <c r="Q14" s="2">
        <f t="shared" si="9"/>
        <v>0</v>
      </c>
      <c r="R14" s="6">
        <v>2</v>
      </c>
      <c r="S14" s="6">
        <f t="shared" si="10"/>
        <v>3.278688524590164</v>
      </c>
      <c r="T14" s="2">
        <f t="shared" si="11"/>
        <v>0</v>
      </c>
      <c r="U14" s="6"/>
      <c r="V14" s="6">
        <f t="shared" si="12"/>
        <v>0</v>
      </c>
      <c r="W14" s="2">
        <f t="shared" si="13"/>
        <v>1</v>
      </c>
      <c r="X14" s="6"/>
      <c r="Y14" s="6">
        <f t="shared" si="14"/>
        <v>0</v>
      </c>
      <c r="Z14" s="2">
        <f t="shared" si="15"/>
        <v>1</v>
      </c>
      <c r="AA14" s="6">
        <v>1</v>
      </c>
      <c r="AB14" s="6">
        <f t="shared" si="16"/>
        <v>0.84033613445378152</v>
      </c>
      <c r="AC14" s="2">
        <f t="shared" si="17"/>
        <v>1</v>
      </c>
      <c r="AD14" s="6">
        <v>5</v>
      </c>
      <c r="AE14" s="6">
        <f t="shared" si="18"/>
        <v>2.6041666666666665</v>
      </c>
      <c r="AF14" s="2">
        <f t="shared" si="19"/>
        <v>0</v>
      </c>
      <c r="AG14" s="6">
        <f t="shared" si="20"/>
        <v>23.730387652118836</v>
      </c>
      <c r="AH14" s="6">
        <f t="shared" si="21"/>
        <v>6.0606060606060606</v>
      </c>
      <c r="AI14" s="6">
        <f>_xlfn.QUARTILE.INC((D14,G14,J14,M14,P14,S14,V14,Y14,AB14,AE14),1)</f>
        <v>0.98071939055996227</v>
      </c>
      <c r="AJ14" s="6">
        <f>_xlfn.QUARTILE.INC((D14,G14,J14,M14,P14,S14,V14,Y14,AB14,AE14),3)</f>
        <v>3.6307665839211545</v>
      </c>
      <c r="AK14" s="6">
        <f t="shared" si="22"/>
        <v>2.6500471933611922</v>
      </c>
      <c r="AL14" s="6">
        <f t="shared" si="23"/>
        <v>2.3730387652118834</v>
      </c>
      <c r="AM14" s="6">
        <f t="shared" si="24"/>
        <v>2.1567841880341878</v>
      </c>
      <c r="AN14" s="6">
        <f t="shared" si="25"/>
        <v>1.5827173646650845</v>
      </c>
      <c r="AO14" s="6">
        <f t="shared" si="26"/>
        <v>1.8519274571062871</v>
      </c>
      <c r="AP14" s="6">
        <f t="shared" si="27"/>
        <v>3.4296353063841591</v>
      </c>
      <c r="AQ14" s="6"/>
      <c r="AR14" s="18" t="str">
        <f t="shared" si="28"/>
        <v>Loss Function</v>
      </c>
      <c r="AS14" t="str">
        <f t="shared" si="29"/>
        <v>Not Outlier</v>
      </c>
      <c r="AT14" t="str">
        <f t="shared" si="30"/>
        <v>Not outlier</v>
      </c>
      <c r="AU14" t="str">
        <f t="shared" si="31"/>
        <v>Not outlier</v>
      </c>
      <c r="AV14" t="str">
        <f t="shared" si="32"/>
        <v>Not outlier</v>
      </c>
      <c r="AW14" t="str">
        <f t="shared" si="33"/>
        <v>Not outlier</v>
      </c>
      <c r="AX14" t="str">
        <f t="shared" si="34"/>
        <v>Not outlier</v>
      </c>
      <c r="AY14" t="str">
        <f t="shared" si="35"/>
        <v>Not outlier</v>
      </c>
      <c r="AZ14" t="str">
        <f t="shared" si="36"/>
        <v>Not outlier</v>
      </c>
      <c r="BA14" t="str">
        <f t="shared" si="37"/>
        <v>Not outlier</v>
      </c>
      <c r="BB14" t="str">
        <f t="shared" si="38"/>
        <v>Not outlier</v>
      </c>
    </row>
    <row r="15" spans="1:54" x14ac:dyDescent="0.2">
      <c r="B15" s="22" t="s">
        <v>41</v>
      </c>
      <c r="C15" s="6">
        <v>1</v>
      </c>
      <c r="D15" s="6">
        <f t="shared" si="0"/>
        <v>0.85470085470085466</v>
      </c>
      <c r="E15" s="2">
        <f t="shared" si="1"/>
        <v>1</v>
      </c>
      <c r="F15" s="6">
        <v>4</v>
      </c>
      <c r="G15" s="2">
        <f t="shared" si="2"/>
        <v>1.0899182561307903</v>
      </c>
      <c r="H15" s="2">
        <f t="shared" si="3"/>
        <v>0</v>
      </c>
      <c r="I15" s="6">
        <v>6</v>
      </c>
      <c r="J15" s="6">
        <f t="shared" si="4"/>
        <v>0.7009345794392523</v>
      </c>
      <c r="K15" s="2">
        <f t="shared" si="5"/>
        <v>1</v>
      </c>
      <c r="L15" s="6">
        <v>37</v>
      </c>
      <c r="M15" s="6">
        <f t="shared" si="6"/>
        <v>2.7736131934032984</v>
      </c>
      <c r="N15" s="2">
        <f t="shared" si="7"/>
        <v>0</v>
      </c>
      <c r="O15" s="6">
        <v>3</v>
      </c>
      <c r="P15" s="6">
        <f t="shared" si="8"/>
        <v>2.2727272727272729</v>
      </c>
      <c r="Q15" s="2">
        <f t="shared" si="9"/>
        <v>0</v>
      </c>
      <c r="R15" s="6">
        <v>2</v>
      </c>
      <c r="S15" s="6">
        <f t="shared" si="10"/>
        <v>3.278688524590164</v>
      </c>
      <c r="T15" s="2">
        <f t="shared" si="11"/>
        <v>0</v>
      </c>
      <c r="U15" s="6">
        <v>1</v>
      </c>
      <c r="V15" s="6">
        <f t="shared" si="12"/>
        <v>2.0833333333333335</v>
      </c>
      <c r="W15" s="2">
        <f t="shared" si="13"/>
        <v>0</v>
      </c>
      <c r="X15" s="6"/>
      <c r="Y15" s="6">
        <f t="shared" si="14"/>
        <v>0</v>
      </c>
      <c r="Z15" s="2">
        <f t="shared" si="15"/>
        <v>1</v>
      </c>
      <c r="AA15" s="6"/>
      <c r="AB15" s="6">
        <f t="shared" si="16"/>
        <v>0</v>
      </c>
      <c r="AC15" s="2">
        <f t="shared" si="17"/>
        <v>1</v>
      </c>
      <c r="AD15" s="6">
        <v>2</v>
      </c>
      <c r="AE15" s="6">
        <f t="shared" si="18"/>
        <v>1.0416666666666667</v>
      </c>
      <c r="AF15" s="2">
        <f t="shared" si="19"/>
        <v>1</v>
      </c>
      <c r="AG15" s="6">
        <f t="shared" si="20"/>
        <v>14.095582680991633</v>
      </c>
      <c r="AH15" s="6">
        <f t="shared" si="21"/>
        <v>3.278688524590164</v>
      </c>
      <c r="AI15" s="6">
        <f>_xlfn.QUARTILE.INC((D15,G15,J15,M15,P15,S15,V15,Y15,AB15,AE15),1)</f>
        <v>0.73937614825465292</v>
      </c>
      <c r="AJ15" s="6">
        <f>_xlfn.QUARTILE.INC((D15,G15,J15,M15,P15,S15,V15,Y15,AB15,AE15),3)</f>
        <v>2.2253787878787881</v>
      </c>
      <c r="AK15" s="6">
        <f t="shared" si="22"/>
        <v>1.486002639624135</v>
      </c>
      <c r="AL15" s="6">
        <f t="shared" si="23"/>
        <v>1.4095582680991634</v>
      </c>
      <c r="AM15" s="6">
        <f t="shared" si="24"/>
        <v>1.0657924613987286</v>
      </c>
      <c r="AN15" s="6">
        <f t="shared" si="25"/>
        <v>0.95402585033148313</v>
      </c>
      <c r="AO15" s="6">
        <f t="shared" si="26"/>
        <v>1.0758515044085195</v>
      </c>
      <c r="AP15" s="6">
        <f t="shared" si="27"/>
        <v>1.1574564595380747</v>
      </c>
      <c r="AQ15" s="6"/>
      <c r="AR15" s="18" t="str">
        <f t="shared" si="28"/>
        <v>Optimizer</v>
      </c>
      <c r="AS15" t="str">
        <f t="shared" si="29"/>
        <v>Not Outlier</v>
      </c>
      <c r="AT15" t="str">
        <f t="shared" si="30"/>
        <v>Not outlier</v>
      </c>
      <c r="AU15" t="str">
        <f t="shared" si="31"/>
        <v>Not outlier</v>
      </c>
      <c r="AV15" t="str">
        <f t="shared" si="32"/>
        <v>Not outlier</v>
      </c>
      <c r="AW15" t="str">
        <f t="shared" si="33"/>
        <v>Not outlier</v>
      </c>
      <c r="AX15" t="str">
        <f t="shared" si="34"/>
        <v>Not outlier</v>
      </c>
      <c r="AY15" t="str">
        <f t="shared" si="35"/>
        <v>Not outlier</v>
      </c>
      <c r="AZ15" t="str">
        <f t="shared" si="36"/>
        <v>Not outlier</v>
      </c>
      <c r="BA15" t="str">
        <f t="shared" si="37"/>
        <v>Not outlier</v>
      </c>
      <c r="BB15" t="str">
        <f t="shared" si="38"/>
        <v>Not outlier</v>
      </c>
    </row>
    <row r="16" spans="1:54" x14ac:dyDescent="0.2">
      <c r="B16" s="22" t="s">
        <v>65</v>
      </c>
      <c r="C16" s="6">
        <v>0</v>
      </c>
      <c r="D16" s="6">
        <f t="shared" si="0"/>
        <v>0</v>
      </c>
      <c r="E16" s="2">
        <f t="shared" si="1"/>
        <v>0</v>
      </c>
      <c r="F16" s="6"/>
      <c r="G16" s="2">
        <f t="shared" si="2"/>
        <v>0</v>
      </c>
      <c r="H16" s="2">
        <f t="shared" si="3"/>
        <v>0</v>
      </c>
      <c r="I16" s="6"/>
      <c r="J16" s="6">
        <f t="shared" si="4"/>
        <v>0</v>
      </c>
      <c r="K16" s="2">
        <f t="shared" si="5"/>
        <v>0</v>
      </c>
      <c r="L16" s="6"/>
      <c r="M16" s="6">
        <f t="shared" si="6"/>
        <v>0</v>
      </c>
      <c r="N16" s="2">
        <f t="shared" si="7"/>
        <v>0</v>
      </c>
      <c r="O16" s="6"/>
      <c r="P16" s="6">
        <f t="shared" si="8"/>
        <v>0</v>
      </c>
      <c r="Q16" s="2">
        <f t="shared" si="9"/>
        <v>0</v>
      </c>
      <c r="R16" s="6"/>
      <c r="S16" s="6">
        <f t="shared" si="10"/>
        <v>0</v>
      </c>
      <c r="T16" s="2">
        <f t="shared" si="11"/>
        <v>0</v>
      </c>
      <c r="U16" s="6"/>
      <c r="V16" s="6">
        <f t="shared" si="12"/>
        <v>0</v>
      </c>
      <c r="W16" s="2">
        <f t="shared" si="13"/>
        <v>0</v>
      </c>
      <c r="X16" s="6"/>
      <c r="Y16" s="6">
        <f t="shared" si="14"/>
        <v>0</v>
      </c>
      <c r="Z16" s="2">
        <f t="shared" si="15"/>
        <v>0</v>
      </c>
      <c r="AA16" s="6"/>
      <c r="AB16" s="6">
        <f t="shared" si="16"/>
        <v>0</v>
      </c>
      <c r="AC16" s="2">
        <f t="shared" si="17"/>
        <v>0</v>
      </c>
      <c r="AD16" s="6"/>
      <c r="AE16" s="6">
        <f t="shared" si="18"/>
        <v>0</v>
      </c>
      <c r="AF16" s="2">
        <f t="shared" si="19"/>
        <v>0</v>
      </c>
      <c r="AG16" s="6">
        <f t="shared" si="20"/>
        <v>0</v>
      </c>
      <c r="AH16" s="6">
        <f t="shared" si="21"/>
        <v>0</v>
      </c>
      <c r="AI16" s="6">
        <f>_xlfn.QUARTILE.INC((D16,G16,J16,M16,P16,S16,V16,Y16,AB16,AE16),1)</f>
        <v>0</v>
      </c>
      <c r="AJ16" s="6">
        <f>_xlfn.QUARTILE.INC((D16,G16,J16,M16,P16,S16,V16,Y16,AB16,AE16),3)</f>
        <v>0</v>
      </c>
      <c r="AK16" s="6">
        <f t="shared" si="22"/>
        <v>0</v>
      </c>
      <c r="AL16" s="6">
        <f t="shared" si="23"/>
        <v>0</v>
      </c>
      <c r="AM16" s="6">
        <f t="shared" si="24"/>
        <v>0</v>
      </c>
      <c r="AN16" s="6">
        <f t="shared" si="25"/>
        <v>0</v>
      </c>
      <c r="AO16" s="6">
        <f t="shared" si="26"/>
        <v>0</v>
      </c>
      <c r="AP16" s="6">
        <f t="shared" si="27"/>
        <v>0</v>
      </c>
      <c r="AQ16" s="6"/>
      <c r="AR16" s="18" t="str">
        <f t="shared" si="28"/>
        <v>Regularization</v>
      </c>
      <c r="AS16" t="str">
        <f t="shared" si="29"/>
        <v>Not Outlier</v>
      </c>
      <c r="AT16" t="str">
        <f t="shared" si="30"/>
        <v>Not outlier</v>
      </c>
      <c r="AU16" t="str">
        <f t="shared" si="31"/>
        <v>Not outlier</v>
      </c>
      <c r="AV16" t="str">
        <f t="shared" si="32"/>
        <v>Not outlier</v>
      </c>
      <c r="AW16" t="str">
        <f t="shared" si="33"/>
        <v>Not outlier</v>
      </c>
      <c r="AX16" t="str">
        <f t="shared" si="34"/>
        <v>Not outlier</v>
      </c>
      <c r="AY16" t="str">
        <f t="shared" si="35"/>
        <v>Not outlier</v>
      </c>
      <c r="AZ16" t="str">
        <f t="shared" si="36"/>
        <v>Not outlier</v>
      </c>
      <c r="BA16" t="str">
        <f t="shared" si="37"/>
        <v>Not outlier</v>
      </c>
      <c r="BB16" t="str">
        <f t="shared" si="38"/>
        <v>Not outlier</v>
      </c>
    </row>
    <row r="17" spans="1:54" x14ac:dyDescent="0.2">
      <c r="B17" s="22" t="s">
        <v>5</v>
      </c>
      <c r="C17" s="6">
        <v>1</v>
      </c>
      <c r="D17" s="6">
        <f t="shared" si="0"/>
        <v>0.85470085470085466</v>
      </c>
      <c r="E17" s="2">
        <f t="shared" si="1"/>
        <v>1</v>
      </c>
      <c r="F17" s="6">
        <v>23</v>
      </c>
      <c r="G17" s="2">
        <f t="shared" si="2"/>
        <v>6.2670299727520433</v>
      </c>
      <c r="H17" s="2">
        <f t="shared" si="3"/>
        <v>0</v>
      </c>
      <c r="I17" s="6">
        <v>28</v>
      </c>
      <c r="J17" s="6">
        <f t="shared" si="4"/>
        <v>3.2710280373831777</v>
      </c>
      <c r="K17" s="2">
        <f t="shared" si="5"/>
        <v>0</v>
      </c>
      <c r="L17" s="6">
        <v>65</v>
      </c>
      <c r="M17" s="6">
        <f t="shared" si="6"/>
        <v>4.8725637181409294</v>
      </c>
      <c r="N17" s="2">
        <f t="shared" si="7"/>
        <v>0</v>
      </c>
      <c r="O17" s="6">
        <v>3</v>
      </c>
      <c r="P17" s="6">
        <f t="shared" si="8"/>
        <v>2.2727272727272729</v>
      </c>
      <c r="Q17" s="2">
        <f t="shared" si="9"/>
        <v>1</v>
      </c>
      <c r="R17" s="6">
        <v>1</v>
      </c>
      <c r="S17" s="6">
        <f t="shared" si="10"/>
        <v>1.639344262295082</v>
      </c>
      <c r="T17" s="2">
        <f t="shared" si="11"/>
        <v>1</v>
      </c>
      <c r="U17" s="6">
        <v>1</v>
      </c>
      <c r="V17" s="6">
        <f t="shared" si="12"/>
        <v>2.0833333333333335</v>
      </c>
      <c r="W17" s="2">
        <f t="shared" si="13"/>
        <v>1</v>
      </c>
      <c r="X17" s="6">
        <v>1</v>
      </c>
      <c r="Y17" s="6">
        <f t="shared" si="14"/>
        <v>5.882352941176471</v>
      </c>
      <c r="Z17" s="2">
        <f t="shared" si="15"/>
        <v>0</v>
      </c>
      <c r="AA17" s="6">
        <v>6</v>
      </c>
      <c r="AB17" s="6">
        <f t="shared" si="16"/>
        <v>5.0420168067226889</v>
      </c>
      <c r="AC17" s="2">
        <f t="shared" si="17"/>
        <v>0</v>
      </c>
      <c r="AD17" s="6">
        <v>6</v>
      </c>
      <c r="AE17" s="6">
        <f t="shared" si="18"/>
        <v>3.125</v>
      </c>
      <c r="AF17" s="2">
        <f t="shared" si="19"/>
        <v>1</v>
      </c>
      <c r="AG17" s="6">
        <f t="shared" si="20"/>
        <v>35.310097199231848</v>
      </c>
      <c r="AH17" s="6">
        <f t="shared" si="21"/>
        <v>5.412329118051189</v>
      </c>
      <c r="AI17" s="6">
        <f>_xlfn.QUARTILE.INC((D17,G17,J17,M17,P17,S17,V17,Y17,AB17,AE17),1)</f>
        <v>2.1306818181818183</v>
      </c>
      <c r="AJ17" s="6">
        <f>_xlfn.QUARTILE.INC((D17,G17,J17,M17,P17,S17,V17,Y17,AB17,AE17),3)</f>
        <v>4.9996535345772486</v>
      </c>
      <c r="AK17" s="6">
        <f t="shared" si="22"/>
        <v>2.8689717163954302</v>
      </c>
      <c r="AL17" s="6">
        <f t="shared" si="23"/>
        <v>3.5310097199231847</v>
      </c>
      <c r="AM17" s="6">
        <f t="shared" si="24"/>
        <v>3.1980140186915889</v>
      </c>
      <c r="AN17" s="6">
        <f t="shared" si="25"/>
        <v>1.5879849118198779</v>
      </c>
      <c r="AO17" s="6">
        <f t="shared" si="26"/>
        <v>1.7818539408522358</v>
      </c>
      <c r="AP17" s="6">
        <f t="shared" si="27"/>
        <v>3.1750034665306428</v>
      </c>
      <c r="AQ17" s="6"/>
      <c r="AR17" s="18" t="str">
        <f t="shared" si="28"/>
        <v>Performance</v>
      </c>
      <c r="AS17" t="str">
        <f t="shared" si="29"/>
        <v>Not Outlier</v>
      </c>
      <c r="AT17" t="str">
        <f t="shared" si="30"/>
        <v>Not outlier</v>
      </c>
      <c r="AU17" t="str">
        <f t="shared" si="31"/>
        <v>Not outlier</v>
      </c>
      <c r="AV17" t="str">
        <f t="shared" si="32"/>
        <v>Not outlier</v>
      </c>
      <c r="AW17" t="str">
        <f t="shared" si="33"/>
        <v>Not outlier</v>
      </c>
      <c r="AX17" t="str">
        <f t="shared" si="34"/>
        <v>Not outlier</v>
      </c>
      <c r="AY17" t="str">
        <f t="shared" si="35"/>
        <v>Not outlier</v>
      </c>
      <c r="AZ17" t="str">
        <f t="shared" si="36"/>
        <v>Not outlier</v>
      </c>
      <c r="BA17" t="str">
        <f t="shared" si="37"/>
        <v>Not outlier</v>
      </c>
      <c r="BB17" t="str">
        <f t="shared" si="38"/>
        <v>Not outlier</v>
      </c>
    </row>
    <row r="18" spans="1:54" x14ac:dyDescent="0.2">
      <c r="A18">
        <f>SUM(AD12:AD18)</f>
        <v>31</v>
      </c>
      <c r="B18" s="22" t="s">
        <v>6</v>
      </c>
      <c r="C18" s="6">
        <v>1</v>
      </c>
      <c r="D18" s="6">
        <f t="shared" si="0"/>
        <v>0.85470085470085466</v>
      </c>
      <c r="E18" s="2">
        <f t="shared" si="1"/>
        <v>1</v>
      </c>
      <c r="F18" s="6">
        <v>9</v>
      </c>
      <c r="G18" s="2">
        <f t="shared" si="2"/>
        <v>2.4523160762942777</v>
      </c>
      <c r="H18" s="2">
        <f t="shared" si="3"/>
        <v>0</v>
      </c>
      <c r="I18" s="6">
        <v>31</v>
      </c>
      <c r="J18" s="6">
        <f t="shared" si="4"/>
        <v>3.6214953271028039</v>
      </c>
      <c r="K18" s="2">
        <f t="shared" si="5"/>
        <v>0</v>
      </c>
      <c r="L18" s="6">
        <v>12</v>
      </c>
      <c r="M18" s="6">
        <f t="shared" si="6"/>
        <v>0.8995502248875562</v>
      </c>
      <c r="N18" s="2">
        <f t="shared" si="7"/>
        <v>1</v>
      </c>
      <c r="O18" s="6">
        <v>5</v>
      </c>
      <c r="P18" s="6">
        <f t="shared" si="8"/>
        <v>3.7878787878787881</v>
      </c>
      <c r="Q18" s="2">
        <f t="shared" si="9"/>
        <v>0</v>
      </c>
      <c r="R18" s="6">
        <v>1</v>
      </c>
      <c r="S18" s="6">
        <f t="shared" si="10"/>
        <v>1.639344262295082</v>
      </c>
      <c r="T18" s="2">
        <f t="shared" si="11"/>
        <v>0</v>
      </c>
      <c r="U18" s="6"/>
      <c r="V18" s="6">
        <f t="shared" si="12"/>
        <v>0</v>
      </c>
      <c r="W18" s="2">
        <f t="shared" si="13"/>
        <v>1</v>
      </c>
      <c r="X18" s="6"/>
      <c r="Y18" s="6">
        <f t="shared" si="14"/>
        <v>0</v>
      </c>
      <c r="Z18" s="2">
        <f t="shared" si="15"/>
        <v>1</v>
      </c>
      <c r="AA18" s="6">
        <v>1</v>
      </c>
      <c r="AB18" s="6">
        <f t="shared" si="16"/>
        <v>0.84033613445378152</v>
      </c>
      <c r="AC18" s="2">
        <f t="shared" si="17"/>
        <v>1</v>
      </c>
      <c r="AD18" s="6">
        <v>2</v>
      </c>
      <c r="AE18" s="6">
        <f t="shared" si="18"/>
        <v>1.0416666666666667</v>
      </c>
      <c r="AF18" s="2">
        <f t="shared" si="19"/>
        <v>0</v>
      </c>
      <c r="AG18" s="6">
        <f t="shared" si="20"/>
        <v>15.137288334279811</v>
      </c>
      <c r="AH18" s="6">
        <f t="shared" si="21"/>
        <v>3.7878787878787881</v>
      </c>
      <c r="AI18" s="6">
        <f>_xlfn.QUARTILE.INC((D18,G18,J18,M18,P18,S18,V18,Y18,AB18,AE18),1)</f>
        <v>0.84392731451554981</v>
      </c>
      <c r="AJ18" s="6">
        <f>_xlfn.QUARTILE.INC((D18,G18,J18,M18,P18,S18,V18,Y18,AB18,AE18),3)</f>
        <v>2.2490731227944787</v>
      </c>
      <c r="AK18" s="6">
        <f t="shared" si="22"/>
        <v>1.4051458082789288</v>
      </c>
      <c r="AL18" s="6">
        <f t="shared" si="23"/>
        <v>1.513728833427981</v>
      </c>
      <c r="AM18" s="6">
        <f t="shared" si="24"/>
        <v>0.97060844577711147</v>
      </c>
      <c r="AN18" s="6">
        <f t="shared" si="25"/>
        <v>1.0892238239718055</v>
      </c>
      <c r="AO18" s="6">
        <f t="shared" si="26"/>
        <v>1.2877013036486029</v>
      </c>
      <c r="AP18" s="6">
        <f t="shared" si="27"/>
        <v>1.6581746474183114</v>
      </c>
      <c r="AQ18" s="6"/>
      <c r="AR18" s="18" t="str">
        <f t="shared" si="28"/>
        <v>Accuracy</v>
      </c>
      <c r="AS18" t="str">
        <f t="shared" si="29"/>
        <v>Not Outlier</v>
      </c>
      <c r="AT18" t="str">
        <f t="shared" si="30"/>
        <v>Not outlier</v>
      </c>
      <c r="AU18" t="str">
        <f t="shared" si="31"/>
        <v>Not outlier</v>
      </c>
      <c r="AV18" t="str">
        <f t="shared" si="32"/>
        <v>Not outlier</v>
      </c>
      <c r="AW18" t="str">
        <f t="shared" si="33"/>
        <v>Not outlier</v>
      </c>
      <c r="AX18" t="str">
        <f t="shared" si="34"/>
        <v>Not outlier</v>
      </c>
      <c r="AY18" t="str">
        <f t="shared" si="35"/>
        <v>Not outlier</v>
      </c>
      <c r="AZ18" t="str">
        <f t="shared" si="36"/>
        <v>Not outlier</v>
      </c>
      <c r="BA18" t="str">
        <f t="shared" si="37"/>
        <v>Not outlier</v>
      </c>
      <c r="BB18" t="str">
        <f t="shared" si="38"/>
        <v>Not outlier</v>
      </c>
    </row>
    <row r="19" spans="1:54" x14ac:dyDescent="0.2">
      <c r="B19" s="23" t="s">
        <v>11</v>
      </c>
      <c r="C19" s="7">
        <v>10</v>
      </c>
      <c r="D19" s="7">
        <f t="shared" si="0"/>
        <v>8.5470085470085468</v>
      </c>
      <c r="E19" s="2">
        <f t="shared" si="1"/>
        <v>0</v>
      </c>
      <c r="F19" s="7">
        <v>8</v>
      </c>
      <c r="G19" s="2">
        <f t="shared" si="2"/>
        <v>2.1798365122615806</v>
      </c>
      <c r="H19" s="2">
        <f t="shared" si="3"/>
        <v>0</v>
      </c>
      <c r="I19" s="7">
        <v>33</v>
      </c>
      <c r="J19" s="7">
        <f t="shared" si="4"/>
        <v>3.8551401869158877</v>
      </c>
      <c r="K19" s="2">
        <f t="shared" si="5"/>
        <v>0</v>
      </c>
      <c r="L19" s="7">
        <v>70</v>
      </c>
      <c r="M19" s="7">
        <f t="shared" si="6"/>
        <v>5.2473763118440777</v>
      </c>
      <c r="N19" s="2">
        <f t="shared" si="7"/>
        <v>0</v>
      </c>
      <c r="O19" s="7">
        <v>1</v>
      </c>
      <c r="P19" s="7">
        <f t="shared" si="8"/>
        <v>0.75757575757575757</v>
      </c>
      <c r="Q19" s="2">
        <f t="shared" si="9"/>
        <v>1</v>
      </c>
      <c r="R19" s="7">
        <v>1</v>
      </c>
      <c r="S19" s="7">
        <f t="shared" si="10"/>
        <v>1.639344262295082</v>
      </c>
      <c r="T19" s="2">
        <f t="shared" si="11"/>
        <v>1</v>
      </c>
      <c r="U19" s="7">
        <v>1</v>
      </c>
      <c r="V19" s="7">
        <f t="shared" si="12"/>
        <v>2.0833333333333335</v>
      </c>
      <c r="W19" s="2">
        <f t="shared" si="13"/>
        <v>1</v>
      </c>
      <c r="X19" s="7"/>
      <c r="Y19" s="7">
        <f t="shared" si="14"/>
        <v>0</v>
      </c>
      <c r="Z19" s="2">
        <f t="shared" si="15"/>
        <v>1</v>
      </c>
      <c r="AA19" s="7">
        <v>6</v>
      </c>
      <c r="AB19" s="7">
        <f t="shared" si="16"/>
        <v>5.0420168067226889</v>
      </c>
      <c r="AC19" s="2">
        <f t="shared" si="17"/>
        <v>0</v>
      </c>
      <c r="AD19" s="7"/>
      <c r="AE19" s="7">
        <f t="shared" si="18"/>
        <v>0</v>
      </c>
      <c r="AF19" s="2">
        <f t="shared" si="19"/>
        <v>1</v>
      </c>
      <c r="AG19" s="7">
        <f t="shared" si="20"/>
        <v>29.351631717956955</v>
      </c>
      <c r="AH19" s="7">
        <f t="shared" si="21"/>
        <v>8.5470085470085468</v>
      </c>
      <c r="AI19" s="7">
        <f>_xlfn.QUARTILE.INC((D19,G19,J19,M19,P19,S19,V19,Y19,AB19,AE19),1)</f>
        <v>0.97801788375558862</v>
      </c>
      <c r="AJ19" s="7">
        <f>_xlfn.QUARTILE.INC((D19,G19,J19,M19,P19,S19,V19,Y19,AB19,AE19),3)</f>
        <v>4.7452976517709882</v>
      </c>
      <c r="AK19" s="7">
        <f t="shared" si="22"/>
        <v>3.7672797680153995</v>
      </c>
      <c r="AL19" s="7">
        <f t="shared" si="23"/>
        <v>2.9351631717956956</v>
      </c>
      <c r="AM19" s="7">
        <f t="shared" si="24"/>
        <v>2.1315849227974573</v>
      </c>
      <c r="AN19" s="7">
        <f t="shared" si="25"/>
        <v>2.1901778330616839</v>
      </c>
      <c r="AO19" s="7">
        <f t="shared" si="26"/>
        <v>2.5898235419982294</v>
      </c>
      <c r="AP19" s="7">
        <f t="shared" si="27"/>
        <v>6.7071859786882548</v>
      </c>
      <c r="AQ19" s="7"/>
      <c r="AR19" s="18" t="str">
        <f t="shared" si="28"/>
        <v>Evaluation Strategy</v>
      </c>
      <c r="AS19" t="str">
        <f t="shared" si="29"/>
        <v>Not Outlier</v>
      </c>
      <c r="AT19" t="str">
        <f t="shared" si="30"/>
        <v>Not outlier</v>
      </c>
      <c r="AU19" t="str">
        <f t="shared" si="31"/>
        <v>Not outlier</v>
      </c>
      <c r="AV19" t="str">
        <f t="shared" si="32"/>
        <v>Not outlier</v>
      </c>
      <c r="AW19" t="str">
        <f t="shared" si="33"/>
        <v>Not outlier</v>
      </c>
      <c r="AX19" t="str">
        <f t="shared" si="34"/>
        <v>Not outlier</v>
      </c>
      <c r="AY19" t="str">
        <f t="shared" si="35"/>
        <v>Not outlier</v>
      </c>
      <c r="AZ19" t="str">
        <f t="shared" si="36"/>
        <v>Not outlier</v>
      </c>
      <c r="BA19" t="str">
        <f t="shared" si="37"/>
        <v>Not outlier</v>
      </c>
      <c r="BB19" t="str">
        <f t="shared" si="38"/>
        <v>Not outlier</v>
      </c>
    </row>
    <row r="20" spans="1:54" x14ac:dyDescent="0.2">
      <c r="B20" s="23" t="s">
        <v>29</v>
      </c>
      <c r="C20" s="7"/>
      <c r="D20" s="7">
        <f t="shared" si="0"/>
        <v>0</v>
      </c>
      <c r="E20" s="2">
        <f t="shared" si="1"/>
        <v>0</v>
      </c>
      <c r="F20" s="7">
        <v>6</v>
      </c>
      <c r="G20" s="2">
        <f t="shared" si="2"/>
        <v>1.6348773841961852</v>
      </c>
      <c r="H20" s="2">
        <f t="shared" si="3"/>
        <v>0</v>
      </c>
      <c r="I20" s="7">
        <v>23</v>
      </c>
      <c r="J20" s="7">
        <f t="shared" si="4"/>
        <v>2.6869158878504673</v>
      </c>
      <c r="K20" s="2">
        <f t="shared" si="5"/>
        <v>0</v>
      </c>
      <c r="L20" s="7">
        <v>22</v>
      </c>
      <c r="M20" s="7">
        <f t="shared" si="6"/>
        <v>1.6491754122938531</v>
      </c>
      <c r="N20" s="2">
        <f t="shared" si="7"/>
        <v>0</v>
      </c>
      <c r="O20" s="7"/>
      <c r="P20" s="7">
        <f t="shared" si="8"/>
        <v>0</v>
      </c>
      <c r="Q20" s="2">
        <f t="shared" si="9"/>
        <v>0</v>
      </c>
      <c r="R20" s="7"/>
      <c r="S20" s="7">
        <f t="shared" si="10"/>
        <v>0</v>
      </c>
      <c r="T20" s="2">
        <f t="shared" si="11"/>
        <v>0</v>
      </c>
      <c r="U20" s="7"/>
      <c r="V20" s="7">
        <f t="shared" si="12"/>
        <v>0</v>
      </c>
      <c r="W20" s="2">
        <f t="shared" si="13"/>
        <v>0</v>
      </c>
      <c r="X20" s="7"/>
      <c r="Y20" s="7">
        <f t="shared" si="14"/>
        <v>0</v>
      </c>
      <c r="Z20" s="2">
        <f t="shared" si="15"/>
        <v>0</v>
      </c>
      <c r="AA20" s="7"/>
      <c r="AB20" s="7">
        <f t="shared" si="16"/>
        <v>0</v>
      </c>
      <c r="AC20" s="2">
        <f t="shared" si="17"/>
        <v>0</v>
      </c>
      <c r="AD20" s="7"/>
      <c r="AE20" s="7">
        <f t="shared" si="18"/>
        <v>0</v>
      </c>
      <c r="AF20" s="2">
        <f t="shared" si="19"/>
        <v>0</v>
      </c>
      <c r="AG20" s="7">
        <f t="shared" si="20"/>
        <v>5.9709686843405052</v>
      </c>
      <c r="AH20" s="7">
        <f t="shared" si="21"/>
        <v>2.6869158878504673</v>
      </c>
      <c r="AI20" s="7">
        <f>_xlfn.QUARTILE.INC((D20,G20,J20,M20,P20,S20,V20,Y20,AB20,AE20),1)</f>
        <v>0</v>
      </c>
      <c r="AJ20" s="7">
        <f>_xlfn.QUARTILE.INC((D20,G20,J20,M20,P20,S20,V20,Y20,AB20,AE20),3)</f>
        <v>1.2261580381471389</v>
      </c>
      <c r="AK20" s="7">
        <f t="shared" si="22"/>
        <v>1.2261580381471389</v>
      </c>
      <c r="AL20" s="7">
        <f t="shared" si="23"/>
        <v>0.59709686843405052</v>
      </c>
      <c r="AM20" s="7">
        <f t="shared" si="24"/>
        <v>0</v>
      </c>
      <c r="AN20" s="7">
        <f t="shared" si="25"/>
        <v>0.83593561580767073</v>
      </c>
      <c r="AO20" s="7">
        <f t="shared" si="26"/>
        <v>0.95115056049589375</v>
      </c>
      <c r="AP20" s="7">
        <f t="shared" si="27"/>
        <v>0.90468738873165278</v>
      </c>
      <c r="AQ20" s="7"/>
      <c r="AR20" s="18" t="str">
        <f t="shared" si="28"/>
        <v>Visualization</v>
      </c>
      <c r="AS20" t="str">
        <f t="shared" si="29"/>
        <v>Not Outlier</v>
      </c>
      <c r="AT20" t="str">
        <f t="shared" si="30"/>
        <v>Not outlier</v>
      </c>
      <c r="AU20" t="str">
        <f t="shared" si="31"/>
        <v>Not outlier</v>
      </c>
      <c r="AV20" t="str">
        <f t="shared" si="32"/>
        <v>Not outlier</v>
      </c>
      <c r="AW20" t="str">
        <f t="shared" si="33"/>
        <v>Not outlier</v>
      </c>
      <c r="AX20" t="str">
        <f t="shared" si="34"/>
        <v>Not outlier</v>
      </c>
      <c r="AY20" t="str">
        <f t="shared" si="35"/>
        <v>Not outlier</v>
      </c>
      <c r="AZ20" t="str">
        <f t="shared" si="36"/>
        <v>Not outlier</v>
      </c>
      <c r="BA20" t="str">
        <f t="shared" si="37"/>
        <v>Not outlier</v>
      </c>
      <c r="BB20" t="str">
        <f t="shared" si="38"/>
        <v>Not outlier</v>
      </c>
    </row>
    <row r="21" spans="1:54" x14ac:dyDescent="0.2">
      <c r="A21">
        <f>SUM(AD19:AD21)</f>
        <v>5</v>
      </c>
      <c r="B21" s="23" t="s">
        <v>36</v>
      </c>
      <c r="C21" s="7">
        <v>2</v>
      </c>
      <c r="D21" s="7">
        <f t="shared" si="0"/>
        <v>1.7094017094017093</v>
      </c>
      <c r="E21" s="2">
        <f t="shared" si="1"/>
        <v>1</v>
      </c>
      <c r="F21" s="7">
        <v>14</v>
      </c>
      <c r="G21" s="2">
        <f t="shared" si="2"/>
        <v>3.8147138964577656</v>
      </c>
      <c r="H21" s="2">
        <f t="shared" si="3"/>
        <v>0</v>
      </c>
      <c r="I21" s="7">
        <v>19</v>
      </c>
      <c r="J21" s="7">
        <f t="shared" si="4"/>
        <v>2.2196261682242993</v>
      </c>
      <c r="K21" s="2">
        <f t="shared" si="5"/>
        <v>0</v>
      </c>
      <c r="L21" s="7">
        <v>29</v>
      </c>
      <c r="M21" s="7">
        <f t="shared" si="6"/>
        <v>2.1739130434782608</v>
      </c>
      <c r="N21" s="2">
        <f t="shared" si="7"/>
        <v>0</v>
      </c>
      <c r="O21" s="7"/>
      <c r="P21" s="7">
        <f t="shared" si="8"/>
        <v>0</v>
      </c>
      <c r="Q21" s="2">
        <f t="shared" si="9"/>
        <v>1</v>
      </c>
      <c r="R21" s="7">
        <v>1</v>
      </c>
      <c r="S21" s="7">
        <f t="shared" si="10"/>
        <v>1.639344262295082</v>
      </c>
      <c r="T21" s="2">
        <f t="shared" si="11"/>
        <v>1</v>
      </c>
      <c r="U21" s="7">
        <v>1</v>
      </c>
      <c r="V21" s="7">
        <f t="shared" si="12"/>
        <v>2.0833333333333335</v>
      </c>
      <c r="W21" s="2">
        <f t="shared" si="13"/>
        <v>1</v>
      </c>
      <c r="X21" s="7">
        <v>1</v>
      </c>
      <c r="Y21" s="7">
        <f t="shared" si="14"/>
        <v>5.882352941176471</v>
      </c>
      <c r="Z21" s="2">
        <f t="shared" si="15"/>
        <v>0</v>
      </c>
      <c r="AA21" s="7">
        <v>2</v>
      </c>
      <c r="AB21" s="7">
        <f t="shared" si="16"/>
        <v>1.680672268907563</v>
      </c>
      <c r="AC21" s="2">
        <f t="shared" si="17"/>
        <v>1</v>
      </c>
      <c r="AD21" s="7">
        <v>5</v>
      </c>
      <c r="AE21" s="7">
        <f t="shared" si="18"/>
        <v>2.6041666666666665</v>
      </c>
      <c r="AF21" s="2">
        <f t="shared" si="19"/>
        <v>0</v>
      </c>
      <c r="AG21" s="7">
        <f t="shared" si="20"/>
        <v>23.807524289941153</v>
      </c>
      <c r="AH21" s="7">
        <f t="shared" si="21"/>
        <v>5.882352941176471</v>
      </c>
      <c r="AI21" s="7">
        <f>_xlfn.QUARTILE.INC((D21,G21,J21,M21,P21,S21,V21,Y21,AB21,AE21),1)</f>
        <v>1.6878546290310996</v>
      </c>
      <c r="AJ21" s="7">
        <f>_xlfn.QUARTILE.INC((D21,G21,J21,M21,P21,S21,V21,Y21,AB21,AE21),3)</f>
        <v>2.5080315420560746</v>
      </c>
      <c r="AK21" s="7">
        <f t="shared" si="22"/>
        <v>0.82017691302497497</v>
      </c>
      <c r="AL21" s="7">
        <f t="shared" si="23"/>
        <v>2.3807524289941151</v>
      </c>
      <c r="AM21" s="7">
        <f t="shared" si="24"/>
        <v>2.1286231884057969</v>
      </c>
      <c r="AN21" s="7">
        <f t="shared" si="25"/>
        <v>1.0317952434637117</v>
      </c>
      <c r="AO21" s="7">
        <f t="shared" si="26"/>
        <v>1.4725168962530928</v>
      </c>
      <c r="AP21" s="7">
        <f t="shared" si="27"/>
        <v>2.1683060097508418</v>
      </c>
      <c r="AQ21" s="7"/>
      <c r="AR21" s="18" t="str">
        <f t="shared" si="28"/>
        <v>Output interpretation</v>
      </c>
      <c r="AS21" t="str">
        <f t="shared" si="29"/>
        <v>Not Outlier</v>
      </c>
      <c r="AT21" s="17" t="str">
        <f t="shared" si="30"/>
        <v>Outlier</v>
      </c>
      <c r="AU21" t="str">
        <f t="shared" si="31"/>
        <v>Not outlier</v>
      </c>
      <c r="AV21" t="str">
        <f t="shared" si="32"/>
        <v>Not outlier</v>
      </c>
      <c r="AW21" s="17" t="str">
        <f t="shared" si="33"/>
        <v>Outlier</v>
      </c>
      <c r="AX21" t="str">
        <f t="shared" si="34"/>
        <v>Not outlier</v>
      </c>
      <c r="AY21" t="str">
        <f t="shared" si="35"/>
        <v>Not outlier</v>
      </c>
      <c r="AZ21" s="17" t="str">
        <f t="shared" si="36"/>
        <v>Outlier</v>
      </c>
      <c r="BA21" t="str">
        <f t="shared" si="37"/>
        <v>Not outlier</v>
      </c>
      <c r="BB21" t="str">
        <f t="shared" si="38"/>
        <v>Not outlier</v>
      </c>
    </row>
    <row r="22" spans="1:54" x14ac:dyDescent="0.2">
      <c r="B22" s="24" t="s">
        <v>44</v>
      </c>
      <c r="C22" s="9"/>
      <c r="D22" s="9">
        <f t="shared" si="0"/>
        <v>0</v>
      </c>
      <c r="E22" s="2">
        <f t="shared" si="1"/>
        <v>1</v>
      </c>
      <c r="F22" s="9">
        <v>1</v>
      </c>
      <c r="G22" s="2">
        <f t="shared" si="2"/>
        <v>0.27247956403269757</v>
      </c>
      <c r="H22" s="2">
        <f t="shared" si="3"/>
        <v>1</v>
      </c>
      <c r="I22" s="9">
        <v>30</v>
      </c>
      <c r="J22" s="9">
        <f t="shared" si="4"/>
        <v>3.5046728971962615</v>
      </c>
      <c r="K22" s="2">
        <f t="shared" si="5"/>
        <v>0</v>
      </c>
      <c r="L22" s="9">
        <v>6</v>
      </c>
      <c r="M22" s="9">
        <f t="shared" si="6"/>
        <v>0.4497751124437781</v>
      </c>
      <c r="N22" s="2">
        <f t="shared" si="7"/>
        <v>1</v>
      </c>
      <c r="O22" s="9">
        <v>1</v>
      </c>
      <c r="P22" s="9">
        <f t="shared" si="8"/>
        <v>0.75757575757575757</v>
      </c>
      <c r="Q22" s="2">
        <f t="shared" si="9"/>
        <v>0</v>
      </c>
      <c r="R22" s="9"/>
      <c r="S22" s="9">
        <f t="shared" si="10"/>
        <v>0</v>
      </c>
      <c r="T22" s="2">
        <f t="shared" si="11"/>
        <v>1</v>
      </c>
      <c r="U22" s="9"/>
      <c r="V22" s="9">
        <f t="shared" si="12"/>
        <v>0</v>
      </c>
      <c r="W22" s="2">
        <f t="shared" si="13"/>
        <v>1</v>
      </c>
      <c r="X22" s="9">
        <v>1</v>
      </c>
      <c r="Y22" s="9">
        <f t="shared" si="14"/>
        <v>5.882352941176471</v>
      </c>
      <c r="Z22" s="2">
        <f t="shared" si="15"/>
        <v>0</v>
      </c>
      <c r="AA22" s="9">
        <v>2</v>
      </c>
      <c r="AB22" s="9">
        <f t="shared" si="16"/>
        <v>1.680672268907563</v>
      </c>
      <c r="AC22" s="2">
        <f t="shared" si="17"/>
        <v>0</v>
      </c>
      <c r="AD22" s="9">
        <v>2</v>
      </c>
      <c r="AE22" s="9">
        <f t="shared" si="18"/>
        <v>1.0416666666666667</v>
      </c>
      <c r="AF22" s="2">
        <f t="shared" si="19"/>
        <v>0</v>
      </c>
      <c r="AG22" s="9">
        <f t="shared" si="20"/>
        <v>13.589195207999195</v>
      </c>
      <c r="AH22" s="9">
        <f t="shared" si="21"/>
        <v>5.882352941176471</v>
      </c>
      <c r="AI22" s="9">
        <f>_xlfn.QUARTILE.INC((D22,G22,J22,M22,P22,S22,V22,Y22,AB22,AE22),1)</f>
        <v>6.8119891008174394E-2</v>
      </c>
      <c r="AJ22" s="9">
        <f>_xlfn.QUARTILE.INC((D22,G22,J22,M22,P22,S22,V22,Y22,AB22,AE22),3)</f>
        <v>1.520920868347339</v>
      </c>
      <c r="AK22" s="9">
        <f t="shared" si="22"/>
        <v>1.4528009773391646</v>
      </c>
      <c r="AL22" s="9">
        <f t="shared" si="23"/>
        <v>1.3589195207999194</v>
      </c>
      <c r="AM22" s="9">
        <f t="shared" si="24"/>
        <v>0.60367543500976784</v>
      </c>
      <c r="AN22" s="9">
        <f t="shared" si="25"/>
        <v>1.3981879089761073</v>
      </c>
      <c r="AO22" s="9">
        <f t="shared" si="26"/>
        <v>1.8214932916092161</v>
      </c>
      <c r="AP22" s="9">
        <f t="shared" si="27"/>
        <v>3.3178378113773772</v>
      </c>
      <c r="AQ22" s="9"/>
      <c r="AR22" s="18" t="str">
        <f t="shared" si="28"/>
        <v>Tuning Strategy</v>
      </c>
      <c r="AS22" t="str">
        <f t="shared" si="29"/>
        <v>Not Outlier</v>
      </c>
      <c r="AT22" t="str">
        <f t="shared" si="30"/>
        <v>Not outlier</v>
      </c>
      <c r="AU22" t="str">
        <f t="shared" si="31"/>
        <v>Not outlier</v>
      </c>
      <c r="AV22" t="str">
        <f t="shared" si="32"/>
        <v>Not outlier</v>
      </c>
      <c r="AW22" t="str">
        <f t="shared" si="33"/>
        <v>Not outlier</v>
      </c>
      <c r="AX22" t="str">
        <f t="shared" si="34"/>
        <v>Not outlier</v>
      </c>
      <c r="AY22" t="str">
        <f t="shared" si="35"/>
        <v>Not outlier</v>
      </c>
      <c r="AZ22" s="17" t="str">
        <f t="shared" si="36"/>
        <v>Outlier</v>
      </c>
      <c r="BA22" t="str">
        <f t="shared" si="37"/>
        <v>Not outlier</v>
      </c>
      <c r="BB22" t="str">
        <f t="shared" si="38"/>
        <v>Not outlier</v>
      </c>
    </row>
    <row r="23" spans="1:54" x14ac:dyDescent="0.2">
      <c r="A23">
        <f>SUM(AD22:AD23)</f>
        <v>2</v>
      </c>
      <c r="B23" s="24" t="s">
        <v>45</v>
      </c>
      <c r="C23" s="9"/>
      <c r="D23" s="9">
        <f t="shared" si="0"/>
        <v>0</v>
      </c>
      <c r="E23" s="2">
        <f t="shared" si="1"/>
        <v>0</v>
      </c>
      <c r="F23" s="9"/>
      <c r="G23" s="2">
        <f t="shared" si="2"/>
        <v>0</v>
      </c>
      <c r="H23" s="2">
        <f t="shared" si="3"/>
        <v>0</v>
      </c>
      <c r="I23" s="9">
        <v>7</v>
      </c>
      <c r="J23" s="9">
        <f t="shared" si="4"/>
        <v>0.81775700934579443</v>
      </c>
      <c r="K23" s="2">
        <f t="shared" si="5"/>
        <v>0</v>
      </c>
      <c r="L23" s="9">
        <v>1</v>
      </c>
      <c r="M23" s="9">
        <f t="shared" si="6"/>
        <v>7.4962518740629688E-2</v>
      </c>
      <c r="N23" s="2">
        <f t="shared" si="7"/>
        <v>0</v>
      </c>
      <c r="O23" s="9"/>
      <c r="P23" s="9">
        <f t="shared" si="8"/>
        <v>0</v>
      </c>
      <c r="Q23" s="2">
        <f t="shared" si="9"/>
        <v>0</v>
      </c>
      <c r="R23" s="9"/>
      <c r="S23" s="9">
        <f t="shared" si="10"/>
        <v>0</v>
      </c>
      <c r="T23" s="2">
        <f t="shared" si="11"/>
        <v>0</v>
      </c>
      <c r="U23" s="9"/>
      <c r="V23" s="9">
        <f t="shared" si="12"/>
        <v>0</v>
      </c>
      <c r="W23" s="2">
        <f t="shared" si="13"/>
        <v>0</v>
      </c>
      <c r="X23" s="9"/>
      <c r="Y23" s="9">
        <f t="shared" si="14"/>
        <v>0</v>
      </c>
      <c r="Z23" s="2">
        <f t="shared" si="15"/>
        <v>0</v>
      </c>
      <c r="AA23" s="9"/>
      <c r="AB23" s="9">
        <f t="shared" si="16"/>
        <v>0</v>
      </c>
      <c r="AC23" s="2">
        <f t="shared" si="17"/>
        <v>0</v>
      </c>
      <c r="AD23" s="9"/>
      <c r="AE23" s="9">
        <f t="shared" si="18"/>
        <v>0</v>
      </c>
      <c r="AF23" s="2">
        <f t="shared" si="19"/>
        <v>0</v>
      </c>
      <c r="AG23" s="9">
        <f t="shared" si="20"/>
        <v>0.89271952808642407</v>
      </c>
      <c r="AH23" s="9">
        <f t="shared" si="21"/>
        <v>0.81775700934579443</v>
      </c>
      <c r="AI23" s="9">
        <f>_xlfn.QUARTILE.INC((D23,G23,J23,M23,P23,S23,V23,Y23,AB23,AE23),1)</f>
        <v>0</v>
      </c>
      <c r="AJ23" s="9">
        <f>_xlfn.QUARTILE.INC((D23,G23,J23,M23,P23,S23,V23,Y23,AB23,AE23),3)</f>
        <v>0</v>
      </c>
      <c r="AK23" s="9">
        <f t="shared" si="22"/>
        <v>0</v>
      </c>
      <c r="AL23" s="9">
        <f t="shared" si="23"/>
        <v>8.9271952808642405E-2</v>
      </c>
      <c r="AM23" s="9">
        <f t="shared" si="24"/>
        <v>0</v>
      </c>
      <c r="AN23" s="9">
        <f t="shared" si="25"/>
        <v>0.14569701130743035</v>
      </c>
      <c r="AO23" s="9">
        <f t="shared" si="26"/>
        <v>0.2438546882812451</v>
      </c>
      <c r="AP23" s="9">
        <f t="shared" si="27"/>
        <v>5.9465108996743218E-2</v>
      </c>
      <c r="AQ23" s="9"/>
      <c r="AR23" s="18" t="str">
        <f t="shared" si="28"/>
        <v>Selecting tuning parameters</v>
      </c>
      <c r="AS23" t="str">
        <f t="shared" si="29"/>
        <v>Not Outlier</v>
      </c>
      <c r="AT23" t="str">
        <f t="shared" si="30"/>
        <v>Not outlier</v>
      </c>
      <c r="AU23" s="17" t="str">
        <f t="shared" si="31"/>
        <v>Outlier</v>
      </c>
      <c r="AV23" s="17" t="str">
        <f t="shared" si="32"/>
        <v>Outlier</v>
      </c>
      <c r="AW23" t="str">
        <f t="shared" si="33"/>
        <v>Not outlier</v>
      </c>
      <c r="AX23" t="str">
        <f t="shared" si="34"/>
        <v>Not outlier</v>
      </c>
      <c r="AY23" t="str">
        <f t="shared" si="35"/>
        <v>Not outlier</v>
      </c>
      <c r="AZ23" t="str">
        <f t="shared" si="36"/>
        <v>Not outlier</v>
      </c>
      <c r="BA23" t="str">
        <f t="shared" si="37"/>
        <v>Not outlier</v>
      </c>
      <c r="BB23" t="str">
        <f t="shared" si="38"/>
        <v>Not outlier</v>
      </c>
    </row>
    <row r="24" spans="1:54" x14ac:dyDescent="0.2">
      <c r="B24" s="25" t="s">
        <v>46</v>
      </c>
      <c r="C24" s="4">
        <v>10</v>
      </c>
      <c r="D24" s="4">
        <f t="shared" si="0"/>
        <v>8.5470085470085468</v>
      </c>
      <c r="E24" s="2">
        <f t="shared" si="1"/>
        <v>0</v>
      </c>
      <c r="F24" s="4">
        <v>25</v>
      </c>
      <c r="G24" s="2">
        <f t="shared" si="2"/>
        <v>6.8119891008174385</v>
      </c>
      <c r="H24" s="2">
        <f t="shared" si="3"/>
        <v>0</v>
      </c>
      <c r="I24" s="4">
        <v>45</v>
      </c>
      <c r="J24" s="4">
        <f t="shared" si="4"/>
        <v>5.2570093457943923</v>
      </c>
      <c r="K24" s="2">
        <f t="shared" si="5"/>
        <v>0</v>
      </c>
      <c r="L24" s="4">
        <v>53</v>
      </c>
      <c r="M24" s="4">
        <f t="shared" si="6"/>
        <v>3.9730134932533732</v>
      </c>
      <c r="N24" s="2">
        <f t="shared" si="7"/>
        <v>1</v>
      </c>
      <c r="O24" s="4">
        <v>8</v>
      </c>
      <c r="P24" s="4">
        <f t="shared" si="8"/>
        <v>6.0606060606060606</v>
      </c>
      <c r="Q24" s="2">
        <f t="shared" si="9"/>
        <v>0</v>
      </c>
      <c r="R24" s="4">
        <v>1</v>
      </c>
      <c r="S24" s="4">
        <f t="shared" si="10"/>
        <v>1.639344262295082</v>
      </c>
      <c r="T24" s="2">
        <f t="shared" si="11"/>
        <v>1</v>
      </c>
      <c r="U24" s="4">
        <v>2</v>
      </c>
      <c r="V24" s="4">
        <f t="shared" si="12"/>
        <v>4.166666666666667</v>
      </c>
      <c r="W24" s="2">
        <f t="shared" si="13"/>
        <v>1</v>
      </c>
      <c r="X24" s="4"/>
      <c r="Y24" s="4">
        <f t="shared" si="14"/>
        <v>0</v>
      </c>
      <c r="Z24" s="2">
        <f t="shared" si="15"/>
        <v>1</v>
      </c>
      <c r="AA24" s="4">
        <v>6</v>
      </c>
      <c r="AB24" s="4">
        <f t="shared" si="16"/>
        <v>5.0420168067226889</v>
      </c>
      <c r="AC24" s="2">
        <f t="shared" si="17"/>
        <v>0</v>
      </c>
      <c r="AD24" s="4">
        <v>4</v>
      </c>
      <c r="AE24" s="4">
        <f t="shared" si="18"/>
        <v>2.0833333333333335</v>
      </c>
      <c r="AF24" s="2">
        <f t="shared" si="19"/>
        <v>1</v>
      </c>
      <c r="AG24" s="4">
        <f t="shared" si="20"/>
        <v>43.580987616497588</v>
      </c>
      <c r="AH24" s="4">
        <f t="shared" si="21"/>
        <v>8.5470085470085468</v>
      </c>
      <c r="AI24" s="4">
        <f>_xlfn.QUARTILE.INC((D24,G24,J24,M24,P24,S24,V24,Y24,AB24,AE24),1)</f>
        <v>2.5557533733133435</v>
      </c>
      <c r="AJ24" s="4">
        <f>_xlfn.QUARTILE.INC((D24,G24,J24,M24,P24,S24,V24,Y24,AB24,AE24),3)</f>
        <v>5.8597068819031435</v>
      </c>
      <c r="AK24" s="4">
        <f t="shared" si="22"/>
        <v>3.3039535085898</v>
      </c>
      <c r="AL24" s="4">
        <f t="shared" si="23"/>
        <v>4.3580987616497584</v>
      </c>
      <c r="AM24" s="4">
        <f t="shared" si="24"/>
        <v>4.6043417366946784</v>
      </c>
      <c r="AN24" s="4">
        <f t="shared" si="25"/>
        <v>1.9856272105400674</v>
      </c>
      <c r="AO24" s="4">
        <f t="shared" si="26"/>
        <v>2.4389957713994033</v>
      </c>
      <c r="AP24" s="4">
        <f t="shared" si="27"/>
        <v>5.9487003729041703</v>
      </c>
      <c r="AQ24" s="4"/>
      <c r="AR24" s="18" t="str">
        <f t="shared" si="28"/>
        <v>Prediction Accuracy</v>
      </c>
      <c r="AS24" t="str">
        <f t="shared" si="29"/>
        <v>Not Outlier</v>
      </c>
      <c r="AT24" t="str">
        <f t="shared" si="30"/>
        <v>Not outlier</v>
      </c>
      <c r="AU24" t="str">
        <f t="shared" si="31"/>
        <v>Not outlier</v>
      </c>
      <c r="AV24" t="str">
        <f t="shared" si="32"/>
        <v>Not outlier</v>
      </c>
      <c r="AW24" t="str">
        <f t="shared" si="33"/>
        <v>Not outlier</v>
      </c>
      <c r="AX24" t="str">
        <f t="shared" si="34"/>
        <v>Not outlier</v>
      </c>
      <c r="AY24" t="str">
        <f t="shared" si="35"/>
        <v>Not outlier</v>
      </c>
      <c r="AZ24" t="str">
        <f t="shared" si="36"/>
        <v>Not outlier</v>
      </c>
      <c r="BA24" t="str">
        <f t="shared" si="37"/>
        <v>Not outlier</v>
      </c>
      <c r="BB24" t="str">
        <f>IF(OR(AE24 &lt;  (AI24 - 1.5*AK24), AE24 &gt; (AJ24 + 1.5*AK24)),"Outlier","Not outlier")</f>
        <v>Not outlier</v>
      </c>
    </row>
    <row r="25" spans="1:54" x14ac:dyDescent="0.2">
      <c r="B25" s="25" t="s">
        <v>47</v>
      </c>
      <c r="C25" s="4">
        <v>2</v>
      </c>
      <c r="D25" s="4">
        <f t="shared" si="0"/>
        <v>1.7094017094017093</v>
      </c>
      <c r="E25" s="2">
        <f t="shared" si="1"/>
        <v>0</v>
      </c>
      <c r="F25" s="4">
        <v>5</v>
      </c>
      <c r="G25" s="2">
        <f t="shared" si="2"/>
        <v>1.3623978201634876</v>
      </c>
      <c r="H25" s="2">
        <f t="shared" si="3"/>
        <v>0</v>
      </c>
      <c r="I25" s="4">
        <v>2</v>
      </c>
      <c r="J25" s="4">
        <f t="shared" si="4"/>
        <v>0.23364485981308411</v>
      </c>
      <c r="K25" s="2">
        <f t="shared" si="5"/>
        <v>0</v>
      </c>
      <c r="L25" s="4">
        <v>3</v>
      </c>
      <c r="M25" s="4">
        <f t="shared" si="6"/>
        <v>0.22488755622188905</v>
      </c>
      <c r="N25" s="2">
        <f t="shared" si="7"/>
        <v>0</v>
      </c>
      <c r="O25" s="4"/>
      <c r="P25" s="4">
        <f t="shared" si="8"/>
        <v>0</v>
      </c>
      <c r="Q25" s="2">
        <f t="shared" si="9"/>
        <v>0</v>
      </c>
      <c r="R25" s="4"/>
      <c r="S25" s="4">
        <f t="shared" si="10"/>
        <v>0</v>
      </c>
      <c r="T25" s="2">
        <f t="shared" si="11"/>
        <v>0</v>
      </c>
      <c r="U25" s="4"/>
      <c r="V25" s="4">
        <f t="shared" si="12"/>
        <v>0</v>
      </c>
      <c r="W25" s="2">
        <f t="shared" si="13"/>
        <v>0</v>
      </c>
      <c r="X25" s="4"/>
      <c r="Y25" s="4">
        <f t="shared" si="14"/>
        <v>0</v>
      </c>
      <c r="Z25" s="2">
        <f t="shared" si="15"/>
        <v>0</v>
      </c>
      <c r="AA25" s="4"/>
      <c r="AB25" s="4">
        <f t="shared" si="16"/>
        <v>0</v>
      </c>
      <c r="AC25" s="2">
        <f t="shared" si="17"/>
        <v>0</v>
      </c>
      <c r="AD25" s="4"/>
      <c r="AE25" s="4">
        <f t="shared" si="18"/>
        <v>0</v>
      </c>
      <c r="AF25" s="2">
        <f t="shared" si="19"/>
        <v>0</v>
      </c>
      <c r="AG25" s="4">
        <f t="shared" si="20"/>
        <v>3.5303319456001701</v>
      </c>
      <c r="AH25" s="4">
        <f t="shared" si="21"/>
        <v>1.7094017094017093</v>
      </c>
      <c r="AI25" s="4">
        <f>_xlfn.QUARTILE.INC((D25,G25,J25,M25,P25,S25,V25,Y25,AB25,AE25),1)</f>
        <v>0</v>
      </c>
      <c r="AJ25" s="4">
        <f>_xlfn.QUARTILE.INC((D25,G25,J25,M25,P25,S25,V25,Y25,AB25,AE25),3)</f>
        <v>0.23145553391528534</v>
      </c>
      <c r="AK25" s="4">
        <f t="shared" si="22"/>
        <v>0.23145553391528534</v>
      </c>
      <c r="AL25" s="4">
        <f t="shared" si="23"/>
        <v>0.35303319456001703</v>
      </c>
      <c r="AM25" s="4">
        <f t="shared" si="24"/>
        <v>0</v>
      </c>
      <c r="AN25" s="4">
        <f t="shared" si="25"/>
        <v>0.47314662808903252</v>
      </c>
      <c r="AO25" s="4">
        <f t="shared" si="26"/>
        <v>0.60307727476167838</v>
      </c>
      <c r="AP25" s="4">
        <f t="shared" si="27"/>
        <v>0.36370219933397296</v>
      </c>
      <c r="AQ25" s="4"/>
      <c r="AR25" s="18" t="str">
        <f t="shared" si="28"/>
        <v>Reusing pre trained model</v>
      </c>
      <c r="AS25" s="17" t="str">
        <f t="shared" si="29"/>
        <v>Outlier</v>
      </c>
      <c r="AT25" s="17" t="str">
        <f t="shared" si="30"/>
        <v>Outlier</v>
      </c>
      <c r="AU25" t="str">
        <f t="shared" si="31"/>
        <v>Not outlier</v>
      </c>
      <c r="AV25" t="str">
        <f t="shared" si="32"/>
        <v>Not outlier</v>
      </c>
      <c r="AW25" t="str">
        <f t="shared" si="33"/>
        <v>Not outlier</v>
      </c>
      <c r="AX25" t="str">
        <f t="shared" si="34"/>
        <v>Not outlier</v>
      </c>
      <c r="AY25" t="str">
        <f t="shared" si="35"/>
        <v>Not outlier</v>
      </c>
      <c r="AZ25" t="str">
        <f t="shared" si="36"/>
        <v>Not outlier</v>
      </c>
      <c r="BA25" t="str">
        <f t="shared" si="37"/>
        <v>Not outlier</v>
      </c>
      <c r="BB25" t="str">
        <f t="shared" si="38"/>
        <v>Not outlier</v>
      </c>
    </row>
    <row r="26" spans="1:54" x14ac:dyDescent="0.2">
      <c r="A26">
        <f>SUM(AD24:AD26)</f>
        <v>4</v>
      </c>
      <c r="B26" s="25" t="s">
        <v>48</v>
      </c>
      <c r="C26" s="4">
        <v>1</v>
      </c>
      <c r="D26" s="4">
        <f t="shared" si="0"/>
        <v>0.85470085470085466</v>
      </c>
      <c r="E26" s="2">
        <f t="shared" si="1"/>
        <v>0</v>
      </c>
      <c r="F26" s="4">
        <v>6</v>
      </c>
      <c r="G26" s="2">
        <f t="shared" si="2"/>
        <v>1.6348773841961852</v>
      </c>
      <c r="H26" s="2">
        <f t="shared" si="3"/>
        <v>0</v>
      </c>
      <c r="I26" s="4">
        <v>11</v>
      </c>
      <c r="J26" s="4">
        <f t="shared" si="4"/>
        <v>1.2850467289719627</v>
      </c>
      <c r="K26" s="2">
        <f t="shared" si="5"/>
        <v>0</v>
      </c>
      <c r="L26" s="4">
        <v>4</v>
      </c>
      <c r="M26" s="4">
        <f t="shared" si="6"/>
        <v>0.29985007496251875</v>
      </c>
      <c r="N26" s="2">
        <f t="shared" si="7"/>
        <v>0</v>
      </c>
      <c r="O26" s="4"/>
      <c r="P26" s="4">
        <f t="shared" si="8"/>
        <v>0</v>
      </c>
      <c r="Q26" s="2">
        <f t="shared" si="9"/>
        <v>1</v>
      </c>
      <c r="R26" s="4"/>
      <c r="S26" s="4">
        <f t="shared" si="10"/>
        <v>0</v>
      </c>
      <c r="T26" s="2">
        <f t="shared" si="11"/>
        <v>1</v>
      </c>
      <c r="U26" s="4"/>
      <c r="V26" s="4">
        <f t="shared" si="12"/>
        <v>0</v>
      </c>
      <c r="W26" s="2">
        <f t="shared" si="13"/>
        <v>1</v>
      </c>
      <c r="X26" s="4"/>
      <c r="Y26" s="4">
        <f t="shared" si="14"/>
        <v>0</v>
      </c>
      <c r="Z26" s="2">
        <f t="shared" si="15"/>
        <v>1</v>
      </c>
      <c r="AA26" s="4">
        <v>1</v>
      </c>
      <c r="AB26" s="4">
        <f t="shared" si="16"/>
        <v>0.84033613445378152</v>
      </c>
      <c r="AC26" s="2">
        <f t="shared" si="17"/>
        <v>0</v>
      </c>
      <c r="AD26" s="4"/>
      <c r="AE26" s="4">
        <f t="shared" si="18"/>
        <v>0</v>
      </c>
      <c r="AF26" s="2">
        <f t="shared" si="19"/>
        <v>1</v>
      </c>
      <c r="AG26" s="4">
        <f t="shared" si="20"/>
        <v>4.9148111772853023</v>
      </c>
      <c r="AH26" s="4">
        <f t="shared" si="21"/>
        <v>1.6348773841961852</v>
      </c>
      <c r="AI26" s="4">
        <f>_xlfn.QUARTILE.INC((D26,G26,J26,M26,P26,S26,V26,Y26,AB26,AE26),1)</f>
        <v>0</v>
      </c>
      <c r="AJ26" s="4">
        <f>_xlfn.QUARTILE.INC((D26,G26,J26,M26,P26,S26,V26,Y26,AB26,AE26),3)</f>
        <v>0.85110967463908638</v>
      </c>
      <c r="AK26" s="4">
        <f t="shared" si="22"/>
        <v>0.85110967463908638</v>
      </c>
      <c r="AL26" s="4">
        <f t="shared" si="23"/>
        <v>0.4914811177285302</v>
      </c>
      <c r="AM26" s="4">
        <f t="shared" si="24"/>
        <v>0.14992503748125938</v>
      </c>
      <c r="AN26" s="4">
        <f t="shared" si="25"/>
        <v>0.52980732628173266</v>
      </c>
      <c r="AO26" s="4">
        <f t="shared" si="26"/>
        <v>0.58610755868790598</v>
      </c>
      <c r="AP26" s="4">
        <f t="shared" si="27"/>
        <v>0.34352207035109716</v>
      </c>
      <c r="AQ26" s="4"/>
      <c r="AR26" s="18" t="str">
        <f t="shared" si="28"/>
        <v>Robustness</v>
      </c>
      <c r="AS26" t="str">
        <f t="shared" si="29"/>
        <v>Not Outlier</v>
      </c>
      <c r="AT26" t="str">
        <f t="shared" si="30"/>
        <v>Not outlier</v>
      </c>
      <c r="AU26" t="str">
        <f t="shared" si="31"/>
        <v>Not outlier</v>
      </c>
      <c r="AV26" t="str">
        <f t="shared" si="32"/>
        <v>Not outlier</v>
      </c>
      <c r="AW26" t="str">
        <f t="shared" si="33"/>
        <v>Not outlier</v>
      </c>
      <c r="AX26" t="str">
        <f t="shared" si="34"/>
        <v>Not outlier</v>
      </c>
      <c r="AY26" t="str">
        <f t="shared" si="35"/>
        <v>Not outlier</v>
      </c>
      <c r="AZ26" t="str">
        <f t="shared" si="36"/>
        <v>Not outlier</v>
      </c>
      <c r="BA26" t="str">
        <f t="shared" si="37"/>
        <v>Not outlier</v>
      </c>
      <c r="BB26" t="str">
        <f t="shared" si="38"/>
        <v>Not outlier</v>
      </c>
    </row>
    <row r="27" spans="1:54" x14ac:dyDescent="0.2">
      <c r="B27" s="26" t="s">
        <v>66</v>
      </c>
      <c r="C27" s="8">
        <v>2</v>
      </c>
      <c r="D27" s="8">
        <f t="shared" si="0"/>
        <v>1.7094017094017093</v>
      </c>
      <c r="E27" s="2">
        <f t="shared" si="1"/>
        <v>1</v>
      </c>
      <c r="F27" s="8">
        <v>10</v>
      </c>
      <c r="G27" s="2">
        <f t="shared" si="2"/>
        <v>2.7247956403269753</v>
      </c>
      <c r="H27" s="2">
        <f t="shared" si="3"/>
        <v>0</v>
      </c>
      <c r="I27" s="8">
        <v>24</v>
      </c>
      <c r="J27" s="8">
        <f t="shared" si="4"/>
        <v>2.8037383177570092</v>
      </c>
      <c r="K27" s="2">
        <f t="shared" si="5"/>
        <v>0</v>
      </c>
      <c r="L27" s="8">
        <v>59</v>
      </c>
      <c r="M27" s="8">
        <f t="shared" si="6"/>
        <v>4.4227886056971517</v>
      </c>
      <c r="N27" s="2">
        <f t="shared" si="7"/>
        <v>0</v>
      </c>
      <c r="O27" s="8">
        <v>3</v>
      </c>
      <c r="P27" s="8">
        <f t="shared" si="8"/>
        <v>2.2727272727272729</v>
      </c>
      <c r="Q27" s="2">
        <f t="shared" si="9"/>
        <v>1</v>
      </c>
      <c r="R27" s="8">
        <v>2</v>
      </c>
      <c r="S27" s="8">
        <f t="shared" si="10"/>
        <v>3.278688524590164</v>
      </c>
      <c r="T27" s="2">
        <f t="shared" si="11"/>
        <v>0</v>
      </c>
      <c r="U27" s="8">
        <v>2</v>
      </c>
      <c r="V27" s="8">
        <f t="shared" si="12"/>
        <v>4.166666666666667</v>
      </c>
      <c r="W27" s="2">
        <f t="shared" si="13"/>
        <v>0</v>
      </c>
      <c r="X27" s="8"/>
      <c r="Y27" s="8">
        <f t="shared" si="14"/>
        <v>0</v>
      </c>
      <c r="Z27" s="2">
        <f t="shared" si="15"/>
        <v>1</v>
      </c>
      <c r="AA27" s="8">
        <v>3</v>
      </c>
      <c r="AB27" s="8">
        <f t="shared" si="16"/>
        <v>2.5210084033613445</v>
      </c>
      <c r="AC27" s="2">
        <f t="shared" si="17"/>
        <v>1</v>
      </c>
      <c r="AD27" s="8">
        <v>4</v>
      </c>
      <c r="AE27" s="8">
        <f t="shared" si="18"/>
        <v>2.0833333333333335</v>
      </c>
      <c r="AF27" s="2">
        <f t="shared" si="19"/>
        <v>1</v>
      </c>
      <c r="AG27" s="8">
        <f t="shared" si="20"/>
        <v>25.983148473861629</v>
      </c>
      <c r="AH27" s="8">
        <f t="shared" si="21"/>
        <v>4.4227886056971517</v>
      </c>
      <c r="AI27" s="8">
        <f>_xlfn.QUARTILE.INC((D27,G27,J27,M27,P27,S27,V27,Y27,AB27,AE27),1)</f>
        <v>2.1306818181818183</v>
      </c>
      <c r="AJ27" s="8">
        <f>_xlfn.QUARTILE.INC((D27,G27,J27,M27,P27,S27,V27,Y27,AB27,AE27),3)</f>
        <v>3.1599509728818753</v>
      </c>
      <c r="AK27" s="8">
        <f t="shared" si="22"/>
        <v>1.029269154700057</v>
      </c>
      <c r="AL27" s="8">
        <f t="shared" si="23"/>
        <v>2.5983148473861628</v>
      </c>
      <c r="AM27" s="8">
        <f t="shared" si="24"/>
        <v>2.6229020218441601</v>
      </c>
      <c r="AN27" s="8">
        <f t="shared" si="25"/>
        <v>0.88102070362143081</v>
      </c>
      <c r="AO27" s="8">
        <f t="shared" si="26"/>
        <v>1.1928173617744262</v>
      </c>
      <c r="AP27" s="8">
        <f t="shared" si="27"/>
        <v>1.4228132585505022</v>
      </c>
      <c r="AQ27" s="8"/>
      <c r="AR27" s="18" t="str">
        <f t="shared" si="28"/>
        <v>Non ML API</v>
      </c>
      <c r="AS27" t="str">
        <f t="shared" si="29"/>
        <v>Not Outlier</v>
      </c>
      <c r="AT27" t="str">
        <f t="shared" si="30"/>
        <v>Not outlier</v>
      </c>
      <c r="AU27" t="str">
        <f t="shared" si="31"/>
        <v>Not outlier</v>
      </c>
      <c r="AV27" t="str">
        <f t="shared" si="32"/>
        <v>Not outlier</v>
      </c>
      <c r="AW27" t="str">
        <f t="shared" si="33"/>
        <v>Not outlier</v>
      </c>
      <c r="AX27" t="str">
        <f t="shared" si="34"/>
        <v>Not outlier</v>
      </c>
      <c r="AY27" t="str">
        <f t="shared" si="35"/>
        <v>Not outlier</v>
      </c>
      <c r="AZ27" s="17" t="str">
        <f t="shared" si="36"/>
        <v>Outlier</v>
      </c>
      <c r="BA27" t="str">
        <f t="shared" si="37"/>
        <v>Not outlier</v>
      </c>
      <c r="BB27" t="str">
        <f t="shared" si="38"/>
        <v>Not outlier</v>
      </c>
    </row>
    <row r="28" spans="1:54" x14ac:dyDescent="0.2">
      <c r="B28" s="26" t="s">
        <v>67</v>
      </c>
      <c r="C28" s="8">
        <v>9</v>
      </c>
      <c r="D28" s="8">
        <f t="shared" si="0"/>
        <v>7.6923076923076925</v>
      </c>
      <c r="E28" s="2">
        <f t="shared" si="1"/>
        <v>1</v>
      </c>
      <c r="F28" s="8">
        <v>35</v>
      </c>
      <c r="G28" s="2">
        <f t="shared" si="2"/>
        <v>9.5367847411444142</v>
      </c>
      <c r="H28" s="2">
        <f t="shared" si="3"/>
        <v>1</v>
      </c>
      <c r="I28" s="8">
        <v>51</v>
      </c>
      <c r="J28" s="8">
        <f t="shared" si="4"/>
        <v>5.9579439252336446</v>
      </c>
      <c r="K28" s="2">
        <f t="shared" si="5"/>
        <v>1</v>
      </c>
      <c r="L28" s="8">
        <v>193</v>
      </c>
      <c r="M28" s="8">
        <f t="shared" si="6"/>
        <v>14.467766116941529</v>
      </c>
      <c r="N28" s="2">
        <f t="shared" si="7"/>
        <v>0</v>
      </c>
      <c r="O28" s="8">
        <v>22</v>
      </c>
      <c r="P28" s="8">
        <f t="shared" si="8"/>
        <v>16.666666666666668</v>
      </c>
      <c r="Q28" s="2">
        <f t="shared" si="9"/>
        <v>0</v>
      </c>
      <c r="R28" s="8">
        <v>10</v>
      </c>
      <c r="S28" s="8">
        <f t="shared" si="10"/>
        <v>16.393442622950818</v>
      </c>
      <c r="T28" s="2">
        <f t="shared" si="11"/>
        <v>0</v>
      </c>
      <c r="U28" s="8">
        <v>9</v>
      </c>
      <c r="V28" s="8">
        <f t="shared" si="12"/>
        <v>18.75</v>
      </c>
      <c r="W28" s="2">
        <f t="shared" si="13"/>
        <v>0</v>
      </c>
      <c r="X28" s="8">
        <v>1</v>
      </c>
      <c r="Y28" s="8">
        <f t="shared" si="14"/>
        <v>5.882352941176471</v>
      </c>
      <c r="Z28" s="2">
        <f t="shared" si="15"/>
        <v>1</v>
      </c>
      <c r="AA28" s="8">
        <v>3</v>
      </c>
      <c r="AB28" s="8">
        <f t="shared" si="16"/>
        <v>2.5210084033613445</v>
      </c>
      <c r="AC28" s="2">
        <f t="shared" si="17"/>
        <v>1</v>
      </c>
      <c r="AD28" s="8">
        <v>59</v>
      </c>
      <c r="AE28" s="8">
        <f t="shared" si="18"/>
        <v>30.729166666666668</v>
      </c>
      <c r="AF28" s="2">
        <f t="shared" si="19"/>
        <v>0</v>
      </c>
      <c r="AG28" s="8">
        <f t="shared" si="20"/>
        <v>128.59743977644925</v>
      </c>
      <c r="AH28" s="8">
        <f t="shared" si="21"/>
        <v>28.208158263305322</v>
      </c>
      <c r="AI28" s="8">
        <f>_xlfn.QUARTILE.INC((D28,G28,J28,M28,P28,S28,V28,Y28,AB28,AE28),1)</f>
        <v>6.3915348670021563</v>
      </c>
      <c r="AJ28" s="8">
        <f>_xlfn.QUARTILE.INC((D28,G28,J28,M28,P28,S28,V28,Y28,AB28,AE28),3)</f>
        <v>16.598360655737707</v>
      </c>
      <c r="AK28" s="8">
        <f t="shared" si="22"/>
        <v>10.20682578873555</v>
      </c>
      <c r="AL28" s="8">
        <f t="shared" si="23"/>
        <v>12.859743977644925</v>
      </c>
      <c r="AM28" s="8">
        <f t="shared" si="24"/>
        <v>12.002275429042971</v>
      </c>
      <c r="AN28" s="8">
        <f t="shared" si="25"/>
        <v>6.5416644370002119</v>
      </c>
      <c r="AO28" s="8">
        <f t="shared" si="26"/>
        <v>7.902718163321933</v>
      </c>
      <c r="AP28" s="8">
        <f t="shared" si="27"/>
        <v>62.452954368898389</v>
      </c>
      <c r="AQ28" s="8"/>
      <c r="AR28" s="18" t="str">
        <f t="shared" si="28"/>
        <v>Installation/platform/dependency</v>
      </c>
      <c r="AS28" t="str">
        <f t="shared" si="29"/>
        <v>Not Outlier</v>
      </c>
      <c r="AT28" t="str">
        <f t="shared" si="30"/>
        <v>Not outlier</v>
      </c>
      <c r="AU28" t="str">
        <f t="shared" si="31"/>
        <v>Not outlier</v>
      </c>
      <c r="AV28" t="str">
        <f t="shared" si="32"/>
        <v>Not outlier</v>
      </c>
      <c r="AW28" t="str">
        <f t="shared" si="33"/>
        <v>Not outlier</v>
      </c>
      <c r="AX28" t="str">
        <f t="shared" si="34"/>
        <v>Not outlier</v>
      </c>
      <c r="AY28" t="str">
        <f t="shared" si="35"/>
        <v>Not outlier</v>
      </c>
      <c r="AZ28" t="str">
        <f t="shared" si="36"/>
        <v>Not outlier</v>
      </c>
      <c r="BA28" t="str">
        <f t="shared" si="37"/>
        <v>Not outlier</v>
      </c>
      <c r="BB28" t="str">
        <f t="shared" si="38"/>
        <v>Not outlier</v>
      </c>
    </row>
    <row r="29" spans="1:54" x14ac:dyDescent="0.2">
      <c r="B29" s="26" t="s">
        <v>68</v>
      </c>
      <c r="C29" s="8">
        <v>1</v>
      </c>
      <c r="D29" s="8">
        <f t="shared" si="0"/>
        <v>0.85470085470085466</v>
      </c>
      <c r="E29" s="2">
        <f t="shared" si="1"/>
        <v>0</v>
      </c>
      <c r="F29" s="8">
        <v>3</v>
      </c>
      <c r="G29" s="2">
        <f t="shared" si="2"/>
        <v>0.81743869209809261</v>
      </c>
      <c r="H29" s="2">
        <f t="shared" si="3"/>
        <v>1</v>
      </c>
      <c r="I29" s="8">
        <v>13</v>
      </c>
      <c r="J29" s="8">
        <f t="shared" si="4"/>
        <v>1.5186915887850467</v>
      </c>
      <c r="K29" s="2">
        <f t="shared" si="5"/>
        <v>0</v>
      </c>
      <c r="L29" s="8">
        <v>14</v>
      </c>
      <c r="M29" s="8">
        <f t="shared" si="6"/>
        <v>1.0494752623688155</v>
      </c>
      <c r="N29" s="2">
        <f t="shared" si="7"/>
        <v>0</v>
      </c>
      <c r="O29" s="8">
        <v>2</v>
      </c>
      <c r="P29" s="8">
        <f t="shared" si="8"/>
        <v>1.5151515151515151</v>
      </c>
      <c r="Q29" s="2">
        <f t="shared" si="9"/>
        <v>0</v>
      </c>
      <c r="R29" s="8"/>
      <c r="S29" s="8">
        <f t="shared" si="10"/>
        <v>0</v>
      </c>
      <c r="T29" s="2">
        <f t="shared" si="11"/>
        <v>1</v>
      </c>
      <c r="U29" s="8"/>
      <c r="V29" s="8">
        <f t="shared" si="12"/>
        <v>0</v>
      </c>
      <c r="W29" s="2">
        <f t="shared" si="13"/>
        <v>1</v>
      </c>
      <c r="X29" s="8"/>
      <c r="Y29" s="8">
        <f t="shared" si="14"/>
        <v>0</v>
      </c>
      <c r="Z29" s="2">
        <f t="shared" si="15"/>
        <v>1</v>
      </c>
      <c r="AA29" s="8">
        <v>1</v>
      </c>
      <c r="AB29" s="8">
        <f t="shared" si="16"/>
        <v>0.84033613445378152</v>
      </c>
      <c r="AC29" s="2">
        <f t="shared" si="17"/>
        <v>1</v>
      </c>
      <c r="AD29" s="8">
        <v>3</v>
      </c>
      <c r="AE29" s="8">
        <f t="shared" si="18"/>
        <v>1.5625</v>
      </c>
      <c r="AF29" s="2">
        <f t="shared" si="19"/>
        <v>0</v>
      </c>
      <c r="AG29" s="8">
        <f t="shared" si="20"/>
        <v>8.1582940475581047</v>
      </c>
      <c r="AH29" s="8">
        <f t="shared" si="21"/>
        <v>1.5625</v>
      </c>
      <c r="AI29" s="8">
        <f>_xlfn.QUARTILE.INC((D29,G29,J29,M29,P29,S29,V29,Y29,AB29,AE29),1)</f>
        <v>0.20435967302452315</v>
      </c>
      <c r="AJ29" s="8">
        <f>_xlfn.QUARTILE.INC((D29,G29,J29,M29,P29,S29,V29,Y29,AB29,AE29),3)</f>
        <v>1.3987324519558402</v>
      </c>
      <c r="AK29" s="8">
        <f t="shared" si="22"/>
        <v>1.194372778931317</v>
      </c>
      <c r="AL29" s="8">
        <f t="shared" si="23"/>
        <v>0.81582940475581045</v>
      </c>
      <c r="AM29" s="8">
        <f t="shared" si="24"/>
        <v>0.84751849457731809</v>
      </c>
      <c r="AN29" s="8">
        <f t="shared" si="25"/>
        <v>0.48949764285348651</v>
      </c>
      <c r="AO29" s="8">
        <f t="shared" si="26"/>
        <v>0.59950154633899078</v>
      </c>
      <c r="AP29" s="8">
        <f t="shared" si="27"/>
        <v>0.35940210406284107</v>
      </c>
      <c r="AQ29" s="8"/>
      <c r="AR29" s="18" t="str">
        <f t="shared" si="28"/>
        <v>Override/Add Custom Code</v>
      </c>
      <c r="AS29" t="str">
        <f t="shared" si="29"/>
        <v>Not Outlier</v>
      </c>
      <c r="AT29" t="str">
        <f t="shared" si="30"/>
        <v>Not outlier</v>
      </c>
      <c r="AU29" t="str">
        <f t="shared" si="31"/>
        <v>Not outlier</v>
      </c>
      <c r="AV29" t="str">
        <f t="shared" si="32"/>
        <v>Not outlier</v>
      </c>
      <c r="AW29" t="str">
        <f t="shared" si="33"/>
        <v>Not outlier</v>
      </c>
      <c r="AX29" t="str">
        <f t="shared" si="34"/>
        <v>Not outlier</v>
      </c>
      <c r="AY29" t="str">
        <f t="shared" si="35"/>
        <v>Not outlier</v>
      </c>
      <c r="AZ29" t="str">
        <f t="shared" si="36"/>
        <v>Not outlier</v>
      </c>
      <c r="BA29" t="str">
        <f t="shared" si="37"/>
        <v>Not outlier</v>
      </c>
      <c r="BB29" t="str">
        <f t="shared" si="38"/>
        <v>Not outlier</v>
      </c>
    </row>
    <row r="30" spans="1:54" x14ac:dyDescent="0.2">
      <c r="A30">
        <f>SUM(AD27:AD30)</f>
        <v>66</v>
      </c>
      <c r="B30" s="26" t="s">
        <v>31</v>
      </c>
      <c r="C30" s="8"/>
      <c r="D30" s="8">
        <f t="shared" si="0"/>
        <v>0</v>
      </c>
      <c r="E30" s="2">
        <f t="shared" si="1"/>
        <v>0</v>
      </c>
      <c r="F30" s="8"/>
      <c r="G30" s="2">
        <f t="shared" si="2"/>
        <v>0</v>
      </c>
      <c r="H30" s="2">
        <f t="shared" si="3"/>
        <v>0</v>
      </c>
      <c r="I30" s="8">
        <v>2</v>
      </c>
      <c r="J30" s="8">
        <f t="shared" si="4"/>
        <v>0.23364485981308411</v>
      </c>
      <c r="K30" s="2">
        <f t="shared" si="5"/>
        <v>0</v>
      </c>
      <c r="L30" s="8">
        <v>1</v>
      </c>
      <c r="M30" s="8">
        <f t="shared" si="6"/>
        <v>7.4962518740629688E-2</v>
      </c>
      <c r="N30" s="2">
        <f t="shared" si="7"/>
        <v>0</v>
      </c>
      <c r="O30" s="8">
        <v>2</v>
      </c>
      <c r="P30" s="8">
        <f t="shared" si="8"/>
        <v>1.5151515151515151</v>
      </c>
      <c r="Q30" s="2">
        <f t="shared" si="9"/>
        <v>0</v>
      </c>
      <c r="R30" s="8"/>
      <c r="S30" s="8">
        <f t="shared" si="10"/>
        <v>0</v>
      </c>
      <c r="T30" s="2">
        <f t="shared" si="11"/>
        <v>0</v>
      </c>
      <c r="U30" s="8"/>
      <c r="V30" s="8">
        <f t="shared" si="12"/>
        <v>0</v>
      </c>
      <c r="W30" s="2">
        <f t="shared" si="13"/>
        <v>0</v>
      </c>
      <c r="X30" s="8"/>
      <c r="Y30" s="8">
        <f t="shared" si="14"/>
        <v>0</v>
      </c>
      <c r="Z30" s="2">
        <f t="shared" si="15"/>
        <v>0</v>
      </c>
      <c r="AA30" s="8"/>
      <c r="AB30" s="8">
        <f t="shared" si="16"/>
        <v>0</v>
      </c>
      <c r="AC30" s="2">
        <f t="shared" si="17"/>
        <v>0</v>
      </c>
      <c r="AD30" s="8"/>
      <c r="AE30" s="8">
        <f t="shared" si="18"/>
        <v>0</v>
      </c>
      <c r="AF30" s="2">
        <f t="shared" si="19"/>
        <v>0</v>
      </c>
      <c r="AG30" s="8">
        <f t="shared" si="20"/>
        <v>1.8237588937052289</v>
      </c>
      <c r="AH30" s="8">
        <f t="shared" si="21"/>
        <v>1.5151515151515151</v>
      </c>
      <c r="AI30" s="8">
        <f>_xlfn.QUARTILE.INC((D30,G30,J30,M30,P30,S30,V30,Y30,AB30,AE30),1)</f>
        <v>0</v>
      </c>
      <c r="AJ30" s="8">
        <f>_xlfn.QUARTILE.INC((D30,G30,J30,M30,P30,S30,V30,Y30,AB30,AE30),3)</f>
        <v>5.6221889055472263E-2</v>
      </c>
      <c r="AK30" s="8">
        <f t="shared" si="22"/>
        <v>5.6221889055472263E-2</v>
      </c>
      <c r="AL30" s="8">
        <f t="shared" si="23"/>
        <v>0.1823758893705229</v>
      </c>
      <c r="AM30" s="8">
        <f t="shared" si="24"/>
        <v>0</v>
      </c>
      <c r="AN30" s="8">
        <f t="shared" si="25"/>
        <v>0.27680891924471068</v>
      </c>
      <c r="AO30" s="8">
        <f t="shared" si="26"/>
        <v>0.44980926661886977</v>
      </c>
      <c r="AP30" s="8">
        <f t="shared" si="27"/>
        <v>0.20232837633620548</v>
      </c>
      <c r="AQ30" s="8"/>
      <c r="AR30" s="18" t="str">
        <f t="shared" si="28"/>
        <v>Bug</v>
      </c>
      <c r="AS30" t="str">
        <f t="shared" si="29"/>
        <v>Not Outlier</v>
      </c>
      <c r="AT30" t="str">
        <f t="shared" si="30"/>
        <v>Not outlier</v>
      </c>
      <c r="AU30" s="17" t="str">
        <f t="shared" si="31"/>
        <v>Outlier</v>
      </c>
      <c r="AV30" t="str">
        <f t="shared" si="32"/>
        <v>Not outlier</v>
      </c>
      <c r="AW30" s="17" t="str">
        <f t="shared" si="33"/>
        <v>Outlier</v>
      </c>
      <c r="AX30" t="str">
        <f t="shared" si="34"/>
        <v>Not outlier</v>
      </c>
      <c r="AY30" t="str">
        <f t="shared" si="35"/>
        <v>Not outlier</v>
      </c>
      <c r="AZ30" t="str">
        <f t="shared" si="36"/>
        <v>Not outlier</v>
      </c>
      <c r="BA30" t="str">
        <f t="shared" si="37"/>
        <v>Not outlier</v>
      </c>
      <c r="BB30" t="str">
        <f t="shared" si="38"/>
        <v>Not outlier</v>
      </c>
    </row>
    <row r="31" spans="1:54" x14ac:dyDescent="0.2">
      <c r="A31">
        <f>SUM(A2:A30)</f>
        <v>192</v>
      </c>
      <c r="B31" s="3" t="s">
        <v>59</v>
      </c>
      <c r="C31">
        <f>SUM(C2:C30)</f>
        <v>117</v>
      </c>
      <c r="D31">
        <f t="shared" si="0"/>
        <v>100</v>
      </c>
      <c r="F31">
        <f t="shared" ref="F31:AD31" si="39">SUM(F2:F30)</f>
        <v>367</v>
      </c>
      <c r="G31" s="2">
        <f t="shared" si="2"/>
        <v>100</v>
      </c>
      <c r="H31" s="2"/>
      <c r="I31">
        <f t="shared" si="39"/>
        <v>856</v>
      </c>
      <c r="J31">
        <f t="shared" si="4"/>
        <v>100</v>
      </c>
      <c r="L31">
        <f t="shared" si="39"/>
        <v>1334</v>
      </c>
      <c r="M31">
        <f t="shared" si="6"/>
        <v>100</v>
      </c>
      <c r="O31">
        <f t="shared" si="39"/>
        <v>132</v>
      </c>
      <c r="P31">
        <f t="shared" si="8"/>
        <v>100</v>
      </c>
      <c r="R31">
        <f t="shared" si="39"/>
        <v>61</v>
      </c>
      <c r="S31">
        <f t="shared" si="10"/>
        <v>100</v>
      </c>
      <c r="U31">
        <f t="shared" si="39"/>
        <v>48</v>
      </c>
      <c r="V31">
        <f t="shared" si="12"/>
        <v>100</v>
      </c>
      <c r="X31">
        <f t="shared" si="39"/>
        <v>17</v>
      </c>
      <c r="Y31">
        <f t="shared" si="14"/>
        <v>100</v>
      </c>
      <c r="AA31">
        <f t="shared" si="39"/>
        <v>119</v>
      </c>
      <c r="AB31">
        <f t="shared" si="16"/>
        <v>100</v>
      </c>
      <c r="AD31">
        <f t="shared" si="39"/>
        <v>192</v>
      </c>
      <c r="AE31">
        <f t="shared" si="18"/>
        <v>100</v>
      </c>
      <c r="AG31">
        <f t="shared" si="20"/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6" workbookViewId="0">
      <selection sqref="A1:C36"/>
    </sheetView>
  </sheetViews>
  <sheetFormatPr baseColWidth="10" defaultColWidth="8.83203125" defaultRowHeight="15" x14ac:dyDescent="0.2"/>
  <cols>
    <col min="1" max="1" width="16.5" customWidth="1"/>
    <col min="2" max="2" width="41.1640625" customWidth="1"/>
  </cols>
  <sheetData>
    <row r="1" spans="1:4" x14ac:dyDescent="0.2">
      <c r="A1" t="s">
        <v>21</v>
      </c>
      <c r="B1" t="s">
        <v>0</v>
      </c>
      <c r="D1" s="1">
        <f>C1/61</f>
        <v>0</v>
      </c>
    </row>
    <row r="2" spans="1:4" x14ac:dyDescent="0.2">
      <c r="B2" t="s">
        <v>27</v>
      </c>
      <c r="D2" s="1">
        <f t="shared" ref="D2:D36" si="0">C2/61</f>
        <v>0</v>
      </c>
    </row>
    <row r="3" spans="1:4" x14ac:dyDescent="0.2">
      <c r="B3" t="s">
        <v>1</v>
      </c>
      <c r="C3">
        <v>14</v>
      </c>
      <c r="D3" s="1">
        <f t="shared" si="0"/>
        <v>0.22950819672131148</v>
      </c>
    </row>
    <row r="4" spans="1:4" x14ac:dyDescent="0.2">
      <c r="B4" t="s">
        <v>2</v>
      </c>
      <c r="D4" s="1">
        <f t="shared" si="0"/>
        <v>0</v>
      </c>
    </row>
    <row r="5" spans="1:4" x14ac:dyDescent="0.2">
      <c r="B5" t="s">
        <v>28</v>
      </c>
      <c r="D5" s="1">
        <f t="shared" si="0"/>
        <v>0</v>
      </c>
    </row>
    <row r="6" spans="1:4" x14ac:dyDescent="0.2">
      <c r="B6" t="s">
        <v>39</v>
      </c>
      <c r="D6" s="1">
        <f t="shared" si="0"/>
        <v>0</v>
      </c>
    </row>
    <row r="7" spans="1:4" x14ac:dyDescent="0.2">
      <c r="B7" t="s">
        <v>26</v>
      </c>
      <c r="D7" s="1">
        <f t="shared" si="0"/>
        <v>0</v>
      </c>
    </row>
    <row r="8" spans="1:4" x14ac:dyDescent="0.2">
      <c r="B8" t="s">
        <v>3</v>
      </c>
      <c r="D8" s="1">
        <f t="shared" si="0"/>
        <v>0</v>
      </c>
    </row>
    <row r="9" spans="1:4" x14ac:dyDescent="0.2">
      <c r="A9" t="s">
        <v>22</v>
      </c>
      <c r="B9" t="s">
        <v>10</v>
      </c>
      <c r="C9">
        <v>3</v>
      </c>
      <c r="D9" s="1">
        <f t="shared" si="0"/>
        <v>4.9180327868852458E-2</v>
      </c>
    </row>
    <row r="10" spans="1:4" x14ac:dyDescent="0.2">
      <c r="B10" t="s">
        <v>35</v>
      </c>
      <c r="D10" s="1">
        <f t="shared" si="0"/>
        <v>0</v>
      </c>
    </row>
    <row r="11" spans="1:4" x14ac:dyDescent="0.2">
      <c r="B11" t="s">
        <v>40</v>
      </c>
      <c r="D11" s="1">
        <f t="shared" si="0"/>
        <v>0</v>
      </c>
    </row>
    <row r="12" spans="1:4" x14ac:dyDescent="0.2">
      <c r="B12" t="s">
        <v>43</v>
      </c>
      <c r="D12" s="1">
        <f t="shared" si="0"/>
        <v>0</v>
      </c>
    </row>
    <row r="13" spans="1:4" x14ac:dyDescent="0.2">
      <c r="B13" t="s">
        <v>4</v>
      </c>
      <c r="C13">
        <v>14</v>
      </c>
      <c r="D13" s="1">
        <f t="shared" si="0"/>
        <v>0.22950819672131148</v>
      </c>
    </row>
    <row r="14" spans="1:4" x14ac:dyDescent="0.2">
      <c r="A14" t="s">
        <v>23</v>
      </c>
      <c r="B14" t="s">
        <v>5</v>
      </c>
      <c r="C14">
        <v>1</v>
      </c>
      <c r="D14" s="1">
        <f t="shared" si="0"/>
        <v>1.6393442622950821E-2</v>
      </c>
    </row>
    <row r="15" spans="1:4" x14ac:dyDescent="0.2">
      <c r="B15" t="s">
        <v>41</v>
      </c>
      <c r="C15">
        <v>2</v>
      </c>
      <c r="D15" s="1">
        <f t="shared" si="0"/>
        <v>3.2786885245901641E-2</v>
      </c>
    </row>
    <row r="16" spans="1:4" x14ac:dyDescent="0.2">
      <c r="B16" t="s">
        <v>6</v>
      </c>
      <c r="C16">
        <v>1</v>
      </c>
      <c r="D16" s="1">
        <f t="shared" si="0"/>
        <v>1.6393442622950821E-2</v>
      </c>
    </row>
    <row r="17" spans="1:4" x14ac:dyDescent="0.2">
      <c r="B17" t="s">
        <v>7</v>
      </c>
      <c r="C17">
        <v>1</v>
      </c>
      <c r="D17" s="1">
        <f t="shared" si="0"/>
        <v>1.6393442622950821E-2</v>
      </c>
    </row>
    <row r="18" spans="1:4" x14ac:dyDescent="0.2">
      <c r="B18" t="s">
        <v>8</v>
      </c>
      <c r="D18" s="1">
        <f t="shared" si="0"/>
        <v>0</v>
      </c>
    </row>
    <row r="19" spans="1:4" x14ac:dyDescent="0.2">
      <c r="B19" t="s">
        <v>42</v>
      </c>
      <c r="D19" s="1">
        <f t="shared" si="0"/>
        <v>0</v>
      </c>
    </row>
    <row r="20" spans="1:4" x14ac:dyDescent="0.2">
      <c r="B20" t="s">
        <v>20</v>
      </c>
      <c r="C20">
        <v>2</v>
      </c>
      <c r="D20" s="1">
        <f t="shared" si="0"/>
        <v>3.2786885245901641E-2</v>
      </c>
    </row>
    <row r="21" spans="1:4" x14ac:dyDescent="0.2">
      <c r="B21" t="s">
        <v>9</v>
      </c>
      <c r="C21">
        <v>5</v>
      </c>
      <c r="D21" s="1">
        <f t="shared" si="0"/>
        <v>8.1967213114754092E-2</v>
      </c>
    </row>
    <row r="22" spans="1:4" x14ac:dyDescent="0.2">
      <c r="A22" t="s">
        <v>24</v>
      </c>
      <c r="B22" t="s">
        <v>11</v>
      </c>
      <c r="C22">
        <v>1</v>
      </c>
      <c r="D22" s="1">
        <f t="shared" si="0"/>
        <v>1.6393442622950821E-2</v>
      </c>
    </row>
    <row r="23" spans="1:4" x14ac:dyDescent="0.2">
      <c r="B23" t="s">
        <v>36</v>
      </c>
      <c r="D23" s="1">
        <f t="shared" si="0"/>
        <v>0</v>
      </c>
    </row>
    <row r="24" spans="1:4" x14ac:dyDescent="0.2">
      <c r="B24" t="s">
        <v>29</v>
      </c>
      <c r="D24" s="1">
        <f t="shared" si="0"/>
        <v>0</v>
      </c>
    </row>
    <row r="25" spans="1:4" x14ac:dyDescent="0.2">
      <c r="B25" t="s">
        <v>12</v>
      </c>
      <c r="C25">
        <v>1</v>
      </c>
      <c r="D25" s="1">
        <f t="shared" si="0"/>
        <v>1.6393442622950821E-2</v>
      </c>
    </row>
    <row r="26" spans="1:4" x14ac:dyDescent="0.2">
      <c r="A26" t="s">
        <v>38</v>
      </c>
      <c r="B26" t="s">
        <v>33</v>
      </c>
      <c r="D26" s="1">
        <f t="shared" si="0"/>
        <v>0</v>
      </c>
    </row>
    <row r="27" spans="1:4" x14ac:dyDescent="0.2">
      <c r="A27" t="s">
        <v>13</v>
      </c>
      <c r="B27" t="s">
        <v>13</v>
      </c>
      <c r="C27">
        <v>1</v>
      </c>
      <c r="D27" s="1">
        <f t="shared" si="0"/>
        <v>1.6393442622950821E-2</v>
      </c>
    </row>
    <row r="28" spans="1:4" x14ac:dyDescent="0.2">
      <c r="A28" t="s">
        <v>25</v>
      </c>
      <c r="B28" t="s">
        <v>14</v>
      </c>
      <c r="C28">
        <v>5</v>
      </c>
      <c r="D28" s="1">
        <f t="shared" si="0"/>
        <v>8.1967213114754092E-2</v>
      </c>
    </row>
    <row r="29" spans="1:4" x14ac:dyDescent="0.2">
      <c r="B29" t="s">
        <v>32</v>
      </c>
      <c r="C29">
        <v>1</v>
      </c>
      <c r="D29" s="1">
        <f t="shared" si="0"/>
        <v>1.6393442622950821E-2</v>
      </c>
    </row>
    <row r="30" spans="1:4" x14ac:dyDescent="0.2">
      <c r="B30" t="s">
        <v>15</v>
      </c>
      <c r="D30" s="1">
        <f t="shared" si="0"/>
        <v>0</v>
      </c>
    </row>
    <row r="31" spans="1:4" x14ac:dyDescent="0.2">
      <c r="B31" t="s">
        <v>16</v>
      </c>
      <c r="C31">
        <v>2</v>
      </c>
      <c r="D31" s="1">
        <f t="shared" si="0"/>
        <v>3.2786885245901641E-2</v>
      </c>
    </row>
    <row r="32" spans="1:4" x14ac:dyDescent="0.2">
      <c r="B32" t="s">
        <v>34</v>
      </c>
      <c r="D32" s="1">
        <f t="shared" si="0"/>
        <v>0</v>
      </c>
    </row>
    <row r="33" spans="2:4" x14ac:dyDescent="0.2">
      <c r="B33" t="s">
        <v>17</v>
      </c>
      <c r="D33" s="1">
        <f t="shared" si="0"/>
        <v>0</v>
      </c>
    </row>
    <row r="34" spans="2:4" x14ac:dyDescent="0.2">
      <c r="B34" t="s">
        <v>37</v>
      </c>
      <c r="C34">
        <v>3</v>
      </c>
      <c r="D34" s="1">
        <f t="shared" si="0"/>
        <v>4.9180327868852458E-2</v>
      </c>
    </row>
    <row r="35" spans="2:4" x14ac:dyDescent="0.2">
      <c r="B35" t="s">
        <v>19</v>
      </c>
      <c r="C35">
        <v>4</v>
      </c>
      <c r="D35" s="1">
        <f t="shared" si="0"/>
        <v>6.5573770491803282E-2</v>
      </c>
    </row>
    <row r="36" spans="2:4" x14ac:dyDescent="0.2">
      <c r="B36" t="s">
        <v>31</v>
      </c>
      <c r="D36" s="1">
        <f t="shared" si="0"/>
        <v>0</v>
      </c>
    </row>
    <row r="42" spans="2:4" x14ac:dyDescent="0.2">
      <c r="C42">
        <f>SUM(C1:C36)</f>
        <v>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7" workbookViewId="0">
      <selection sqref="A1:D36"/>
    </sheetView>
  </sheetViews>
  <sheetFormatPr baseColWidth="10" defaultColWidth="8.83203125" defaultRowHeight="15" x14ac:dyDescent="0.2"/>
  <cols>
    <col min="1" max="1" width="16.5" customWidth="1"/>
    <col min="2" max="2" width="41.1640625" customWidth="1"/>
  </cols>
  <sheetData>
    <row r="1" spans="1:4" x14ac:dyDescent="0.2">
      <c r="A1" t="s">
        <v>21</v>
      </c>
      <c r="B1" t="s">
        <v>0</v>
      </c>
      <c r="C1">
        <v>2</v>
      </c>
      <c r="D1" s="1">
        <f>C1/132</f>
        <v>1.5151515151515152E-2</v>
      </c>
    </row>
    <row r="2" spans="1:4" x14ac:dyDescent="0.2">
      <c r="B2" t="s">
        <v>27</v>
      </c>
      <c r="C2">
        <v>2</v>
      </c>
      <c r="D2" s="1">
        <f t="shared" ref="D2:D36" si="0">C2/132</f>
        <v>1.5151515151515152E-2</v>
      </c>
    </row>
    <row r="3" spans="1:4" x14ac:dyDescent="0.2">
      <c r="B3" t="s">
        <v>1</v>
      </c>
      <c r="C3">
        <v>13</v>
      </c>
      <c r="D3" s="1">
        <f t="shared" si="0"/>
        <v>9.8484848484848481E-2</v>
      </c>
    </row>
    <row r="4" spans="1:4" x14ac:dyDescent="0.2">
      <c r="B4" t="s">
        <v>2</v>
      </c>
      <c r="C4">
        <v>2</v>
      </c>
      <c r="D4" s="1">
        <f t="shared" si="0"/>
        <v>1.5151515151515152E-2</v>
      </c>
    </row>
    <row r="5" spans="1:4" x14ac:dyDescent="0.2">
      <c r="B5" t="s">
        <v>28</v>
      </c>
      <c r="D5" s="1">
        <f t="shared" si="0"/>
        <v>0</v>
      </c>
    </row>
    <row r="6" spans="1:4" x14ac:dyDescent="0.2">
      <c r="B6" t="s">
        <v>39</v>
      </c>
      <c r="D6" s="1">
        <f t="shared" si="0"/>
        <v>0</v>
      </c>
    </row>
    <row r="7" spans="1:4" x14ac:dyDescent="0.2">
      <c r="B7" t="s">
        <v>26</v>
      </c>
      <c r="D7" s="1">
        <f t="shared" si="0"/>
        <v>0</v>
      </c>
    </row>
    <row r="8" spans="1:4" x14ac:dyDescent="0.2">
      <c r="B8" t="s">
        <v>3</v>
      </c>
      <c r="D8" s="1">
        <f t="shared" si="0"/>
        <v>0</v>
      </c>
    </row>
    <row r="9" spans="1:4" x14ac:dyDescent="0.2">
      <c r="A9" t="s">
        <v>22</v>
      </c>
      <c r="B9" t="s">
        <v>10</v>
      </c>
      <c r="C9">
        <v>3</v>
      </c>
      <c r="D9" s="1">
        <f t="shared" si="0"/>
        <v>2.2727272727272728E-2</v>
      </c>
    </row>
    <row r="10" spans="1:4" x14ac:dyDescent="0.2">
      <c r="B10" t="s">
        <v>35</v>
      </c>
      <c r="D10" s="1">
        <f t="shared" si="0"/>
        <v>0</v>
      </c>
    </row>
    <row r="11" spans="1:4" x14ac:dyDescent="0.2">
      <c r="B11" t="s">
        <v>40</v>
      </c>
      <c r="D11" s="1">
        <f t="shared" si="0"/>
        <v>0</v>
      </c>
    </row>
    <row r="12" spans="1:4" x14ac:dyDescent="0.2">
      <c r="B12" t="s">
        <v>43</v>
      </c>
      <c r="C12">
        <v>2</v>
      </c>
      <c r="D12" s="1">
        <f t="shared" si="0"/>
        <v>1.5151515151515152E-2</v>
      </c>
    </row>
    <row r="13" spans="1:4" x14ac:dyDescent="0.2">
      <c r="B13" t="s">
        <v>4</v>
      </c>
      <c r="C13">
        <v>35</v>
      </c>
      <c r="D13" s="1">
        <f t="shared" si="0"/>
        <v>0.26515151515151514</v>
      </c>
    </row>
    <row r="14" spans="1:4" x14ac:dyDescent="0.2">
      <c r="A14" t="s">
        <v>23</v>
      </c>
      <c r="B14" t="s">
        <v>5</v>
      </c>
      <c r="C14">
        <v>2</v>
      </c>
      <c r="D14" s="1">
        <f t="shared" si="0"/>
        <v>1.5151515151515152E-2</v>
      </c>
    </row>
    <row r="15" spans="1:4" x14ac:dyDescent="0.2">
      <c r="B15" t="s">
        <v>41</v>
      </c>
      <c r="C15">
        <v>1</v>
      </c>
      <c r="D15" s="1">
        <f t="shared" si="0"/>
        <v>7.575757575757576E-3</v>
      </c>
    </row>
    <row r="16" spans="1:4" x14ac:dyDescent="0.2">
      <c r="B16" t="s">
        <v>6</v>
      </c>
      <c r="C16">
        <v>5</v>
      </c>
      <c r="D16" s="1">
        <f t="shared" si="0"/>
        <v>3.787878787878788E-2</v>
      </c>
    </row>
    <row r="17" spans="1:4" x14ac:dyDescent="0.2">
      <c r="B17" t="s">
        <v>7</v>
      </c>
      <c r="C17">
        <v>1</v>
      </c>
      <c r="D17" s="1">
        <f t="shared" si="0"/>
        <v>7.575757575757576E-3</v>
      </c>
    </row>
    <row r="18" spans="1:4" x14ac:dyDescent="0.2">
      <c r="B18" t="s">
        <v>8</v>
      </c>
      <c r="C18">
        <v>2</v>
      </c>
      <c r="D18" s="1">
        <f t="shared" si="0"/>
        <v>1.5151515151515152E-2</v>
      </c>
    </row>
    <row r="19" spans="1:4" x14ac:dyDescent="0.2">
      <c r="B19" t="s">
        <v>42</v>
      </c>
      <c r="C19">
        <v>2</v>
      </c>
      <c r="D19" s="1">
        <f t="shared" si="0"/>
        <v>1.5151515151515152E-2</v>
      </c>
    </row>
    <row r="20" spans="1:4" x14ac:dyDescent="0.2">
      <c r="B20" t="s">
        <v>20</v>
      </c>
      <c r="C20">
        <v>8</v>
      </c>
      <c r="D20" s="1">
        <f t="shared" si="0"/>
        <v>6.0606060606060608E-2</v>
      </c>
    </row>
    <row r="21" spans="1:4" x14ac:dyDescent="0.2">
      <c r="B21" t="s">
        <v>9</v>
      </c>
      <c r="C21">
        <v>12</v>
      </c>
      <c r="D21" s="1">
        <f t="shared" si="0"/>
        <v>9.0909090909090912E-2</v>
      </c>
    </row>
    <row r="22" spans="1:4" x14ac:dyDescent="0.2">
      <c r="A22" t="s">
        <v>24</v>
      </c>
      <c r="B22" t="s">
        <v>11</v>
      </c>
      <c r="C22">
        <v>1</v>
      </c>
      <c r="D22" s="1">
        <f t="shared" si="0"/>
        <v>7.575757575757576E-3</v>
      </c>
    </row>
    <row r="23" spans="1:4" x14ac:dyDescent="0.2">
      <c r="B23" t="s">
        <v>36</v>
      </c>
      <c r="D23" s="1">
        <f t="shared" si="0"/>
        <v>0</v>
      </c>
    </row>
    <row r="24" spans="1:4" x14ac:dyDescent="0.2">
      <c r="B24" t="s">
        <v>29</v>
      </c>
      <c r="D24" s="1">
        <f t="shared" si="0"/>
        <v>0</v>
      </c>
    </row>
    <row r="25" spans="1:4" x14ac:dyDescent="0.2">
      <c r="B25" t="s">
        <v>12</v>
      </c>
      <c r="D25" s="1">
        <f t="shared" si="0"/>
        <v>0</v>
      </c>
    </row>
    <row r="26" spans="1:4" x14ac:dyDescent="0.2">
      <c r="A26" t="s">
        <v>38</v>
      </c>
      <c r="B26" t="s">
        <v>33</v>
      </c>
      <c r="C26">
        <v>1</v>
      </c>
      <c r="D26" s="1">
        <f t="shared" si="0"/>
        <v>7.575757575757576E-3</v>
      </c>
    </row>
    <row r="27" spans="1:4" x14ac:dyDescent="0.2">
      <c r="A27" t="s">
        <v>13</v>
      </c>
      <c r="B27" t="s">
        <v>13</v>
      </c>
      <c r="C27">
        <v>8</v>
      </c>
      <c r="D27" s="1">
        <f t="shared" si="0"/>
        <v>6.0606060606060608E-2</v>
      </c>
    </row>
    <row r="28" spans="1:4" x14ac:dyDescent="0.2">
      <c r="A28" t="s">
        <v>25</v>
      </c>
      <c r="B28" t="s">
        <v>14</v>
      </c>
      <c r="C28">
        <v>7</v>
      </c>
      <c r="D28" s="1">
        <f t="shared" si="0"/>
        <v>5.3030303030303032E-2</v>
      </c>
    </row>
    <row r="29" spans="1:4" x14ac:dyDescent="0.2">
      <c r="B29" t="s">
        <v>32</v>
      </c>
      <c r="C29">
        <v>11</v>
      </c>
      <c r="D29" s="1">
        <f t="shared" si="0"/>
        <v>8.3333333333333329E-2</v>
      </c>
    </row>
    <row r="30" spans="1:4" x14ac:dyDescent="0.2">
      <c r="B30" t="s">
        <v>15</v>
      </c>
      <c r="D30" s="1">
        <f t="shared" si="0"/>
        <v>0</v>
      </c>
    </row>
    <row r="31" spans="1:4" x14ac:dyDescent="0.2">
      <c r="B31" t="s">
        <v>16</v>
      </c>
      <c r="C31">
        <v>1</v>
      </c>
      <c r="D31" s="1">
        <f t="shared" si="0"/>
        <v>7.575757575757576E-3</v>
      </c>
    </row>
    <row r="32" spans="1:4" x14ac:dyDescent="0.2">
      <c r="B32" t="s">
        <v>34</v>
      </c>
      <c r="C32">
        <v>2</v>
      </c>
      <c r="D32" s="1">
        <f t="shared" si="0"/>
        <v>1.5151515151515152E-2</v>
      </c>
    </row>
    <row r="33" spans="2:4" x14ac:dyDescent="0.2">
      <c r="B33" t="s">
        <v>17</v>
      </c>
      <c r="C33">
        <v>2</v>
      </c>
      <c r="D33" s="1">
        <f t="shared" si="0"/>
        <v>1.5151515151515152E-2</v>
      </c>
    </row>
    <row r="34" spans="2:4" x14ac:dyDescent="0.2">
      <c r="B34" t="s">
        <v>37</v>
      </c>
      <c r="C34">
        <v>1</v>
      </c>
      <c r="D34" s="1">
        <f t="shared" si="0"/>
        <v>7.575757575757576E-3</v>
      </c>
    </row>
    <row r="35" spans="2:4" x14ac:dyDescent="0.2">
      <c r="B35" t="s">
        <v>19</v>
      </c>
      <c r="C35">
        <v>4</v>
      </c>
      <c r="D35" s="1">
        <f t="shared" si="0"/>
        <v>3.0303030303030304E-2</v>
      </c>
    </row>
    <row r="36" spans="2:4" x14ac:dyDescent="0.2">
      <c r="B36" t="s">
        <v>31</v>
      </c>
      <c r="C36">
        <v>2</v>
      </c>
      <c r="D36" s="1">
        <f t="shared" si="0"/>
        <v>1.5151515151515152E-2</v>
      </c>
    </row>
    <row r="40" spans="2:4" x14ac:dyDescent="0.2">
      <c r="C40">
        <f>SUM(C1:C36)</f>
        <v>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8" workbookViewId="0">
      <selection sqref="A1:C36"/>
    </sheetView>
  </sheetViews>
  <sheetFormatPr baseColWidth="10" defaultColWidth="8.83203125" defaultRowHeight="15" x14ac:dyDescent="0.2"/>
  <cols>
    <col min="1" max="1" width="16.5" customWidth="1"/>
    <col min="2" max="2" width="41.1640625" customWidth="1"/>
  </cols>
  <sheetData>
    <row r="1" spans="1:4" x14ac:dyDescent="0.2">
      <c r="A1" t="s">
        <v>21</v>
      </c>
      <c r="B1" t="s">
        <v>0</v>
      </c>
      <c r="C1">
        <v>4</v>
      </c>
      <c r="D1" s="1">
        <f>C1/192</f>
        <v>2.0833333333333332E-2</v>
      </c>
    </row>
    <row r="2" spans="1:4" x14ac:dyDescent="0.2">
      <c r="B2" t="s">
        <v>27</v>
      </c>
      <c r="C2">
        <v>4</v>
      </c>
      <c r="D2" s="1">
        <f t="shared" ref="D2:D35" si="0">C2/192</f>
        <v>2.0833333333333332E-2</v>
      </c>
    </row>
    <row r="3" spans="1:4" x14ac:dyDescent="0.2">
      <c r="B3" t="s">
        <v>1</v>
      </c>
      <c r="C3">
        <v>20</v>
      </c>
      <c r="D3" s="1">
        <f t="shared" si="0"/>
        <v>0.10416666666666667</v>
      </c>
    </row>
    <row r="4" spans="1:4" x14ac:dyDescent="0.2">
      <c r="B4" t="s">
        <v>2</v>
      </c>
      <c r="C4">
        <v>3</v>
      </c>
      <c r="D4" s="1">
        <f t="shared" si="0"/>
        <v>1.5625E-2</v>
      </c>
    </row>
    <row r="5" spans="1:4" x14ac:dyDescent="0.2">
      <c r="B5" t="s">
        <v>28</v>
      </c>
      <c r="D5" s="1">
        <f t="shared" si="0"/>
        <v>0</v>
      </c>
    </row>
    <row r="6" spans="1:4" x14ac:dyDescent="0.2">
      <c r="B6" t="s">
        <v>39</v>
      </c>
      <c r="D6" s="1">
        <f t="shared" si="0"/>
        <v>0</v>
      </c>
    </row>
    <row r="7" spans="1:4" x14ac:dyDescent="0.2">
      <c r="B7" t="s">
        <v>26</v>
      </c>
      <c r="C7">
        <v>1</v>
      </c>
      <c r="D7" s="1">
        <f t="shared" si="0"/>
        <v>5.208333333333333E-3</v>
      </c>
    </row>
    <row r="8" spans="1:4" x14ac:dyDescent="0.2">
      <c r="B8" t="s">
        <v>3</v>
      </c>
      <c r="D8" s="1">
        <f t="shared" si="0"/>
        <v>0</v>
      </c>
    </row>
    <row r="9" spans="1:4" x14ac:dyDescent="0.2">
      <c r="A9" t="s">
        <v>22</v>
      </c>
      <c r="B9" t="s">
        <v>10</v>
      </c>
      <c r="C9">
        <v>5</v>
      </c>
      <c r="D9" s="1">
        <f t="shared" si="0"/>
        <v>2.6041666666666668E-2</v>
      </c>
    </row>
    <row r="10" spans="1:4" x14ac:dyDescent="0.2">
      <c r="B10" t="s">
        <v>35</v>
      </c>
      <c r="D10" s="1">
        <f t="shared" si="0"/>
        <v>0</v>
      </c>
    </row>
    <row r="11" spans="1:4" x14ac:dyDescent="0.2">
      <c r="B11" t="s">
        <v>40</v>
      </c>
      <c r="D11" s="1">
        <f t="shared" si="0"/>
        <v>0</v>
      </c>
    </row>
    <row r="12" spans="1:4" x14ac:dyDescent="0.2">
      <c r="B12" t="s">
        <v>43</v>
      </c>
      <c r="D12" s="1">
        <f t="shared" si="0"/>
        <v>0</v>
      </c>
    </row>
    <row r="13" spans="1:4" x14ac:dyDescent="0.2">
      <c r="B13" t="s">
        <v>4</v>
      </c>
      <c r="C13">
        <v>45</v>
      </c>
      <c r="D13" s="1">
        <f t="shared" si="0"/>
        <v>0.234375</v>
      </c>
    </row>
    <row r="14" spans="1:4" x14ac:dyDescent="0.2">
      <c r="A14" t="s">
        <v>23</v>
      </c>
      <c r="B14" t="s">
        <v>5</v>
      </c>
      <c r="C14">
        <v>4</v>
      </c>
      <c r="D14" s="1">
        <f t="shared" si="0"/>
        <v>2.0833333333333332E-2</v>
      </c>
    </row>
    <row r="15" spans="1:4" x14ac:dyDescent="0.2">
      <c r="B15" t="s">
        <v>41</v>
      </c>
      <c r="C15">
        <v>2</v>
      </c>
      <c r="D15" s="1">
        <f t="shared" si="0"/>
        <v>1.0416666666666666E-2</v>
      </c>
    </row>
    <row r="16" spans="1:4" x14ac:dyDescent="0.2">
      <c r="B16" t="s">
        <v>6</v>
      </c>
      <c r="C16">
        <v>1</v>
      </c>
      <c r="D16" s="1">
        <f t="shared" si="0"/>
        <v>5.208333333333333E-3</v>
      </c>
    </row>
    <row r="17" spans="1:4" x14ac:dyDescent="0.2">
      <c r="B17" t="s">
        <v>7</v>
      </c>
      <c r="C17">
        <v>11</v>
      </c>
      <c r="D17" s="1">
        <f t="shared" si="0"/>
        <v>5.7291666666666664E-2</v>
      </c>
    </row>
    <row r="18" spans="1:4" x14ac:dyDescent="0.2">
      <c r="B18" t="s">
        <v>8</v>
      </c>
      <c r="C18">
        <v>1</v>
      </c>
      <c r="D18" s="1">
        <f t="shared" si="0"/>
        <v>5.208333333333333E-3</v>
      </c>
    </row>
    <row r="19" spans="1:4" x14ac:dyDescent="0.2">
      <c r="B19" t="s">
        <v>42</v>
      </c>
      <c r="C19">
        <v>3</v>
      </c>
      <c r="D19" s="1">
        <f t="shared" si="0"/>
        <v>1.5625E-2</v>
      </c>
    </row>
    <row r="20" spans="1:4" x14ac:dyDescent="0.2">
      <c r="B20" t="s">
        <v>20</v>
      </c>
      <c r="C20">
        <v>5</v>
      </c>
      <c r="D20" s="1">
        <f t="shared" si="0"/>
        <v>2.6041666666666668E-2</v>
      </c>
    </row>
    <row r="21" spans="1:4" x14ac:dyDescent="0.2">
      <c r="B21" t="s">
        <v>9</v>
      </c>
      <c r="C21">
        <v>5</v>
      </c>
      <c r="D21" s="1">
        <f t="shared" si="0"/>
        <v>2.6041666666666668E-2</v>
      </c>
    </row>
    <row r="22" spans="1:4" x14ac:dyDescent="0.2">
      <c r="A22" t="s">
        <v>24</v>
      </c>
      <c r="B22" t="s">
        <v>11</v>
      </c>
      <c r="D22" s="1">
        <f t="shared" si="0"/>
        <v>0</v>
      </c>
    </row>
    <row r="23" spans="1:4" x14ac:dyDescent="0.2">
      <c r="B23" t="s">
        <v>36</v>
      </c>
      <c r="C23">
        <v>5</v>
      </c>
      <c r="D23" s="1">
        <f t="shared" si="0"/>
        <v>2.6041666666666668E-2</v>
      </c>
    </row>
    <row r="24" spans="1:4" x14ac:dyDescent="0.2">
      <c r="B24" t="s">
        <v>29</v>
      </c>
      <c r="D24" s="1">
        <f t="shared" si="0"/>
        <v>0</v>
      </c>
    </row>
    <row r="25" spans="1:4" x14ac:dyDescent="0.2">
      <c r="B25" t="s">
        <v>12</v>
      </c>
      <c r="D25" s="1">
        <f t="shared" si="0"/>
        <v>0</v>
      </c>
    </row>
    <row r="26" spans="1:4" x14ac:dyDescent="0.2">
      <c r="A26" t="s">
        <v>38</v>
      </c>
      <c r="B26" t="s">
        <v>33</v>
      </c>
      <c r="C26">
        <v>2</v>
      </c>
      <c r="D26" s="1">
        <f t="shared" si="0"/>
        <v>1.0416666666666666E-2</v>
      </c>
    </row>
    <row r="27" spans="1:4" x14ac:dyDescent="0.2">
      <c r="A27" t="s">
        <v>13</v>
      </c>
      <c r="B27" t="s">
        <v>13</v>
      </c>
      <c r="C27">
        <v>4</v>
      </c>
      <c r="D27" s="1">
        <f t="shared" si="0"/>
        <v>2.0833333333333332E-2</v>
      </c>
    </row>
    <row r="28" spans="1:4" x14ac:dyDescent="0.2">
      <c r="A28" t="s">
        <v>25</v>
      </c>
      <c r="B28" t="s">
        <v>14</v>
      </c>
      <c r="C28">
        <v>18</v>
      </c>
      <c r="D28" s="1">
        <f t="shared" si="0"/>
        <v>9.375E-2</v>
      </c>
    </row>
    <row r="29" spans="1:4" x14ac:dyDescent="0.2">
      <c r="B29" t="s">
        <v>32</v>
      </c>
      <c r="C29">
        <v>24</v>
      </c>
      <c r="D29" s="1">
        <f t="shared" si="0"/>
        <v>0.125</v>
      </c>
    </row>
    <row r="30" spans="1:4" x14ac:dyDescent="0.2">
      <c r="B30" t="s">
        <v>15</v>
      </c>
      <c r="C30">
        <v>1</v>
      </c>
      <c r="D30" s="1">
        <f t="shared" si="0"/>
        <v>5.208333333333333E-3</v>
      </c>
    </row>
    <row r="31" spans="1:4" x14ac:dyDescent="0.2">
      <c r="B31" t="s">
        <v>16</v>
      </c>
      <c r="C31">
        <v>3</v>
      </c>
      <c r="D31" s="1">
        <f t="shared" si="0"/>
        <v>1.5625E-2</v>
      </c>
    </row>
    <row r="32" spans="1:4" x14ac:dyDescent="0.2">
      <c r="B32" t="s">
        <v>34</v>
      </c>
      <c r="C32">
        <v>1</v>
      </c>
      <c r="D32" s="1">
        <f t="shared" si="0"/>
        <v>5.208333333333333E-3</v>
      </c>
    </row>
    <row r="33" spans="2:4" x14ac:dyDescent="0.2">
      <c r="B33" t="s">
        <v>17</v>
      </c>
      <c r="C33">
        <v>3</v>
      </c>
      <c r="D33" s="1">
        <f t="shared" si="0"/>
        <v>1.5625E-2</v>
      </c>
    </row>
    <row r="34" spans="2:4" x14ac:dyDescent="0.2">
      <c r="B34" t="s">
        <v>37</v>
      </c>
      <c r="C34">
        <v>2</v>
      </c>
      <c r="D34" s="1">
        <f t="shared" si="0"/>
        <v>1.0416666666666666E-2</v>
      </c>
    </row>
    <row r="35" spans="2:4" x14ac:dyDescent="0.2">
      <c r="B35" t="s">
        <v>19</v>
      </c>
      <c r="C35">
        <v>15</v>
      </c>
      <c r="D35" s="1">
        <f t="shared" si="0"/>
        <v>7.8125E-2</v>
      </c>
    </row>
    <row r="36" spans="2:4" x14ac:dyDescent="0.2">
      <c r="B36" t="s">
        <v>31</v>
      </c>
    </row>
    <row r="44" spans="2:4" x14ac:dyDescent="0.2">
      <c r="C44">
        <f>SUM(C1:C36)</f>
        <v>192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B18" workbookViewId="0">
      <selection activeCell="G14" sqref="G14"/>
    </sheetView>
  </sheetViews>
  <sheetFormatPr baseColWidth="10" defaultColWidth="8.83203125" defaultRowHeight="15" x14ac:dyDescent="0.2"/>
  <cols>
    <col min="1" max="1" width="16.5" customWidth="1"/>
    <col min="2" max="2" width="41.1640625" customWidth="1"/>
  </cols>
  <sheetData>
    <row r="1" spans="1:4" x14ac:dyDescent="0.2">
      <c r="A1" t="s">
        <v>21</v>
      </c>
      <c r="B1" t="s">
        <v>0</v>
      </c>
      <c r="D1" s="1">
        <f>C1/48</f>
        <v>0</v>
      </c>
    </row>
    <row r="2" spans="1:4" x14ac:dyDescent="0.2">
      <c r="B2" t="s">
        <v>27</v>
      </c>
      <c r="D2" s="1">
        <f t="shared" ref="D2:D36" si="0">C2/48</f>
        <v>0</v>
      </c>
    </row>
    <row r="3" spans="1:4" x14ac:dyDescent="0.2">
      <c r="B3" t="s">
        <v>1</v>
      </c>
      <c r="C3">
        <v>7</v>
      </c>
      <c r="D3" s="1">
        <f t="shared" si="0"/>
        <v>0.14583333333333334</v>
      </c>
    </row>
    <row r="4" spans="1:4" x14ac:dyDescent="0.2">
      <c r="B4" t="s">
        <v>2</v>
      </c>
      <c r="C4">
        <v>1</v>
      </c>
      <c r="D4" s="1">
        <f t="shared" si="0"/>
        <v>2.0833333333333332E-2</v>
      </c>
    </row>
    <row r="5" spans="1:4" x14ac:dyDescent="0.2">
      <c r="B5" t="s">
        <v>28</v>
      </c>
      <c r="D5" s="1">
        <f t="shared" si="0"/>
        <v>0</v>
      </c>
    </row>
    <row r="6" spans="1:4" x14ac:dyDescent="0.2">
      <c r="B6" t="s">
        <v>39</v>
      </c>
      <c r="D6" s="1">
        <f t="shared" si="0"/>
        <v>0</v>
      </c>
    </row>
    <row r="7" spans="1:4" x14ac:dyDescent="0.2">
      <c r="B7" t="s">
        <v>26</v>
      </c>
      <c r="D7" s="1">
        <f t="shared" si="0"/>
        <v>0</v>
      </c>
    </row>
    <row r="8" spans="1:4" x14ac:dyDescent="0.2">
      <c r="B8" t="s">
        <v>3</v>
      </c>
      <c r="D8" s="1">
        <f t="shared" si="0"/>
        <v>0</v>
      </c>
    </row>
    <row r="9" spans="1:4" x14ac:dyDescent="0.2">
      <c r="A9" t="s">
        <v>22</v>
      </c>
      <c r="B9" t="s">
        <v>10</v>
      </c>
      <c r="D9" s="1">
        <f t="shared" si="0"/>
        <v>0</v>
      </c>
    </row>
    <row r="10" spans="1:4" x14ac:dyDescent="0.2">
      <c r="B10" t="s">
        <v>35</v>
      </c>
      <c r="D10" s="1">
        <f t="shared" si="0"/>
        <v>0</v>
      </c>
    </row>
    <row r="11" spans="1:4" x14ac:dyDescent="0.2">
      <c r="B11" t="s">
        <v>40</v>
      </c>
      <c r="D11" s="1">
        <f t="shared" si="0"/>
        <v>0</v>
      </c>
    </row>
    <row r="12" spans="1:4" x14ac:dyDescent="0.2">
      <c r="B12" t="s">
        <v>43</v>
      </c>
      <c r="D12" s="1">
        <f t="shared" si="0"/>
        <v>0</v>
      </c>
    </row>
    <row r="13" spans="1:4" x14ac:dyDescent="0.2">
      <c r="B13" t="s">
        <v>4</v>
      </c>
      <c r="C13">
        <v>21</v>
      </c>
      <c r="D13" s="1">
        <f t="shared" si="0"/>
        <v>0.4375</v>
      </c>
    </row>
    <row r="14" spans="1:4" x14ac:dyDescent="0.2">
      <c r="A14" t="s">
        <v>23</v>
      </c>
      <c r="B14" t="s">
        <v>5</v>
      </c>
      <c r="C14">
        <v>1</v>
      </c>
      <c r="D14" s="1">
        <f t="shared" si="0"/>
        <v>2.0833333333333332E-2</v>
      </c>
    </row>
    <row r="15" spans="1:4" x14ac:dyDescent="0.2">
      <c r="B15" t="s">
        <v>41</v>
      </c>
      <c r="D15" s="1">
        <f t="shared" si="0"/>
        <v>0</v>
      </c>
    </row>
    <row r="16" spans="1:4" x14ac:dyDescent="0.2">
      <c r="B16" t="s">
        <v>6</v>
      </c>
      <c r="D16" s="1">
        <f t="shared" si="0"/>
        <v>0</v>
      </c>
    </row>
    <row r="17" spans="1:4" x14ac:dyDescent="0.2">
      <c r="B17" t="s">
        <v>7</v>
      </c>
      <c r="C17">
        <v>2</v>
      </c>
      <c r="D17" s="1">
        <f t="shared" si="0"/>
        <v>4.1666666666666664E-2</v>
      </c>
    </row>
    <row r="18" spans="1:4" x14ac:dyDescent="0.2">
      <c r="B18" t="s">
        <v>8</v>
      </c>
      <c r="C18">
        <v>1</v>
      </c>
      <c r="D18" s="1">
        <f t="shared" si="0"/>
        <v>2.0833333333333332E-2</v>
      </c>
    </row>
    <row r="19" spans="1:4" x14ac:dyDescent="0.2">
      <c r="B19" t="s">
        <v>42</v>
      </c>
      <c r="D19" s="1">
        <f t="shared" si="0"/>
        <v>0</v>
      </c>
    </row>
    <row r="20" spans="1:4" x14ac:dyDescent="0.2">
      <c r="B20" t="s">
        <v>20</v>
      </c>
      <c r="D20" s="1">
        <f t="shared" si="0"/>
        <v>0</v>
      </c>
    </row>
    <row r="21" spans="1:4" x14ac:dyDescent="0.2">
      <c r="B21" t="s">
        <v>9</v>
      </c>
      <c r="C21">
        <v>1</v>
      </c>
      <c r="D21" s="1">
        <f t="shared" si="0"/>
        <v>2.0833333333333332E-2</v>
      </c>
    </row>
    <row r="22" spans="1:4" x14ac:dyDescent="0.2">
      <c r="A22" t="s">
        <v>24</v>
      </c>
      <c r="B22" t="s">
        <v>11</v>
      </c>
      <c r="C22">
        <v>1</v>
      </c>
      <c r="D22" s="1">
        <f t="shared" si="0"/>
        <v>2.0833333333333332E-2</v>
      </c>
    </row>
    <row r="23" spans="1:4" x14ac:dyDescent="0.2">
      <c r="B23" t="s">
        <v>36</v>
      </c>
      <c r="D23" s="1">
        <f t="shared" si="0"/>
        <v>0</v>
      </c>
    </row>
    <row r="24" spans="1:4" x14ac:dyDescent="0.2">
      <c r="B24" t="s">
        <v>29</v>
      </c>
      <c r="D24" s="1">
        <f t="shared" si="0"/>
        <v>0</v>
      </c>
    </row>
    <row r="25" spans="1:4" x14ac:dyDescent="0.2">
      <c r="B25" t="s">
        <v>12</v>
      </c>
      <c r="D25" s="1">
        <f t="shared" si="0"/>
        <v>0</v>
      </c>
    </row>
    <row r="26" spans="1:4" x14ac:dyDescent="0.2">
      <c r="A26" t="s">
        <v>38</v>
      </c>
      <c r="B26" t="s">
        <v>33</v>
      </c>
      <c r="D26" s="1">
        <f t="shared" si="0"/>
        <v>0</v>
      </c>
    </row>
    <row r="27" spans="1:4" x14ac:dyDescent="0.2">
      <c r="A27" t="s">
        <v>13</v>
      </c>
      <c r="B27" t="s">
        <v>13</v>
      </c>
      <c r="C27">
        <v>2</v>
      </c>
      <c r="D27" s="1">
        <f t="shared" si="0"/>
        <v>4.1666666666666664E-2</v>
      </c>
    </row>
    <row r="28" spans="1:4" x14ac:dyDescent="0.2">
      <c r="A28" t="s">
        <v>25</v>
      </c>
      <c r="B28" t="s">
        <v>14</v>
      </c>
      <c r="C28">
        <v>2</v>
      </c>
      <c r="D28" s="1">
        <f t="shared" si="0"/>
        <v>4.1666666666666664E-2</v>
      </c>
    </row>
    <row r="29" spans="1:4" x14ac:dyDescent="0.2">
      <c r="B29" t="s">
        <v>32</v>
      </c>
      <c r="C29">
        <v>1</v>
      </c>
      <c r="D29" s="1">
        <f t="shared" si="0"/>
        <v>2.0833333333333332E-2</v>
      </c>
    </row>
    <row r="30" spans="1:4" x14ac:dyDescent="0.2">
      <c r="B30" t="s">
        <v>15</v>
      </c>
      <c r="D30" s="1">
        <f t="shared" si="0"/>
        <v>0</v>
      </c>
    </row>
    <row r="31" spans="1:4" x14ac:dyDescent="0.2">
      <c r="B31" t="s">
        <v>16</v>
      </c>
      <c r="C31">
        <v>2</v>
      </c>
      <c r="D31" s="1">
        <f t="shared" si="0"/>
        <v>4.1666666666666664E-2</v>
      </c>
    </row>
    <row r="32" spans="1:4" x14ac:dyDescent="0.2">
      <c r="B32" t="s">
        <v>34</v>
      </c>
      <c r="D32" s="1">
        <f t="shared" si="0"/>
        <v>0</v>
      </c>
    </row>
    <row r="33" spans="2:4" x14ac:dyDescent="0.2">
      <c r="B33" t="s">
        <v>17</v>
      </c>
      <c r="D33" s="1">
        <f t="shared" si="0"/>
        <v>0</v>
      </c>
    </row>
    <row r="34" spans="2:4" x14ac:dyDescent="0.2">
      <c r="B34" t="s">
        <v>37</v>
      </c>
      <c r="D34" s="1">
        <f t="shared" si="0"/>
        <v>0</v>
      </c>
    </row>
    <row r="35" spans="2:4" x14ac:dyDescent="0.2">
      <c r="B35" t="s">
        <v>19</v>
      </c>
      <c r="C35">
        <v>6</v>
      </c>
      <c r="D35" s="1">
        <f t="shared" si="0"/>
        <v>0.125</v>
      </c>
    </row>
    <row r="36" spans="2:4" x14ac:dyDescent="0.2">
      <c r="B36" t="s">
        <v>31</v>
      </c>
      <c r="D36" s="1">
        <f t="shared" si="0"/>
        <v>0</v>
      </c>
    </row>
    <row r="40" spans="2:4" x14ac:dyDescent="0.2">
      <c r="C40">
        <f>SUM(C1:C36)</f>
        <v>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A1048576"/>
    </sheetView>
  </sheetViews>
  <sheetFormatPr baseColWidth="10" defaultColWidth="8.83203125" defaultRowHeight="15" x14ac:dyDescent="0.2"/>
  <cols>
    <col min="1" max="1" width="29.1640625" customWidth="1"/>
  </cols>
  <sheetData>
    <row r="1" spans="1:3" x14ac:dyDescent="0.2">
      <c r="A1" t="s">
        <v>25</v>
      </c>
      <c r="B1">
        <v>40</v>
      </c>
      <c r="C1" s="1">
        <f>B1/99</f>
        <v>0.40404040404040403</v>
      </c>
    </row>
    <row r="2" spans="1:3" x14ac:dyDescent="0.2">
      <c r="A2" t="s">
        <v>21</v>
      </c>
      <c r="B2">
        <v>16</v>
      </c>
      <c r="C2" s="1">
        <f t="shared" ref="C2:C7" si="0">B2/99</f>
        <v>0.16161616161616163</v>
      </c>
    </row>
    <row r="3" spans="1:3" x14ac:dyDescent="0.2">
      <c r="A3" t="s">
        <v>22</v>
      </c>
      <c r="B3">
        <v>10</v>
      </c>
      <c r="C3" s="1">
        <f t="shared" si="0"/>
        <v>0.10101010101010101</v>
      </c>
    </row>
    <row r="4" spans="1:3" x14ac:dyDescent="0.2">
      <c r="A4" t="s">
        <v>23</v>
      </c>
      <c r="B4">
        <v>22</v>
      </c>
      <c r="C4" s="1">
        <f t="shared" si="0"/>
        <v>0.22222222222222221</v>
      </c>
    </row>
    <row r="5" spans="1:3" x14ac:dyDescent="0.2">
      <c r="A5" t="s">
        <v>24</v>
      </c>
      <c r="B5">
        <v>5</v>
      </c>
      <c r="C5" s="1">
        <f t="shared" si="0"/>
        <v>5.0505050505050504E-2</v>
      </c>
    </row>
    <row r="6" spans="1:3" x14ac:dyDescent="0.2">
      <c r="A6" t="s">
        <v>33</v>
      </c>
      <c r="B6">
        <v>0</v>
      </c>
      <c r="C6" s="1">
        <f t="shared" si="0"/>
        <v>0</v>
      </c>
    </row>
    <row r="7" spans="1:3" x14ac:dyDescent="0.2">
      <c r="A7" t="s">
        <v>13</v>
      </c>
      <c r="B7">
        <v>6</v>
      </c>
      <c r="C7" s="1">
        <f t="shared" si="0"/>
        <v>6.0606060606060608E-2</v>
      </c>
    </row>
    <row r="9" spans="1:3" x14ac:dyDescent="0.2">
      <c r="B9">
        <f>SUM(B1:B7)</f>
        <v>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T13" sqref="T13"/>
    </sheetView>
  </sheetViews>
  <sheetFormatPr baseColWidth="10" defaultColWidth="8.83203125" defaultRowHeight="15" x14ac:dyDescent="0.2"/>
  <cols>
    <col min="1" max="1" width="29.1640625" customWidth="1"/>
  </cols>
  <sheetData>
    <row r="1" spans="1:3" x14ac:dyDescent="0.2">
      <c r="A1" t="s">
        <v>25</v>
      </c>
      <c r="B1">
        <v>31</v>
      </c>
      <c r="C1" s="1">
        <f>B1/132</f>
        <v>0.23484848484848486</v>
      </c>
    </row>
    <row r="2" spans="1:3" x14ac:dyDescent="0.2">
      <c r="A2" t="s">
        <v>21</v>
      </c>
      <c r="B2">
        <v>19</v>
      </c>
      <c r="C2" s="1">
        <f t="shared" ref="C2:C7" si="0">B2/132</f>
        <v>0.14393939393939395</v>
      </c>
    </row>
    <row r="3" spans="1:3" x14ac:dyDescent="0.2">
      <c r="A3" t="s">
        <v>22</v>
      </c>
      <c r="B3">
        <v>37</v>
      </c>
      <c r="C3" s="1">
        <f t="shared" si="0"/>
        <v>0.28030303030303028</v>
      </c>
    </row>
    <row r="4" spans="1:3" x14ac:dyDescent="0.2">
      <c r="A4" t="s">
        <v>23</v>
      </c>
      <c r="B4">
        <v>35</v>
      </c>
      <c r="C4" s="1">
        <f t="shared" si="0"/>
        <v>0.26515151515151514</v>
      </c>
    </row>
    <row r="5" spans="1:3" x14ac:dyDescent="0.2">
      <c r="A5" t="s">
        <v>24</v>
      </c>
      <c r="B5">
        <v>1</v>
      </c>
      <c r="C5" s="1">
        <f t="shared" si="0"/>
        <v>7.575757575757576E-3</v>
      </c>
    </row>
    <row r="6" spans="1:3" x14ac:dyDescent="0.2">
      <c r="A6" t="s">
        <v>33</v>
      </c>
      <c r="B6">
        <v>1</v>
      </c>
      <c r="C6" s="1">
        <f t="shared" si="0"/>
        <v>7.575757575757576E-3</v>
      </c>
    </row>
    <row r="7" spans="1:3" x14ac:dyDescent="0.2">
      <c r="A7" t="s">
        <v>13</v>
      </c>
      <c r="B7">
        <v>8</v>
      </c>
      <c r="C7" s="1">
        <f t="shared" si="0"/>
        <v>6.0606060606060608E-2</v>
      </c>
    </row>
    <row r="11" spans="1:3" x14ac:dyDescent="0.2">
      <c r="B11">
        <f>SUM(B1:B7)</f>
        <v>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sqref="A1:D21"/>
    </sheetView>
  </sheetViews>
  <sheetFormatPr baseColWidth="10" defaultColWidth="8.83203125" defaultRowHeight="15" x14ac:dyDescent="0.2"/>
  <cols>
    <col min="1" max="1" width="21.1640625" customWidth="1"/>
    <col min="2" max="2" width="41.1640625" customWidth="1"/>
  </cols>
  <sheetData>
    <row r="1" spans="1:4" x14ac:dyDescent="0.2">
      <c r="A1" t="s">
        <v>21</v>
      </c>
      <c r="B1" t="s">
        <v>0</v>
      </c>
      <c r="C1">
        <v>2</v>
      </c>
      <c r="D1" s="1">
        <f>C1/117</f>
        <v>1.7094017094017096E-2</v>
      </c>
    </row>
    <row r="2" spans="1:4" x14ac:dyDescent="0.2">
      <c r="B2" t="s">
        <v>1</v>
      </c>
      <c r="C2">
        <v>24</v>
      </c>
      <c r="D2" s="1">
        <f t="shared" ref="D2:D21" si="0">C2/117</f>
        <v>0.20512820512820512</v>
      </c>
    </row>
    <row r="3" spans="1:4" x14ac:dyDescent="0.2">
      <c r="B3" t="s">
        <v>2</v>
      </c>
      <c r="C3">
        <v>4</v>
      </c>
      <c r="D3" s="1">
        <f t="shared" si="0"/>
        <v>3.4188034188034191E-2</v>
      </c>
    </row>
    <row r="4" spans="1:4" x14ac:dyDescent="0.2">
      <c r="B4" t="s">
        <v>3</v>
      </c>
      <c r="C4">
        <v>5</v>
      </c>
      <c r="D4" s="1">
        <f t="shared" si="0"/>
        <v>4.2735042735042736E-2</v>
      </c>
    </row>
    <row r="5" spans="1:4" x14ac:dyDescent="0.2">
      <c r="A5" t="s">
        <v>22</v>
      </c>
      <c r="B5" t="s">
        <v>10</v>
      </c>
      <c r="C5">
        <v>4</v>
      </c>
      <c r="D5" s="1">
        <f t="shared" si="0"/>
        <v>3.4188034188034191E-2</v>
      </c>
    </row>
    <row r="6" spans="1:4" x14ac:dyDescent="0.2">
      <c r="B6" t="s">
        <v>4</v>
      </c>
      <c r="C6">
        <v>25</v>
      </c>
      <c r="D6" s="1">
        <f t="shared" si="0"/>
        <v>0.21367521367521367</v>
      </c>
    </row>
    <row r="7" spans="1:4" x14ac:dyDescent="0.2">
      <c r="A7" t="s">
        <v>23</v>
      </c>
      <c r="B7" t="s">
        <v>5</v>
      </c>
      <c r="C7">
        <v>1</v>
      </c>
      <c r="D7" s="1">
        <f t="shared" si="0"/>
        <v>8.5470085470085479E-3</v>
      </c>
    </row>
    <row r="8" spans="1:4" x14ac:dyDescent="0.2">
      <c r="B8" t="s">
        <v>6</v>
      </c>
      <c r="C8">
        <v>1</v>
      </c>
      <c r="D8" s="1">
        <f t="shared" si="0"/>
        <v>8.5470085470085479E-3</v>
      </c>
    </row>
    <row r="9" spans="1:4" x14ac:dyDescent="0.2">
      <c r="B9" t="s">
        <v>7</v>
      </c>
      <c r="C9">
        <v>3</v>
      </c>
      <c r="D9" s="1">
        <f t="shared" si="0"/>
        <v>2.564102564102564E-2</v>
      </c>
    </row>
    <row r="10" spans="1:4" x14ac:dyDescent="0.2">
      <c r="B10" t="s">
        <v>8</v>
      </c>
      <c r="C10">
        <v>1</v>
      </c>
      <c r="D10" s="1">
        <f t="shared" si="0"/>
        <v>8.5470085470085479E-3</v>
      </c>
    </row>
    <row r="11" spans="1:4" x14ac:dyDescent="0.2">
      <c r="B11" t="s">
        <v>20</v>
      </c>
      <c r="C11">
        <v>2</v>
      </c>
      <c r="D11" s="1">
        <f t="shared" si="0"/>
        <v>1.7094017094017096E-2</v>
      </c>
    </row>
    <row r="12" spans="1:4" x14ac:dyDescent="0.2">
      <c r="B12" t="s">
        <v>9</v>
      </c>
      <c r="C12">
        <v>6</v>
      </c>
      <c r="D12" s="1">
        <f t="shared" si="0"/>
        <v>5.128205128205128E-2</v>
      </c>
    </row>
    <row r="13" spans="1:4" x14ac:dyDescent="0.2">
      <c r="A13" t="s">
        <v>24</v>
      </c>
      <c r="B13" t="s">
        <v>11</v>
      </c>
      <c r="C13">
        <v>10</v>
      </c>
      <c r="D13" s="1">
        <f t="shared" si="0"/>
        <v>8.5470085470085472E-2</v>
      </c>
    </row>
    <row r="14" spans="1:4" x14ac:dyDescent="0.2">
      <c r="B14" t="s">
        <v>12</v>
      </c>
      <c r="C14">
        <v>2</v>
      </c>
      <c r="D14" s="1">
        <f t="shared" si="0"/>
        <v>1.7094017094017096E-2</v>
      </c>
    </row>
    <row r="15" spans="1:4" x14ac:dyDescent="0.2">
      <c r="A15" t="s">
        <v>13</v>
      </c>
      <c r="B15" t="s">
        <v>13</v>
      </c>
      <c r="C15">
        <v>13</v>
      </c>
      <c r="D15" s="1">
        <f t="shared" si="0"/>
        <v>0.1111111111111111</v>
      </c>
    </row>
    <row r="16" spans="1:4" x14ac:dyDescent="0.2">
      <c r="A16" t="s">
        <v>25</v>
      </c>
      <c r="B16" t="s">
        <v>14</v>
      </c>
      <c r="C16">
        <v>3</v>
      </c>
      <c r="D16" s="1">
        <f t="shared" si="0"/>
        <v>2.564102564102564E-2</v>
      </c>
    </row>
    <row r="17" spans="2:4" x14ac:dyDescent="0.2">
      <c r="B17" t="s">
        <v>15</v>
      </c>
      <c r="C17">
        <v>1</v>
      </c>
      <c r="D17" s="1">
        <f t="shared" si="0"/>
        <v>8.5470085470085479E-3</v>
      </c>
    </row>
    <row r="18" spans="2:4" x14ac:dyDescent="0.2">
      <c r="B18" t="s">
        <v>16</v>
      </c>
      <c r="C18">
        <v>2</v>
      </c>
      <c r="D18" s="1">
        <f t="shared" si="0"/>
        <v>1.7094017094017096E-2</v>
      </c>
    </row>
    <row r="19" spans="2:4" x14ac:dyDescent="0.2">
      <c r="B19" t="s">
        <v>17</v>
      </c>
      <c r="C19">
        <v>1</v>
      </c>
      <c r="D19" s="1">
        <f t="shared" si="0"/>
        <v>8.5470085470085479E-3</v>
      </c>
    </row>
    <row r="20" spans="2:4" x14ac:dyDescent="0.2">
      <c r="B20" t="s">
        <v>18</v>
      </c>
      <c r="C20">
        <v>2</v>
      </c>
      <c r="D20" s="1">
        <f t="shared" si="0"/>
        <v>1.7094017094017096E-2</v>
      </c>
    </row>
    <row r="21" spans="2:4" x14ac:dyDescent="0.2">
      <c r="B21" t="s">
        <v>19</v>
      </c>
      <c r="C21">
        <v>5</v>
      </c>
      <c r="D21" s="1">
        <f t="shared" si="0"/>
        <v>4.2735042735042736E-2</v>
      </c>
    </row>
    <row r="24" spans="2:4" x14ac:dyDescent="0.2">
      <c r="C24">
        <f>SUM(C1:C21)</f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C1" workbookViewId="0">
      <selection activeCell="H10" sqref="H10"/>
    </sheetView>
  </sheetViews>
  <sheetFormatPr baseColWidth="10" defaultColWidth="8.83203125" defaultRowHeight="15" x14ac:dyDescent="0.2"/>
  <cols>
    <col min="1" max="1" width="55.83203125" customWidth="1"/>
    <col min="25" max="25" width="10.6640625" customWidth="1"/>
    <col min="34" max="34" width="21.5" customWidth="1"/>
    <col min="35" max="35" width="19" customWidth="1"/>
    <col min="36" max="37" width="19.83203125" customWidth="1"/>
    <col min="38" max="38" width="16.5" customWidth="1"/>
    <col min="39" max="39" width="15" customWidth="1"/>
    <col min="40" max="40" width="20.83203125" customWidth="1"/>
    <col min="42" max="42" width="17.6640625" customWidth="1"/>
    <col min="43" max="43" width="19.33203125" customWidth="1"/>
    <col min="44" max="44" width="13.1640625" customWidth="1"/>
  </cols>
  <sheetData>
    <row r="1" spans="1:44" ht="31" thickBot="1" x14ac:dyDescent="0.25">
      <c r="A1" s="10" t="s">
        <v>80</v>
      </c>
      <c r="B1" s="11"/>
      <c r="C1" s="11"/>
      <c r="D1" s="10" t="s">
        <v>49</v>
      </c>
      <c r="E1" s="11"/>
      <c r="F1" s="10" t="s">
        <v>54</v>
      </c>
      <c r="G1" s="11"/>
      <c r="H1" s="10" t="s">
        <v>81</v>
      </c>
      <c r="I1" s="11"/>
      <c r="J1" s="10" t="s">
        <v>52</v>
      </c>
      <c r="K1" s="11"/>
      <c r="L1" s="10" t="s">
        <v>82</v>
      </c>
      <c r="M1" s="11"/>
      <c r="N1" s="29" t="s">
        <v>83</v>
      </c>
      <c r="O1" s="30"/>
      <c r="P1" s="10" t="s">
        <v>84</v>
      </c>
      <c r="Q1" s="11"/>
      <c r="R1" s="10" t="s">
        <v>50</v>
      </c>
      <c r="S1" s="11"/>
      <c r="T1" s="10" t="s">
        <v>56</v>
      </c>
      <c r="U1" s="11"/>
      <c r="V1" s="10" t="s">
        <v>53</v>
      </c>
      <c r="W1" s="11"/>
      <c r="X1" s="11" t="s">
        <v>59</v>
      </c>
      <c r="Y1" t="s">
        <v>70</v>
      </c>
      <c r="Z1" t="s">
        <v>71</v>
      </c>
      <c r="AA1" t="s">
        <v>74</v>
      </c>
      <c r="AB1" t="s">
        <v>75</v>
      </c>
      <c r="AC1" t="s">
        <v>72</v>
      </c>
      <c r="AD1" t="s">
        <v>73</v>
      </c>
      <c r="AE1" t="s">
        <v>77</v>
      </c>
      <c r="AF1" t="s">
        <v>76</v>
      </c>
      <c r="AG1" t="s">
        <v>78</v>
      </c>
      <c r="AH1" t="s">
        <v>79</v>
      </c>
      <c r="AI1" t="str">
        <f>D1</f>
        <v>Weka</v>
      </c>
      <c r="AJ1" t="str">
        <f>F1</f>
        <v>Torch</v>
      </c>
      <c r="AK1" t="str">
        <f>H1</f>
        <v>Theano</v>
      </c>
      <c r="AL1" t="str">
        <f>J1</f>
        <v>Tensorflow</v>
      </c>
      <c r="AM1" t="str">
        <f>L1</f>
        <v>Mllib</v>
      </c>
      <c r="AN1" t="str">
        <f>N1</f>
        <v>scikit-learn</v>
      </c>
      <c r="AO1" t="str">
        <f>P1</f>
        <v>Mahout</v>
      </c>
      <c r="AP1" t="str">
        <f>R1</f>
        <v>Keras</v>
      </c>
      <c r="AQ1" t="str">
        <f>T1</f>
        <v>h2o</v>
      </c>
      <c r="AR1" t="str">
        <f>V1</f>
        <v>Caffe</v>
      </c>
    </row>
    <row r="2" spans="1:44" ht="16" thickBot="1" x14ac:dyDescent="0.25">
      <c r="A2" s="10" t="s">
        <v>85</v>
      </c>
      <c r="B2" s="12">
        <v>12</v>
      </c>
      <c r="C2" s="11"/>
      <c r="D2" s="28">
        <f>B2/117</f>
        <v>0.10256410256410256</v>
      </c>
      <c r="E2" s="12">
        <v>12</v>
      </c>
      <c r="F2" s="14">
        <f>E2/61</f>
        <v>0.19672131147540983</v>
      </c>
      <c r="G2" s="12">
        <v>66</v>
      </c>
      <c r="H2" s="14">
        <f>G2/191</f>
        <v>0.34554973821989526</v>
      </c>
      <c r="I2" s="12">
        <v>267</v>
      </c>
      <c r="J2" s="14">
        <f>I2/1356</f>
        <v>0.19690265486725664</v>
      </c>
      <c r="K2" s="12">
        <v>7</v>
      </c>
      <c r="L2" s="14">
        <f>K2/123</f>
        <v>5.6910569105691054E-2</v>
      </c>
      <c r="M2" s="12">
        <v>90</v>
      </c>
      <c r="N2" s="14">
        <f>M2/855</f>
        <v>0.10526315789473684</v>
      </c>
      <c r="O2" s="12">
        <v>11</v>
      </c>
      <c r="P2" s="14">
        <f>O2/48</f>
        <v>0.22916666666666666</v>
      </c>
      <c r="Q2" s="12">
        <v>48</v>
      </c>
      <c r="R2" s="14">
        <f>Q2/367</f>
        <v>0.13079019073569481</v>
      </c>
      <c r="S2" s="12">
        <v>1</v>
      </c>
      <c r="T2" s="14">
        <f>S2/17</f>
        <v>5.8823529411764705E-2</v>
      </c>
      <c r="U2" s="12">
        <v>29</v>
      </c>
      <c r="V2" s="14">
        <f>U2/132</f>
        <v>0.2196969696969697</v>
      </c>
      <c r="W2" s="11"/>
      <c r="X2" s="11">
        <f>B2+E2+G2+I2+K2+M2+O2+Q2+S2+U2</f>
        <v>543</v>
      </c>
      <c r="Y2" s="15">
        <f>MAX(D2,F2,H2,J2,L2,N2,P2,R2,T2,V2) - MIN(D2,F2,H2,J2,L2,N2,P2,R2,T2,V2)</f>
        <v>0.28863916911420423</v>
      </c>
      <c r="Z2">
        <f>_xlfn.QUARTILE.INC((D2,F2,H2,J2,L2,N2,P2,R2,T2,V2),1)</f>
        <v>0.10323886639676114</v>
      </c>
      <c r="AA2">
        <f>_xlfn.QUARTILE.INC((D2,F2,H2,J2,L2,N2,P2,R2,T2,V2),3)</f>
        <v>0.21399839098954143</v>
      </c>
      <c r="AB2">
        <f>AA2-Z2</f>
        <v>0.1107595245927803</v>
      </c>
      <c r="AC2" s="15">
        <f>AVERAGE(D2,F2,H2,J2,L2,N2,P2,R2,T2,V2)</f>
        <v>0.16423888906381881</v>
      </c>
      <c r="AD2" s="15">
        <f>MEDIAN(D2,F2,H2,J2,L2,N2,P2,R2,T2,V2)</f>
        <v>0.16375575110555232</v>
      </c>
      <c r="AE2">
        <f>AVEDEV(D2,F2,H2,J2,L2,N2,P2,R2,T2,V2)</f>
        <v>7.3368579121420807E-2</v>
      </c>
      <c r="AF2">
        <f>_xlfn.STDEV.P(D2,F2,H2,J2,L2,N2,P2,R2,T2,V2)</f>
        <v>8.562672847190167E-2</v>
      </c>
      <c r="AG2">
        <f>_xlfn.VAR.P(D2,F2,H2,J2,L2,N2,P2,R2,T2,V2)</f>
        <v>7.3319366288007752E-3</v>
      </c>
      <c r="AH2" t="str">
        <f>A2</f>
        <v>Non ML</v>
      </c>
      <c r="AI2" t="str">
        <f>IF(OR(D2 &lt; (Z2 - 1.5*AB2), D2 &gt; (AA2 + 1.5*AB2)),"Outlier","Not Outlier")</f>
        <v>Not Outlier</v>
      </c>
      <c r="AJ2" t="str">
        <f>IF(OR(F2 &lt; (Z2 - 1.5*AB2), F2 &gt; (AA2 + 1.5*AB2)),"Outlier","Not Outlier")</f>
        <v>Not Outlier</v>
      </c>
      <c r="AK2" t="str">
        <f>IF(OR(H2 &lt; (Z2 - 1.5*AB2), H2 &gt; (AA2 + 1.5*AB2)),"Outlier","Not Outlier")</f>
        <v>Not Outlier</v>
      </c>
      <c r="AL2" t="str">
        <f>IF(OR(J2 &lt; (Z2 - 1.5*AB2), J2 &gt; (AA2 + 1.5*AB2)),"Outlier","Not Outlier")</f>
        <v>Not Outlier</v>
      </c>
      <c r="AM2" t="str">
        <f>IF(OR(L2 &lt; (Z2 - 1.5*AB2), L2 &gt; (AA2 + 1.5*AB2)),"Outlier","Not Outlier")</f>
        <v>Not Outlier</v>
      </c>
      <c r="AN2" t="str">
        <f>IF(OR(N2 &lt; (Z2 - 1.5*AB2), N2 &gt; (AA2 + 1.5*AB2)),"Outlier","Not Outlier")</f>
        <v>Not Outlier</v>
      </c>
      <c r="AO2" t="str">
        <f>IF(OR(P2 &lt; (Z2 - 1.5*AB2), P2 &gt; (AA2 + 1.5*AB2)),"Outlier","Not Outlier")</f>
        <v>Not Outlier</v>
      </c>
      <c r="AP2" t="str">
        <f>IF(OR(R2 &lt; (Z2 - 1.5*AB2), R2 &gt; (AA2 + 1.5*AB2)),"Outlier","Not Outlier")</f>
        <v>Not Outlier</v>
      </c>
      <c r="AQ2" t="str">
        <f>IF(OR(T2 &lt; (Z2 - 1.5*AB2), T2 &gt; (AA2 + 1.5*AB2)),"Outlier","Not Outlier")</f>
        <v>Not Outlier</v>
      </c>
      <c r="AR2" t="str">
        <f>IF(OR(V2 &lt; (Z2 - 1.5*AB2), V2 &gt; (AA2 + 1.5*AB2)),"Outlier","Not Outlier")</f>
        <v>Not Outlier</v>
      </c>
    </row>
    <row r="3" spans="1:44" ht="16" thickBot="1" x14ac:dyDescent="0.25">
      <c r="A3" s="10" t="s">
        <v>86</v>
      </c>
      <c r="B3" s="12">
        <v>35</v>
      </c>
      <c r="C3" s="11"/>
      <c r="D3" s="28">
        <f t="shared" ref="D3:D8" si="0">B3/117</f>
        <v>0.29914529914529914</v>
      </c>
      <c r="E3" s="12">
        <v>14</v>
      </c>
      <c r="F3" s="14">
        <f t="shared" ref="F3:F8" si="1">E3/61</f>
        <v>0.22950819672131148</v>
      </c>
      <c r="G3" s="12">
        <v>32</v>
      </c>
      <c r="H3" s="14">
        <f t="shared" ref="H3:H8" si="2">G3/191</f>
        <v>0.16753926701570682</v>
      </c>
      <c r="I3" s="12">
        <v>223</v>
      </c>
      <c r="J3" s="14">
        <f t="shared" ref="J3:J8" si="3">I3/1356</f>
        <v>0.16445427728613568</v>
      </c>
      <c r="K3" s="12">
        <v>41</v>
      </c>
      <c r="L3" s="14">
        <f t="shared" ref="L3:L8" si="4">K3/123</f>
        <v>0.33333333333333331</v>
      </c>
      <c r="M3" s="12">
        <v>226</v>
      </c>
      <c r="N3" s="14">
        <f t="shared" ref="N3:N8" si="5">M3/855</f>
        <v>0.26432748538011697</v>
      </c>
      <c r="O3" s="12">
        <v>8</v>
      </c>
      <c r="P3" s="14">
        <f t="shared" ref="P3:P8" si="6">O3/48</f>
        <v>0.16666666666666666</v>
      </c>
      <c r="Q3" s="12">
        <v>59</v>
      </c>
      <c r="R3" s="14">
        <f t="shared" ref="R3:R8" si="7">Q3/367</f>
        <v>0.16076294277929154</v>
      </c>
      <c r="S3" s="12">
        <v>7</v>
      </c>
      <c r="T3" s="14">
        <f t="shared" ref="T3:T8" si="8">S3/17</f>
        <v>0.41176470588235292</v>
      </c>
      <c r="U3" s="12">
        <v>19</v>
      </c>
      <c r="V3" s="14">
        <f t="shared" ref="V3:V8" si="9">U3/132</f>
        <v>0.14393939393939395</v>
      </c>
      <c r="W3" s="11"/>
      <c r="X3" s="11">
        <f t="shared" ref="X3:X8" si="10">B3+E3+G3+I3+K3+M3+O3+Q3+S3+U3</f>
        <v>664</v>
      </c>
      <c r="Y3" s="15">
        <f t="shared" ref="Y3:Y8" si="11">MAX(D3,F3,H3,J3,L3,N3,P3,R3,T3,V3) - MIN(D3,F3,H3,J3,L3,N3,P3,R3,T3,V3)</f>
        <v>0.267825311942959</v>
      </c>
      <c r="Z3">
        <f>_xlfn.QUARTILE.INC((D3,F3,H3,J3,L3,N3,P3,R3,T3,V3),1)</f>
        <v>0.16500737463126841</v>
      </c>
      <c r="AA3">
        <f>_xlfn.QUARTILE.INC((D3,F3,H3,J3,L3,N3,P3,R3,T3,V3),3)</f>
        <v>0.29044084570400358</v>
      </c>
      <c r="AB3">
        <f t="shared" ref="AB3:AB8" si="12">AA3-Z3</f>
        <v>0.12543347107273517</v>
      </c>
      <c r="AC3" s="15">
        <f t="shared" ref="AC3:AC8" si="13">AVERAGE(D3,F3,H3,J3,L3,N3,P3,R3,T3,V3)</f>
        <v>0.23414415681496087</v>
      </c>
      <c r="AD3" s="15">
        <f t="shared" ref="AD3:AD8" si="14">MEDIAN(D3,F3,H3,J3,L3,N3,P3,R3,T3,V3)</f>
        <v>0.19852373186850913</v>
      </c>
      <c r="AE3">
        <f t="shared" ref="AE3:AE8" si="15">AVEDEV(D3,F3,H3,J3,L3,N3,P3,R3,T3,V3)</f>
        <v>7.4398839296251795E-2</v>
      </c>
      <c r="AF3">
        <f t="shared" ref="AF3:AF8" si="16">_xlfn.STDEV.P(D3,F3,H3,J3,L3,N3,P3,R3,T3,V3)</f>
        <v>8.5972687693428348E-2</v>
      </c>
      <c r="AG3">
        <f t="shared" ref="AG3:AG8" si="17">_xlfn.VAR.P(D3,F3,H3,J3,L3,N3,P3,R3,T3,V3)</f>
        <v>7.3913030292317664E-3</v>
      </c>
      <c r="AH3" t="str">
        <f t="shared" ref="AH3:AH8" si="18">A3</f>
        <v>Data preparation</v>
      </c>
      <c r="AI3" t="str">
        <f t="shared" ref="AI3:AI8" si="19">IF(OR(D3 &lt; (Z3 - 1.5*AB3), D3 &gt; (AA3 + 1.5*AB3)),"Outlier","Not Outlier")</f>
        <v>Not Outlier</v>
      </c>
      <c r="AJ3" t="str">
        <f t="shared" ref="AJ3:AJ8" si="20">IF(OR(F3 &lt; (Z3 - 1.5*AB3), F3 &gt; (AA3 + 1.5*AB3)),"Outlier","Not Outlier")</f>
        <v>Not Outlier</v>
      </c>
      <c r="AK3" t="str">
        <f t="shared" ref="AK3:AK8" si="21">IF(OR(H3 &lt; (Z3 - 1.5*AB3), H3 &gt; (AA3 + 1.5*AB3)),"Outlier","Not Outlier")</f>
        <v>Not Outlier</v>
      </c>
      <c r="AL3" t="str">
        <f t="shared" ref="AL3:AL8" si="22">IF(OR(J3 &lt; (Z3 - 1.5*AB3), J3 &gt; (AA3 + 1.5*AB3)),"Outlier","Not Outlier")</f>
        <v>Not Outlier</v>
      </c>
      <c r="AM3" t="str">
        <f t="shared" ref="AM3:AM8" si="23">IF(OR(L3 &lt; (Z3 - 1.5*AB3), L3 &gt; (AA3 + 1.5*AB3)),"Outlier","Not Outlier")</f>
        <v>Not Outlier</v>
      </c>
      <c r="AN3" t="str">
        <f t="shared" ref="AN3:AN8" si="24">IF(OR(N3 &lt; (Z3 - 1.5*AB3), N3 &gt; (AA3 + 1.5*AB3)),"Outlier","Not Outlier")</f>
        <v>Not Outlier</v>
      </c>
      <c r="AO3" t="str">
        <f t="shared" ref="AO3:AO8" si="25">IF(OR(P3 &lt; (Z3 - 1.5*AB3), P3 &gt; (AA3 + 1.5*AB3)),"Outlier","Not Outlier")</f>
        <v>Not Outlier</v>
      </c>
      <c r="AP3" t="str">
        <f t="shared" ref="AP3:AP8" si="26">IF(OR(R3 &lt; (Z3 - 1.5*AB3), R3 &gt; (AA3 + 1.5*AB3)),"Outlier","Not Outlier")</f>
        <v>Not Outlier</v>
      </c>
      <c r="AQ3" t="str">
        <f t="shared" ref="AQ3:AQ8" si="27">IF(OR(T3 &lt; (Z3 - 1.5*AB3), T3 &gt; (AA3 + 1.5*AB3)),"Outlier","Not Outlier")</f>
        <v>Not Outlier</v>
      </c>
      <c r="AR3" t="str">
        <f t="shared" ref="AR3:AR8" si="28">IF(OR(V3 &lt; (Z3 - 1.5*AB3), V3 &gt; (AA3 + 1.5*AB3)),"Outlier","Not Outlier")</f>
        <v>Not Outlier</v>
      </c>
    </row>
    <row r="4" spans="1:44" ht="16" thickBot="1" x14ac:dyDescent="0.25">
      <c r="A4" s="10" t="s">
        <v>87</v>
      </c>
      <c r="B4" s="12">
        <v>31</v>
      </c>
      <c r="C4" s="11"/>
      <c r="D4" s="28">
        <f t="shared" si="0"/>
        <v>0.26495726495726496</v>
      </c>
      <c r="E4" s="12">
        <v>20</v>
      </c>
      <c r="F4" s="14">
        <f t="shared" si="1"/>
        <v>0.32786885245901637</v>
      </c>
      <c r="G4" s="12">
        <v>52</v>
      </c>
      <c r="H4" s="14">
        <f t="shared" si="2"/>
        <v>0.27225130890052357</v>
      </c>
      <c r="I4" s="12">
        <v>371</v>
      </c>
      <c r="J4" s="14">
        <f t="shared" si="3"/>
        <v>0.27359882005899705</v>
      </c>
      <c r="K4" s="12">
        <v>36</v>
      </c>
      <c r="L4" s="14">
        <f t="shared" si="4"/>
        <v>0.29268292682926828</v>
      </c>
      <c r="M4" s="12">
        <v>218</v>
      </c>
      <c r="N4" s="14">
        <f t="shared" si="5"/>
        <v>0.25497076023391813</v>
      </c>
      <c r="O4" s="12">
        <v>21</v>
      </c>
      <c r="P4" s="14">
        <f t="shared" si="6"/>
        <v>0.4375</v>
      </c>
      <c r="Q4" s="12">
        <v>104</v>
      </c>
      <c r="R4" s="14">
        <f t="shared" si="7"/>
        <v>0.28337874659400547</v>
      </c>
      <c r="S4" s="12">
        <v>4</v>
      </c>
      <c r="T4" s="14">
        <f t="shared" si="8"/>
        <v>0.23529411764705882</v>
      </c>
      <c r="U4" s="12">
        <v>42</v>
      </c>
      <c r="V4" s="14">
        <f t="shared" si="9"/>
        <v>0.31818181818181818</v>
      </c>
      <c r="W4" s="11"/>
      <c r="X4" s="11">
        <f t="shared" si="10"/>
        <v>899</v>
      </c>
      <c r="Y4" s="15">
        <f t="shared" si="11"/>
        <v>0.20220588235294118</v>
      </c>
      <c r="Z4">
        <f>_xlfn.QUARTILE.INC((D4,F4,H4,J4,L4,N4,P4,R4,T4,V4),1)</f>
        <v>0.26678077594307958</v>
      </c>
      <c r="AA4">
        <f>_xlfn.QUARTILE.INC((D4,F4,H4,J4,L4,N4,P4,R4,T4,V4),3)</f>
        <v>0.31180709534368067</v>
      </c>
      <c r="AB4">
        <f t="shared" si="12"/>
        <v>4.5026319400601089E-2</v>
      </c>
      <c r="AC4" s="15">
        <f t="shared" si="13"/>
        <v>0.2960684615861871</v>
      </c>
      <c r="AD4" s="15">
        <f t="shared" si="14"/>
        <v>0.27848878332650129</v>
      </c>
      <c r="AE4">
        <f t="shared" si="15"/>
        <v>3.9069057176454668E-2</v>
      </c>
      <c r="AF4">
        <f t="shared" si="16"/>
        <v>5.3942771726737657E-2</v>
      </c>
      <c r="AG4">
        <f t="shared" si="17"/>
        <v>2.9098226215629273E-3</v>
      </c>
      <c r="AH4" t="str">
        <f t="shared" si="18"/>
        <v>Choice of model</v>
      </c>
      <c r="AI4" t="str">
        <f t="shared" si="19"/>
        <v>Not Outlier</v>
      </c>
      <c r="AJ4" t="str">
        <f t="shared" si="20"/>
        <v>Not Outlier</v>
      </c>
      <c r="AK4" t="str">
        <f t="shared" si="21"/>
        <v>Not Outlier</v>
      </c>
      <c r="AL4" t="str">
        <f t="shared" si="22"/>
        <v>Not Outlier</v>
      </c>
      <c r="AM4" t="str">
        <f t="shared" si="23"/>
        <v>Not Outlier</v>
      </c>
      <c r="AN4" t="str">
        <f t="shared" si="24"/>
        <v>Not Outlier</v>
      </c>
      <c r="AO4" s="17" t="str">
        <f t="shared" si="25"/>
        <v>Outlier</v>
      </c>
      <c r="AP4" t="str">
        <f t="shared" si="26"/>
        <v>Not Outlier</v>
      </c>
      <c r="AQ4" t="str">
        <f t="shared" si="27"/>
        <v>Not Outlier</v>
      </c>
      <c r="AR4" t="str">
        <f t="shared" si="28"/>
        <v>Not Outlier</v>
      </c>
    </row>
    <row r="5" spans="1:44" ht="16" thickBot="1" x14ac:dyDescent="0.25">
      <c r="A5" s="10" t="s">
        <v>23</v>
      </c>
      <c r="B5" s="12">
        <v>14</v>
      </c>
      <c r="C5" s="11"/>
      <c r="D5" s="28">
        <f t="shared" si="0"/>
        <v>0.11965811965811966</v>
      </c>
      <c r="E5" s="12">
        <v>12</v>
      </c>
      <c r="F5" s="14">
        <f t="shared" si="1"/>
        <v>0.19672131147540983</v>
      </c>
      <c r="G5" s="12">
        <v>31</v>
      </c>
      <c r="H5" s="14">
        <f t="shared" si="2"/>
        <v>0.16230366492146597</v>
      </c>
      <c r="I5" s="12">
        <v>285</v>
      </c>
      <c r="J5" s="14">
        <f t="shared" si="3"/>
        <v>0.21017699115044247</v>
      </c>
      <c r="K5" s="12">
        <v>18</v>
      </c>
      <c r="L5" s="14">
        <f t="shared" si="4"/>
        <v>0.14634146341463414</v>
      </c>
      <c r="M5" s="12">
        <v>152</v>
      </c>
      <c r="N5" s="14">
        <f t="shared" si="5"/>
        <v>0.17777777777777778</v>
      </c>
      <c r="O5" s="12">
        <v>4</v>
      </c>
      <c r="P5" s="14">
        <f t="shared" si="6"/>
        <v>8.3333333333333329E-2</v>
      </c>
      <c r="Q5" s="12">
        <v>91</v>
      </c>
      <c r="R5" s="14">
        <f t="shared" si="7"/>
        <v>0.24795640326975477</v>
      </c>
      <c r="S5" s="12">
        <v>3</v>
      </c>
      <c r="T5" s="14">
        <f t="shared" si="8"/>
        <v>0.17647058823529413</v>
      </c>
      <c r="U5" s="12">
        <v>32</v>
      </c>
      <c r="V5" s="14">
        <f t="shared" si="9"/>
        <v>0.24242424242424243</v>
      </c>
      <c r="W5" s="11"/>
      <c r="X5" s="11">
        <f t="shared" si="10"/>
        <v>642</v>
      </c>
      <c r="Y5" s="15">
        <f t="shared" si="11"/>
        <v>0.16462306993642145</v>
      </c>
      <c r="Z5">
        <f>_xlfn.QUARTILE.INC((D5,F5,H5,J5,L5,N5,P5,R5,T5,V5),1)</f>
        <v>0.15033201379134209</v>
      </c>
      <c r="AA5">
        <f>_xlfn.QUARTILE.INC((D5,F5,H5,J5,L5,N5,P5,R5,T5,V5),3)</f>
        <v>0.2068130712316843</v>
      </c>
      <c r="AB5">
        <f t="shared" si="12"/>
        <v>5.6481057440342208E-2</v>
      </c>
      <c r="AC5" s="15">
        <f t="shared" si="13"/>
        <v>0.17631638956604745</v>
      </c>
      <c r="AD5" s="15">
        <f t="shared" si="14"/>
        <v>0.17712418300653596</v>
      </c>
      <c r="AE5">
        <f t="shared" si="15"/>
        <v>3.8725795387327344E-2</v>
      </c>
      <c r="AF5">
        <f t="shared" si="16"/>
        <v>4.9008633248225429E-2</v>
      </c>
      <c r="AG5">
        <f t="shared" si="17"/>
        <v>2.4018461328590666E-3</v>
      </c>
      <c r="AH5" t="str">
        <f t="shared" si="18"/>
        <v>Training</v>
      </c>
      <c r="AI5" t="str">
        <f t="shared" si="19"/>
        <v>Not Outlier</v>
      </c>
      <c r="AJ5" t="str">
        <f t="shared" si="20"/>
        <v>Not Outlier</v>
      </c>
      <c r="AK5" t="str">
        <f t="shared" si="21"/>
        <v>Not Outlier</v>
      </c>
      <c r="AL5" t="str">
        <f t="shared" si="22"/>
        <v>Not Outlier</v>
      </c>
      <c r="AM5" t="str">
        <f t="shared" si="23"/>
        <v>Not Outlier</v>
      </c>
      <c r="AN5" t="str">
        <f t="shared" si="24"/>
        <v>Not Outlier</v>
      </c>
      <c r="AO5" t="str">
        <f t="shared" si="25"/>
        <v>Not Outlier</v>
      </c>
      <c r="AP5" t="str">
        <f t="shared" si="26"/>
        <v>Not Outlier</v>
      </c>
      <c r="AQ5" t="str">
        <f t="shared" si="27"/>
        <v>Not Outlier</v>
      </c>
      <c r="AR5" t="str">
        <f t="shared" si="28"/>
        <v>Not Outlier</v>
      </c>
    </row>
    <row r="6" spans="1:44" ht="16" thickBot="1" x14ac:dyDescent="0.25">
      <c r="A6" s="10" t="s">
        <v>24</v>
      </c>
      <c r="B6" s="12">
        <v>12</v>
      </c>
      <c r="C6" s="11"/>
      <c r="D6" s="28">
        <f t="shared" si="0"/>
        <v>0.10256410256410256</v>
      </c>
      <c r="E6" s="12">
        <v>2</v>
      </c>
      <c r="F6" s="14">
        <f t="shared" si="1"/>
        <v>3.2786885245901641E-2</v>
      </c>
      <c r="G6" s="11">
        <v>5</v>
      </c>
      <c r="H6" s="14">
        <f t="shared" si="2"/>
        <v>2.6178010471204188E-2</v>
      </c>
      <c r="I6" s="12">
        <v>121</v>
      </c>
      <c r="J6" s="14">
        <f t="shared" si="3"/>
        <v>8.9233038348082591E-2</v>
      </c>
      <c r="K6" s="12">
        <v>8</v>
      </c>
      <c r="L6" s="14">
        <f t="shared" si="4"/>
        <v>6.5040650406504072E-2</v>
      </c>
      <c r="M6" s="12">
        <v>75</v>
      </c>
      <c r="N6" s="14">
        <f t="shared" si="5"/>
        <v>8.771929824561403E-2</v>
      </c>
      <c r="O6" s="12">
        <v>2</v>
      </c>
      <c r="P6" s="14">
        <f t="shared" si="6"/>
        <v>4.1666666666666664E-2</v>
      </c>
      <c r="Q6" s="12">
        <v>28</v>
      </c>
      <c r="R6" s="14">
        <f t="shared" si="7"/>
        <v>7.6294277929155316E-2</v>
      </c>
      <c r="S6" s="12">
        <v>1</v>
      </c>
      <c r="T6" s="14">
        <f t="shared" si="8"/>
        <v>5.8823529411764705E-2</v>
      </c>
      <c r="U6" s="12">
        <v>1</v>
      </c>
      <c r="V6" s="14">
        <f t="shared" si="9"/>
        <v>7.575757575757576E-3</v>
      </c>
      <c r="W6" s="11"/>
      <c r="X6" s="11">
        <f t="shared" si="10"/>
        <v>255</v>
      </c>
      <c r="Y6" s="15">
        <f t="shared" si="11"/>
        <v>9.4988344988344992E-2</v>
      </c>
      <c r="Z6">
        <f>_xlfn.QUARTILE.INC((D6,F6,H6,J6,L6,N6,P6,R6,T6,V6),1)</f>
        <v>3.50068306010929E-2</v>
      </c>
      <c r="AA6">
        <f>_xlfn.QUARTILE.INC((D6,F6,H6,J6,L6,N6,P6,R6,T6,V6),3)</f>
        <v>8.4863043166499355E-2</v>
      </c>
      <c r="AB6">
        <f t="shared" si="12"/>
        <v>4.9856212565406455E-2</v>
      </c>
      <c r="AC6" s="15">
        <f t="shared" si="13"/>
        <v>5.8788221686475337E-2</v>
      </c>
      <c r="AD6" s="15">
        <f t="shared" si="14"/>
        <v>6.1932089909134388E-2</v>
      </c>
      <c r="AE6">
        <f t="shared" si="15"/>
        <v>2.538911335727425E-2</v>
      </c>
      <c r="AF6">
        <f t="shared" si="16"/>
        <v>2.9463769980327695E-2</v>
      </c>
      <c r="AG6">
        <f t="shared" si="17"/>
        <v>8.6811374145365943E-4</v>
      </c>
      <c r="AH6" t="str">
        <f t="shared" si="18"/>
        <v>Evaluation</v>
      </c>
      <c r="AI6" t="str">
        <f t="shared" si="19"/>
        <v>Not Outlier</v>
      </c>
      <c r="AJ6" t="str">
        <f t="shared" si="20"/>
        <v>Not Outlier</v>
      </c>
      <c r="AK6" t="str">
        <f t="shared" si="21"/>
        <v>Not Outlier</v>
      </c>
      <c r="AL6" t="str">
        <f t="shared" si="22"/>
        <v>Not Outlier</v>
      </c>
      <c r="AM6" t="str">
        <f t="shared" si="23"/>
        <v>Not Outlier</v>
      </c>
      <c r="AN6" t="str">
        <f t="shared" si="24"/>
        <v>Not Outlier</v>
      </c>
      <c r="AO6" t="str">
        <f t="shared" si="25"/>
        <v>Not Outlier</v>
      </c>
      <c r="AP6" t="str">
        <f t="shared" si="26"/>
        <v>Not Outlier</v>
      </c>
      <c r="AQ6" t="str">
        <f t="shared" si="27"/>
        <v>Not Outlier</v>
      </c>
      <c r="AR6" t="str">
        <f t="shared" si="28"/>
        <v>Not Outlier</v>
      </c>
    </row>
    <row r="7" spans="1:44" ht="16" thickBot="1" x14ac:dyDescent="0.25">
      <c r="A7" s="13" t="s">
        <v>33</v>
      </c>
      <c r="B7" s="11"/>
      <c r="C7" s="11"/>
      <c r="D7" s="28">
        <f t="shared" si="0"/>
        <v>0</v>
      </c>
      <c r="E7" s="11">
        <v>0</v>
      </c>
      <c r="F7" s="14">
        <f t="shared" si="1"/>
        <v>0</v>
      </c>
      <c r="G7" s="12">
        <v>2</v>
      </c>
      <c r="H7" s="14">
        <f t="shared" si="2"/>
        <v>1.0471204188481676E-2</v>
      </c>
      <c r="I7" s="12">
        <v>7</v>
      </c>
      <c r="J7" s="14">
        <f t="shared" si="3"/>
        <v>5.1622418879056046E-3</v>
      </c>
      <c r="K7" s="12">
        <v>2</v>
      </c>
      <c r="L7" s="14">
        <f t="shared" si="4"/>
        <v>1.6260162601626018E-2</v>
      </c>
      <c r="M7" s="12">
        <v>37</v>
      </c>
      <c r="N7" s="14">
        <f t="shared" si="5"/>
        <v>4.3274853801169591E-2</v>
      </c>
      <c r="O7" s="11"/>
      <c r="P7" s="14">
        <f t="shared" si="6"/>
        <v>0</v>
      </c>
      <c r="Q7" s="12">
        <v>1</v>
      </c>
      <c r="R7" s="14">
        <f t="shared" si="7"/>
        <v>2.7247956403269754E-3</v>
      </c>
      <c r="S7" s="12">
        <v>1</v>
      </c>
      <c r="T7" s="14">
        <f t="shared" si="8"/>
        <v>5.8823529411764705E-2</v>
      </c>
      <c r="U7" s="12">
        <v>1</v>
      </c>
      <c r="V7" s="14">
        <f t="shared" si="9"/>
        <v>7.575757575757576E-3</v>
      </c>
      <c r="W7" s="11"/>
      <c r="X7" s="11">
        <f t="shared" si="10"/>
        <v>51</v>
      </c>
      <c r="Y7" s="15">
        <f t="shared" si="11"/>
        <v>5.8823529411764705E-2</v>
      </c>
      <c r="Z7">
        <f>_xlfn.QUARTILE.INC((D7,F7,H7,J7,L7,N7,P7,R7,T7,V7),1)</f>
        <v>6.8119891008174384E-4</v>
      </c>
      <c r="AA7">
        <f>_xlfn.QUARTILE.INC((D7,F7,H7,J7,L7,N7,P7,R7,T7,V7),3)</f>
        <v>1.4812922998339932E-2</v>
      </c>
      <c r="AB7">
        <f t="shared" si="12"/>
        <v>1.4131724088258189E-2</v>
      </c>
      <c r="AC7" s="15">
        <f t="shared" si="13"/>
        <v>1.4429254510703215E-2</v>
      </c>
      <c r="AD7" s="15">
        <f t="shared" si="14"/>
        <v>6.3689997318315903E-3</v>
      </c>
      <c r="AE7">
        <f t="shared" si="15"/>
        <v>1.5014156456490135E-2</v>
      </c>
      <c r="AF7">
        <f t="shared" si="16"/>
        <v>1.9277943580808855E-2</v>
      </c>
      <c r="AG7">
        <f t="shared" si="17"/>
        <v>3.7163910870484926E-4</v>
      </c>
      <c r="AH7" t="str">
        <f t="shared" si="18"/>
        <v>Hyperparameter tuning</v>
      </c>
      <c r="AI7" t="str">
        <f t="shared" si="19"/>
        <v>Not Outlier</v>
      </c>
      <c r="AJ7" t="str">
        <f t="shared" si="20"/>
        <v>Not Outlier</v>
      </c>
      <c r="AK7" t="str">
        <f t="shared" si="21"/>
        <v>Not Outlier</v>
      </c>
      <c r="AL7" t="str">
        <f t="shared" si="22"/>
        <v>Not Outlier</v>
      </c>
      <c r="AM7" t="str">
        <f t="shared" si="23"/>
        <v>Not Outlier</v>
      </c>
      <c r="AN7" s="17" t="str">
        <f t="shared" si="24"/>
        <v>Outlier</v>
      </c>
      <c r="AO7" t="str">
        <f t="shared" si="25"/>
        <v>Not Outlier</v>
      </c>
      <c r="AP7" t="str">
        <f t="shared" si="26"/>
        <v>Not Outlier</v>
      </c>
      <c r="AQ7" s="17" t="str">
        <f t="shared" si="27"/>
        <v>Outlier</v>
      </c>
      <c r="AR7" t="str">
        <f t="shared" si="28"/>
        <v>Not Outlier</v>
      </c>
    </row>
    <row r="8" spans="1:44" ht="16" thickBot="1" x14ac:dyDescent="0.25">
      <c r="A8" s="10" t="s">
        <v>13</v>
      </c>
      <c r="B8" s="12">
        <v>13</v>
      </c>
      <c r="C8" s="11"/>
      <c r="D8" s="28">
        <f t="shared" si="0"/>
        <v>0.1111111111111111</v>
      </c>
      <c r="E8" s="12">
        <v>1</v>
      </c>
      <c r="F8" s="14">
        <f t="shared" si="1"/>
        <v>1.6393442622950821E-2</v>
      </c>
      <c r="G8" s="12">
        <v>4</v>
      </c>
      <c r="H8" s="14">
        <f t="shared" si="2"/>
        <v>2.0942408376963352E-2</v>
      </c>
      <c r="I8" s="12">
        <v>60</v>
      </c>
      <c r="J8" s="14">
        <f t="shared" si="3"/>
        <v>4.4247787610619468E-2</v>
      </c>
      <c r="K8" s="12">
        <v>7</v>
      </c>
      <c r="L8" s="14">
        <f t="shared" si="4"/>
        <v>5.6910569105691054E-2</v>
      </c>
      <c r="M8" s="12">
        <v>58</v>
      </c>
      <c r="N8" s="14">
        <f t="shared" si="5"/>
        <v>6.7836257309941514E-2</v>
      </c>
      <c r="O8" s="12">
        <v>2</v>
      </c>
      <c r="P8" s="14">
        <f t="shared" si="6"/>
        <v>4.1666666666666664E-2</v>
      </c>
      <c r="Q8" s="12">
        <v>36</v>
      </c>
      <c r="R8" s="14">
        <f t="shared" si="7"/>
        <v>9.8092643051771122E-2</v>
      </c>
      <c r="S8" s="11"/>
      <c r="T8" s="14">
        <f t="shared" si="8"/>
        <v>0</v>
      </c>
      <c r="U8" s="12">
        <v>8</v>
      </c>
      <c r="V8" s="14">
        <f t="shared" si="9"/>
        <v>6.0606060606060608E-2</v>
      </c>
      <c r="W8" s="11"/>
      <c r="X8" s="11">
        <f t="shared" si="10"/>
        <v>189</v>
      </c>
      <c r="Y8" s="15">
        <f t="shared" si="11"/>
        <v>0.1111111111111111</v>
      </c>
      <c r="Z8">
        <f>_xlfn.QUARTILE.INC((D8,F8,H8,J8,L8,N8,P8,R8,T8,V8),1)</f>
        <v>2.612347294938918E-2</v>
      </c>
      <c r="AA8">
        <f>_xlfn.QUARTILE.INC((D8,F8,H8,J8,L8,N8,P8,R8,T8,V8),3)</f>
        <v>6.6028708133971284E-2</v>
      </c>
      <c r="AB8">
        <f t="shared" si="12"/>
        <v>3.9905235184582104E-2</v>
      </c>
      <c r="AC8" s="15">
        <f t="shared" si="13"/>
        <v>5.1780694646177572E-2</v>
      </c>
      <c r="AD8" s="15">
        <f t="shared" si="14"/>
        <v>5.0579178358155258E-2</v>
      </c>
      <c r="AE8">
        <f t="shared" si="15"/>
        <v>2.7130633590737509E-2</v>
      </c>
      <c r="AF8">
        <f t="shared" si="16"/>
        <v>3.3272232816518109E-2</v>
      </c>
      <c r="AG8">
        <f t="shared" si="17"/>
        <v>1.1070414765965847E-3</v>
      </c>
      <c r="AH8" t="str">
        <f t="shared" si="18"/>
        <v>Prediction</v>
      </c>
      <c r="AI8" t="str">
        <f t="shared" si="19"/>
        <v>Not Outlier</v>
      </c>
      <c r="AJ8" t="str">
        <f t="shared" si="20"/>
        <v>Not Outlier</v>
      </c>
      <c r="AK8" t="str">
        <f t="shared" si="21"/>
        <v>Not Outlier</v>
      </c>
      <c r="AL8" t="str">
        <f t="shared" si="22"/>
        <v>Not Outlier</v>
      </c>
      <c r="AM8" t="str">
        <f t="shared" si="23"/>
        <v>Not Outlier</v>
      </c>
      <c r="AN8" t="str">
        <f t="shared" si="24"/>
        <v>Not Outlier</v>
      </c>
      <c r="AO8" t="str">
        <f t="shared" si="25"/>
        <v>Not Outlier</v>
      </c>
      <c r="AP8" t="str">
        <f t="shared" si="26"/>
        <v>Not Outlier</v>
      </c>
      <c r="AQ8" t="str">
        <f t="shared" si="27"/>
        <v>Not Outlier</v>
      </c>
      <c r="AR8" t="str">
        <f t="shared" si="28"/>
        <v>Not Outlier</v>
      </c>
    </row>
    <row r="9" spans="1:44" x14ac:dyDescent="0.2">
      <c r="B9">
        <f>SUM(B2:B8)</f>
        <v>117</v>
      </c>
      <c r="D9" s="27">
        <f t="shared" ref="D9:I9" si="29">SUM(D2:D8)</f>
        <v>1</v>
      </c>
      <c r="E9">
        <f t="shared" si="29"/>
        <v>61</v>
      </c>
      <c r="F9" s="15">
        <f t="shared" si="29"/>
        <v>1</v>
      </c>
      <c r="G9">
        <f t="shared" si="29"/>
        <v>192</v>
      </c>
      <c r="H9" s="15">
        <f t="shared" si="29"/>
        <v>1.0052356020942408</v>
      </c>
      <c r="I9">
        <f t="shared" si="29"/>
        <v>1334</v>
      </c>
      <c r="K9">
        <f>SUM(K2:K8)</f>
        <v>119</v>
      </c>
      <c r="M9">
        <f>SUM(M2:M8)</f>
        <v>856</v>
      </c>
      <c r="O9">
        <f>SUM(O2:O8)</f>
        <v>48</v>
      </c>
      <c r="Q9">
        <f>SUM(Q2:Q8)</f>
        <v>367</v>
      </c>
      <c r="S9">
        <f>SUM(S2:S7)</f>
        <v>17</v>
      </c>
      <c r="U9">
        <f>SUM(U2:U8)</f>
        <v>132</v>
      </c>
    </row>
  </sheetData>
  <mergeCells count="1"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opLeftCell="N1" workbookViewId="0">
      <selection activeCell="O27" sqref="O27"/>
    </sheetView>
  </sheetViews>
  <sheetFormatPr baseColWidth="10" defaultColWidth="8.83203125" defaultRowHeight="15" x14ac:dyDescent="0.2"/>
  <cols>
    <col min="1" max="1" width="30.5" customWidth="1"/>
    <col min="7" max="7" width="17.83203125" customWidth="1"/>
    <col min="14" max="14" width="18.83203125" customWidth="1"/>
    <col min="22" max="22" width="15.83203125" customWidth="1"/>
  </cols>
  <sheetData>
    <row r="1" spans="1:22" ht="31" thickBot="1" x14ac:dyDescent="0.25">
      <c r="A1" s="10" t="s">
        <v>80</v>
      </c>
      <c r="B1" s="10" t="s">
        <v>49</v>
      </c>
      <c r="C1" s="10" t="s">
        <v>54</v>
      </c>
      <c r="D1" s="10" t="s">
        <v>81</v>
      </c>
      <c r="E1" s="10" t="s">
        <v>52</v>
      </c>
      <c r="F1" s="10" t="s">
        <v>82</v>
      </c>
      <c r="G1" s="16" t="s">
        <v>83</v>
      </c>
      <c r="H1" s="10" t="s">
        <v>84</v>
      </c>
      <c r="I1" s="10" t="s">
        <v>50</v>
      </c>
      <c r="J1" s="10" t="s">
        <v>56</v>
      </c>
      <c r="K1" s="10" t="s">
        <v>53</v>
      </c>
      <c r="L1" s="10" t="s">
        <v>49</v>
      </c>
      <c r="M1" s="10" t="s">
        <v>54</v>
      </c>
      <c r="N1" s="10" t="s">
        <v>81</v>
      </c>
      <c r="O1" s="10" t="s">
        <v>52</v>
      </c>
      <c r="P1" s="10" t="s">
        <v>82</v>
      </c>
      <c r="Q1" s="16" t="s">
        <v>83</v>
      </c>
      <c r="R1" s="10" t="s">
        <v>84</v>
      </c>
      <c r="S1" s="10" t="s">
        <v>50</v>
      </c>
      <c r="T1" s="10" t="s">
        <v>56</v>
      </c>
      <c r="U1" s="10" t="s">
        <v>53</v>
      </c>
    </row>
    <row r="2" spans="1:22" ht="16" thickBot="1" x14ac:dyDescent="0.25">
      <c r="A2" s="10" t="s">
        <v>85</v>
      </c>
      <c r="B2" s="15">
        <f>HighLeve!D2</f>
        <v>0.10256410256410256</v>
      </c>
      <c r="C2" s="15">
        <f>HighLeve!F2</f>
        <v>0.19672131147540983</v>
      </c>
      <c r="D2" s="15">
        <f>HighLeve!H2</f>
        <v>0.34554973821989526</v>
      </c>
      <c r="E2" s="15">
        <f>HighLeve!J2</f>
        <v>0.19690265486725664</v>
      </c>
      <c r="F2" s="15">
        <f>HighLeve!L2</f>
        <v>5.6910569105691054E-2</v>
      </c>
      <c r="G2" s="15">
        <f>HighLeve!N2</f>
        <v>0.10526315789473684</v>
      </c>
      <c r="H2" s="15">
        <f>HighLeve!P2</f>
        <v>0.22916666666666666</v>
      </c>
      <c r="I2" s="15">
        <f>HighLeve!R2</f>
        <v>0.13079019073569481</v>
      </c>
      <c r="J2" s="15">
        <f>HighLeve!T2</f>
        <v>5.8823529411764705E-2</v>
      </c>
      <c r="K2" s="15">
        <f>HighLeve!V2</f>
        <v>0.2196969696969697</v>
      </c>
      <c r="L2">
        <f>RANK(B2,B2:K2)</f>
        <v>8</v>
      </c>
      <c r="M2" s="17">
        <f>RANK(C2,B2:K2)</f>
        <v>5</v>
      </c>
      <c r="N2" s="17">
        <f>RANK(D2,B2:K2)</f>
        <v>1</v>
      </c>
      <c r="O2" s="17">
        <f>RANK(E2,B2:K2)</f>
        <v>4</v>
      </c>
      <c r="P2">
        <f>RANK(F2,B2:K2)</f>
        <v>10</v>
      </c>
      <c r="Q2">
        <f>RANK(G2,B2:K2)</f>
        <v>7</v>
      </c>
      <c r="R2">
        <f>RANK(H2,B2:K2)</f>
        <v>2</v>
      </c>
      <c r="S2">
        <f>RANK(I2,B2:K2)</f>
        <v>6</v>
      </c>
      <c r="T2">
        <f>RANK(J2,B2:K2)</f>
        <v>9</v>
      </c>
      <c r="U2">
        <f>RANK(K2,B2:K2)</f>
        <v>3</v>
      </c>
      <c r="V2" t="str">
        <f>A2</f>
        <v>Non ML</v>
      </c>
    </row>
    <row r="3" spans="1:22" ht="16" thickBot="1" x14ac:dyDescent="0.25">
      <c r="A3" s="10" t="s">
        <v>86</v>
      </c>
      <c r="B3" s="15">
        <f>HighLeve!D3</f>
        <v>0.29914529914529914</v>
      </c>
      <c r="C3" s="15">
        <f>HighLeve!F3</f>
        <v>0.22950819672131148</v>
      </c>
      <c r="D3" s="15">
        <f>HighLeve!H3</f>
        <v>0.16753926701570682</v>
      </c>
      <c r="E3" s="15">
        <f>HighLeve!J3</f>
        <v>0.16445427728613568</v>
      </c>
      <c r="F3" s="15">
        <f>HighLeve!L3</f>
        <v>0.33333333333333331</v>
      </c>
      <c r="G3" s="15">
        <f>HighLeve!N3</f>
        <v>0.26432748538011697</v>
      </c>
      <c r="H3" s="15">
        <f>HighLeve!P3</f>
        <v>0.16666666666666666</v>
      </c>
      <c r="I3" s="15">
        <f>HighLeve!R3</f>
        <v>0.16076294277929154</v>
      </c>
      <c r="J3" s="15">
        <f>HighLeve!T3</f>
        <v>0.41176470588235292</v>
      </c>
      <c r="K3" s="15">
        <f>HighLeve!V3</f>
        <v>0.14393939393939395</v>
      </c>
      <c r="L3" s="17">
        <f t="shared" ref="L3:L8" si="0">RANK(B3,B3:K3)</f>
        <v>3</v>
      </c>
      <c r="M3">
        <f t="shared" ref="M3:M8" si="1">RANK(C3,B3:K3)</f>
        <v>5</v>
      </c>
      <c r="N3">
        <f t="shared" ref="N3:N8" si="2">RANK(D3,B3:K3)</f>
        <v>6</v>
      </c>
      <c r="O3">
        <f t="shared" ref="O3:O8" si="3">RANK(E3,B3:K3)</f>
        <v>8</v>
      </c>
      <c r="P3" s="17">
        <f t="shared" ref="P3:P8" si="4">RANK(F3,B3:K3)</f>
        <v>2</v>
      </c>
      <c r="Q3">
        <f t="shared" ref="Q3:Q8" si="5">RANK(G3,B3:K3)</f>
        <v>4</v>
      </c>
      <c r="R3">
        <f t="shared" ref="R3:R8" si="6">RANK(H3,B3:K3)</f>
        <v>7</v>
      </c>
      <c r="S3">
        <f t="shared" ref="S3:S8" si="7">RANK(I3,B3:K3)</f>
        <v>9</v>
      </c>
      <c r="T3" s="17">
        <f t="shared" ref="T3:T8" si="8">RANK(J3,B3:K3)</f>
        <v>1</v>
      </c>
      <c r="U3">
        <f t="shared" ref="U3:U8" si="9">RANK(K3,B3:K3)</f>
        <v>10</v>
      </c>
      <c r="V3" t="str">
        <f t="shared" ref="V3:V8" si="10">A3</f>
        <v>Data preparation</v>
      </c>
    </row>
    <row r="4" spans="1:22" ht="16" thickBot="1" x14ac:dyDescent="0.25">
      <c r="A4" s="10" t="s">
        <v>87</v>
      </c>
      <c r="B4" s="15">
        <f>HighLeve!D4</f>
        <v>0.26495726495726496</v>
      </c>
      <c r="C4" s="15">
        <f>HighLeve!F4</f>
        <v>0.32786885245901637</v>
      </c>
      <c r="D4" s="15">
        <f>HighLeve!H4</f>
        <v>0.27225130890052357</v>
      </c>
      <c r="E4" s="15">
        <f>HighLeve!J4</f>
        <v>0.27359882005899705</v>
      </c>
      <c r="F4" s="15">
        <f>HighLeve!L4</f>
        <v>0.29268292682926828</v>
      </c>
      <c r="G4" s="15">
        <f>HighLeve!N4</f>
        <v>0.25497076023391813</v>
      </c>
      <c r="H4" s="15">
        <f>HighLeve!P4</f>
        <v>0.4375</v>
      </c>
      <c r="I4" s="15">
        <f>HighLeve!R4</f>
        <v>0.28337874659400547</v>
      </c>
      <c r="J4" s="15">
        <f>HighLeve!T4</f>
        <v>0.23529411764705882</v>
      </c>
      <c r="K4" s="15">
        <f>HighLeve!V4</f>
        <v>0.31818181818181818</v>
      </c>
      <c r="L4">
        <f t="shared" si="0"/>
        <v>8</v>
      </c>
      <c r="M4">
        <f t="shared" si="1"/>
        <v>2</v>
      </c>
      <c r="N4">
        <f t="shared" si="2"/>
        <v>7</v>
      </c>
      <c r="O4">
        <f t="shared" si="3"/>
        <v>6</v>
      </c>
      <c r="P4">
        <f t="shared" si="4"/>
        <v>4</v>
      </c>
      <c r="Q4">
        <f t="shared" si="5"/>
        <v>9</v>
      </c>
      <c r="R4" s="17">
        <f t="shared" si="6"/>
        <v>1</v>
      </c>
      <c r="S4" s="17">
        <f t="shared" si="7"/>
        <v>5</v>
      </c>
      <c r="T4">
        <f t="shared" si="8"/>
        <v>10</v>
      </c>
      <c r="U4" s="17">
        <f t="shared" si="9"/>
        <v>3</v>
      </c>
      <c r="V4" t="str">
        <f t="shared" si="10"/>
        <v>Choice of model</v>
      </c>
    </row>
    <row r="5" spans="1:22" ht="16" thickBot="1" x14ac:dyDescent="0.25">
      <c r="A5" s="10" t="s">
        <v>23</v>
      </c>
      <c r="B5" s="15">
        <f>HighLeve!D5</f>
        <v>0.11965811965811966</v>
      </c>
      <c r="C5" s="15">
        <f>HighLeve!F5</f>
        <v>0.19672131147540983</v>
      </c>
      <c r="D5" s="15">
        <f>HighLeve!H5</f>
        <v>0.16230366492146597</v>
      </c>
      <c r="E5" s="15">
        <f>HighLeve!J5</f>
        <v>0.21017699115044247</v>
      </c>
      <c r="F5" s="15">
        <f>HighLeve!L5</f>
        <v>0.14634146341463414</v>
      </c>
      <c r="G5" s="15">
        <f>HighLeve!N5</f>
        <v>0.17777777777777778</v>
      </c>
      <c r="H5" s="15">
        <f>HighLeve!P5</f>
        <v>8.3333333333333329E-2</v>
      </c>
      <c r="I5" s="15">
        <f>HighLeve!R5</f>
        <v>0.24795640326975477</v>
      </c>
      <c r="J5" s="15">
        <f>HighLeve!T5</f>
        <v>0.17647058823529413</v>
      </c>
      <c r="K5" s="15">
        <f>HighLeve!V5</f>
        <v>0.24242424242424243</v>
      </c>
      <c r="L5">
        <f t="shared" si="0"/>
        <v>9</v>
      </c>
      <c r="M5">
        <f t="shared" si="1"/>
        <v>4</v>
      </c>
      <c r="N5">
        <f t="shared" si="2"/>
        <v>7</v>
      </c>
      <c r="O5" s="17">
        <f t="shared" si="3"/>
        <v>3</v>
      </c>
      <c r="P5">
        <f t="shared" si="4"/>
        <v>8</v>
      </c>
      <c r="Q5">
        <f t="shared" si="5"/>
        <v>5</v>
      </c>
      <c r="R5">
        <f t="shared" si="6"/>
        <v>10</v>
      </c>
      <c r="S5" s="17">
        <f t="shared" si="7"/>
        <v>1</v>
      </c>
      <c r="T5">
        <f t="shared" si="8"/>
        <v>6</v>
      </c>
      <c r="U5" s="17">
        <f t="shared" si="9"/>
        <v>2</v>
      </c>
      <c r="V5" t="str">
        <f t="shared" si="10"/>
        <v>Training</v>
      </c>
    </row>
    <row r="6" spans="1:22" ht="16" thickBot="1" x14ac:dyDescent="0.25">
      <c r="A6" s="10" t="s">
        <v>24</v>
      </c>
      <c r="B6" s="15">
        <f>HighLeve!D6</f>
        <v>0.10256410256410256</v>
      </c>
      <c r="C6" s="15">
        <f>HighLeve!F6</f>
        <v>3.2786885245901641E-2</v>
      </c>
      <c r="D6" s="15">
        <f>HighLeve!H6</f>
        <v>2.6178010471204188E-2</v>
      </c>
      <c r="E6" s="15">
        <f>HighLeve!J6</f>
        <v>8.9233038348082591E-2</v>
      </c>
      <c r="F6" s="15">
        <f>HighLeve!L6</f>
        <v>6.5040650406504072E-2</v>
      </c>
      <c r="G6" s="15">
        <f>HighLeve!N6</f>
        <v>8.771929824561403E-2</v>
      </c>
      <c r="H6" s="15">
        <f>HighLeve!P6</f>
        <v>4.1666666666666664E-2</v>
      </c>
      <c r="I6" s="15">
        <f>HighLeve!R6</f>
        <v>7.6294277929155316E-2</v>
      </c>
      <c r="J6" s="15">
        <f>HighLeve!T6</f>
        <v>5.8823529411764705E-2</v>
      </c>
      <c r="K6" s="15">
        <f>HighLeve!V6</f>
        <v>7.575757575757576E-3</v>
      </c>
      <c r="L6" s="17">
        <f t="shared" si="0"/>
        <v>1</v>
      </c>
      <c r="M6">
        <f t="shared" si="1"/>
        <v>8</v>
      </c>
      <c r="N6">
        <f t="shared" si="2"/>
        <v>9</v>
      </c>
      <c r="O6" s="17">
        <f t="shared" si="3"/>
        <v>2</v>
      </c>
      <c r="P6">
        <f t="shared" si="4"/>
        <v>5</v>
      </c>
      <c r="Q6" s="17">
        <f t="shared" si="5"/>
        <v>3</v>
      </c>
      <c r="R6">
        <f t="shared" si="6"/>
        <v>7</v>
      </c>
      <c r="S6">
        <f t="shared" si="7"/>
        <v>4</v>
      </c>
      <c r="T6">
        <f t="shared" si="8"/>
        <v>6</v>
      </c>
      <c r="U6">
        <f t="shared" si="9"/>
        <v>10</v>
      </c>
      <c r="V6" t="str">
        <f t="shared" si="10"/>
        <v>Evaluation</v>
      </c>
    </row>
    <row r="7" spans="1:22" ht="16" thickBot="1" x14ac:dyDescent="0.25">
      <c r="A7" s="13" t="s">
        <v>33</v>
      </c>
      <c r="B7" s="15">
        <f>HighLeve!D7</f>
        <v>0</v>
      </c>
      <c r="C7" s="15">
        <f>HighLeve!F7</f>
        <v>0</v>
      </c>
      <c r="D7" s="15">
        <f>HighLeve!H7</f>
        <v>1.0471204188481676E-2</v>
      </c>
      <c r="E7" s="15">
        <f>HighLeve!J7</f>
        <v>5.1622418879056046E-3</v>
      </c>
      <c r="F7" s="15">
        <f>HighLeve!L7</f>
        <v>1.6260162601626018E-2</v>
      </c>
      <c r="G7" s="15">
        <f>HighLeve!N7</f>
        <v>4.3274853801169591E-2</v>
      </c>
      <c r="H7" s="15">
        <f>HighLeve!P7</f>
        <v>0</v>
      </c>
      <c r="I7" s="15">
        <f>HighLeve!R7</f>
        <v>2.7247956403269754E-3</v>
      </c>
      <c r="J7" s="15">
        <f>HighLeve!T7</f>
        <v>5.8823529411764705E-2</v>
      </c>
      <c r="K7" s="15">
        <f>HighLeve!V7</f>
        <v>7.575757575757576E-3</v>
      </c>
      <c r="L7">
        <f t="shared" si="0"/>
        <v>8</v>
      </c>
      <c r="M7">
        <f t="shared" si="1"/>
        <v>8</v>
      </c>
      <c r="N7">
        <f t="shared" si="2"/>
        <v>4</v>
      </c>
      <c r="O7">
        <f t="shared" si="3"/>
        <v>6</v>
      </c>
      <c r="P7" s="17">
        <f t="shared" si="4"/>
        <v>3</v>
      </c>
      <c r="Q7" s="17">
        <f t="shared" si="5"/>
        <v>2</v>
      </c>
      <c r="R7">
        <f t="shared" si="6"/>
        <v>8</v>
      </c>
      <c r="S7">
        <f t="shared" si="7"/>
        <v>7</v>
      </c>
      <c r="T7" s="17">
        <f t="shared" si="8"/>
        <v>1</v>
      </c>
      <c r="U7">
        <f t="shared" si="9"/>
        <v>5</v>
      </c>
      <c r="V7" t="str">
        <f t="shared" si="10"/>
        <v>Hyperparameter tuning</v>
      </c>
    </row>
    <row r="8" spans="1:22" ht="16" thickBot="1" x14ac:dyDescent="0.25">
      <c r="A8" s="10" t="s">
        <v>13</v>
      </c>
      <c r="B8" s="15">
        <f>HighLeve!D8</f>
        <v>0.1111111111111111</v>
      </c>
      <c r="C8" s="15">
        <f>HighLeve!F8</f>
        <v>1.6393442622950821E-2</v>
      </c>
      <c r="D8" s="15">
        <f>HighLeve!H8</f>
        <v>2.0942408376963352E-2</v>
      </c>
      <c r="E8" s="15">
        <f>HighLeve!J8</f>
        <v>4.4247787610619468E-2</v>
      </c>
      <c r="F8" s="15">
        <f>HighLeve!L8</f>
        <v>5.6910569105691054E-2</v>
      </c>
      <c r="G8" s="15">
        <f>HighLeve!N8</f>
        <v>6.7836257309941514E-2</v>
      </c>
      <c r="H8" s="15">
        <f>HighLeve!P8</f>
        <v>4.1666666666666664E-2</v>
      </c>
      <c r="I8" s="15">
        <f>HighLeve!R8</f>
        <v>9.8092643051771122E-2</v>
      </c>
      <c r="J8" s="15">
        <f>HighLeve!T8</f>
        <v>0</v>
      </c>
      <c r="K8" s="15">
        <f>HighLeve!V8</f>
        <v>6.0606060606060608E-2</v>
      </c>
      <c r="L8" s="17">
        <f t="shared" si="0"/>
        <v>1</v>
      </c>
      <c r="M8">
        <f t="shared" si="1"/>
        <v>9</v>
      </c>
      <c r="N8">
        <f t="shared" si="2"/>
        <v>8</v>
      </c>
      <c r="O8">
        <f t="shared" si="3"/>
        <v>6</v>
      </c>
      <c r="P8" s="17">
        <f t="shared" si="4"/>
        <v>5</v>
      </c>
      <c r="Q8">
        <f t="shared" si="5"/>
        <v>3</v>
      </c>
      <c r="R8">
        <f t="shared" si="6"/>
        <v>7</v>
      </c>
      <c r="S8" s="17">
        <f t="shared" si="7"/>
        <v>2</v>
      </c>
      <c r="T8">
        <f t="shared" si="8"/>
        <v>10</v>
      </c>
      <c r="U8">
        <f t="shared" si="9"/>
        <v>4</v>
      </c>
      <c r="V8" t="str">
        <f t="shared" si="10"/>
        <v>Prediction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C36"/>
    </sheetView>
  </sheetViews>
  <sheetFormatPr baseColWidth="10" defaultColWidth="8.83203125" defaultRowHeight="15" x14ac:dyDescent="0.2"/>
  <cols>
    <col min="1" max="1" width="16.5" customWidth="1"/>
    <col min="2" max="2" width="41.1640625" customWidth="1"/>
  </cols>
  <sheetData>
    <row r="1" spans="1:4" x14ac:dyDescent="0.2">
      <c r="A1" t="s">
        <v>21</v>
      </c>
      <c r="B1" t="s">
        <v>0</v>
      </c>
      <c r="C1">
        <v>3</v>
      </c>
      <c r="D1" s="1">
        <f>C1/119</f>
        <v>2.5210084033613446E-2</v>
      </c>
    </row>
    <row r="2" spans="1:4" x14ac:dyDescent="0.2">
      <c r="B2" t="s">
        <v>27</v>
      </c>
      <c r="D2" s="1">
        <f t="shared" ref="D2:D36" si="0">C2/119</f>
        <v>0</v>
      </c>
    </row>
    <row r="3" spans="1:4" x14ac:dyDescent="0.2">
      <c r="B3" t="s">
        <v>1</v>
      </c>
      <c r="C3">
        <v>30</v>
      </c>
      <c r="D3" s="1">
        <f t="shared" si="0"/>
        <v>0.25210084033613445</v>
      </c>
    </row>
    <row r="4" spans="1:4" x14ac:dyDescent="0.2">
      <c r="B4" t="s">
        <v>2</v>
      </c>
      <c r="C4">
        <v>3</v>
      </c>
      <c r="D4" s="1">
        <f t="shared" si="0"/>
        <v>2.5210084033613446E-2</v>
      </c>
    </row>
    <row r="5" spans="1:4" x14ac:dyDescent="0.2">
      <c r="B5" t="s">
        <v>28</v>
      </c>
      <c r="D5" s="1">
        <f t="shared" si="0"/>
        <v>0</v>
      </c>
    </row>
    <row r="6" spans="1:4" x14ac:dyDescent="0.2">
      <c r="B6" t="s">
        <v>39</v>
      </c>
      <c r="D6" s="1">
        <f t="shared" si="0"/>
        <v>0</v>
      </c>
    </row>
    <row r="7" spans="1:4" x14ac:dyDescent="0.2">
      <c r="B7" t="s">
        <v>26</v>
      </c>
      <c r="C7">
        <v>4</v>
      </c>
      <c r="D7" s="1">
        <f t="shared" si="0"/>
        <v>3.3613445378151259E-2</v>
      </c>
    </row>
    <row r="8" spans="1:4" x14ac:dyDescent="0.2">
      <c r="B8" t="s">
        <v>3</v>
      </c>
      <c r="C8">
        <v>1</v>
      </c>
      <c r="D8" s="1">
        <f t="shared" si="0"/>
        <v>8.4033613445378148E-3</v>
      </c>
    </row>
    <row r="9" spans="1:4" x14ac:dyDescent="0.2">
      <c r="A9" t="s">
        <v>22</v>
      </c>
      <c r="B9" t="s">
        <v>10</v>
      </c>
      <c r="C9">
        <v>1</v>
      </c>
      <c r="D9" s="1">
        <f t="shared" si="0"/>
        <v>8.4033613445378148E-3</v>
      </c>
    </row>
    <row r="10" spans="1:4" x14ac:dyDescent="0.2">
      <c r="B10" t="s">
        <v>35</v>
      </c>
      <c r="C10">
        <v>1</v>
      </c>
      <c r="D10" s="1">
        <f t="shared" si="0"/>
        <v>8.4033613445378148E-3</v>
      </c>
    </row>
    <row r="11" spans="1:4" x14ac:dyDescent="0.2">
      <c r="B11" t="s">
        <v>40</v>
      </c>
      <c r="D11" s="1">
        <f t="shared" si="0"/>
        <v>0</v>
      </c>
    </row>
    <row r="12" spans="1:4" x14ac:dyDescent="0.2">
      <c r="B12" t="s">
        <v>43</v>
      </c>
      <c r="D12" s="1">
        <f t="shared" si="0"/>
        <v>0</v>
      </c>
    </row>
    <row r="13" spans="1:4" x14ac:dyDescent="0.2">
      <c r="B13" t="s">
        <v>4</v>
      </c>
      <c r="C13">
        <v>28</v>
      </c>
      <c r="D13" s="1">
        <f t="shared" si="0"/>
        <v>0.23529411764705882</v>
      </c>
    </row>
    <row r="14" spans="1:4" x14ac:dyDescent="0.2">
      <c r="A14" t="s">
        <v>23</v>
      </c>
      <c r="B14" t="s">
        <v>5</v>
      </c>
      <c r="C14">
        <v>5</v>
      </c>
      <c r="D14" s="1">
        <f t="shared" si="0"/>
        <v>4.2016806722689079E-2</v>
      </c>
    </row>
    <row r="15" spans="1:4" x14ac:dyDescent="0.2">
      <c r="B15" t="s">
        <v>41</v>
      </c>
      <c r="D15" s="1">
        <f t="shared" si="0"/>
        <v>0</v>
      </c>
    </row>
    <row r="16" spans="1:4" x14ac:dyDescent="0.2">
      <c r="B16" t="s">
        <v>6</v>
      </c>
      <c r="C16">
        <v>1</v>
      </c>
      <c r="D16" s="1">
        <f t="shared" si="0"/>
        <v>8.4033613445378148E-3</v>
      </c>
    </row>
    <row r="17" spans="1:4" x14ac:dyDescent="0.2">
      <c r="B17" t="s">
        <v>7</v>
      </c>
      <c r="C17">
        <v>7</v>
      </c>
      <c r="D17" s="1">
        <f t="shared" si="0"/>
        <v>5.8823529411764705E-2</v>
      </c>
    </row>
    <row r="18" spans="1:4" x14ac:dyDescent="0.2">
      <c r="B18" t="s">
        <v>8</v>
      </c>
      <c r="D18" s="1">
        <f t="shared" si="0"/>
        <v>0</v>
      </c>
    </row>
    <row r="19" spans="1:4" x14ac:dyDescent="0.2">
      <c r="B19" t="s">
        <v>42</v>
      </c>
      <c r="C19">
        <v>1</v>
      </c>
      <c r="D19" s="1">
        <f t="shared" si="0"/>
        <v>8.4033613445378148E-3</v>
      </c>
    </row>
    <row r="20" spans="1:4" x14ac:dyDescent="0.2">
      <c r="B20" t="s">
        <v>20</v>
      </c>
      <c r="C20">
        <v>1</v>
      </c>
      <c r="D20" s="1">
        <f t="shared" si="0"/>
        <v>8.4033613445378148E-3</v>
      </c>
    </row>
    <row r="21" spans="1:4" x14ac:dyDescent="0.2">
      <c r="B21" t="s">
        <v>9</v>
      </c>
      <c r="C21">
        <v>3</v>
      </c>
      <c r="D21" s="1">
        <f t="shared" si="0"/>
        <v>2.5210084033613446E-2</v>
      </c>
    </row>
    <row r="22" spans="1:4" x14ac:dyDescent="0.2">
      <c r="A22" t="s">
        <v>24</v>
      </c>
      <c r="B22" t="s">
        <v>11</v>
      </c>
      <c r="C22">
        <v>6</v>
      </c>
      <c r="D22" s="1">
        <f t="shared" si="0"/>
        <v>5.0420168067226892E-2</v>
      </c>
    </row>
    <row r="23" spans="1:4" x14ac:dyDescent="0.2">
      <c r="B23" t="s">
        <v>36</v>
      </c>
      <c r="C23">
        <v>2</v>
      </c>
      <c r="D23" s="1">
        <f t="shared" si="0"/>
        <v>1.680672268907563E-2</v>
      </c>
    </row>
    <row r="24" spans="1:4" x14ac:dyDescent="0.2">
      <c r="B24" t="s">
        <v>29</v>
      </c>
      <c r="D24" s="1">
        <f t="shared" si="0"/>
        <v>0</v>
      </c>
    </row>
    <row r="25" spans="1:4" x14ac:dyDescent="0.2">
      <c r="B25" t="s">
        <v>12</v>
      </c>
      <c r="D25" s="1">
        <f t="shared" si="0"/>
        <v>0</v>
      </c>
    </row>
    <row r="26" spans="1:4" x14ac:dyDescent="0.2">
      <c r="A26" t="s">
        <v>38</v>
      </c>
      <c r="B26" t="s">
        <v>33</v>
      </c>
      <c r="C26">
        <v>2</v>
      </c>
      <c r="D26" s="1">
        <f t="shared" si="0"/>
        <v>1.680672268907563E-2</v>
      </c>
    </row>
    <row r="27" spans="1:4" x14ac:dyDescent="0.2">
      <c r="A27" t="s">
        <v>13</v>
      </c>
      <c r="B27" t="s">
        <v>13</v>
      </c>
      <c r="C27">
        <v>7</v>
      </c>
      <c r="D27" s="1">
        <f t="shared" si="0"/>
        <v>5.8823529411764705E-2</v>
      </c>
    </row>
    <row r="28" spans="1:4" x14ac:dyDescent="0.2">
      <c r="A28" t="s">
        <v>25</v>
      </c>
      <c r="B28" t="s">
        <v>14</v>
      </c>
      <c r="D28" s="1">
        <f t="shared" si="0"/>
        <v>0</v>
      </c>
    </row>
    <row r="29" spans="1:4" x14ac:dyDescent="0.2">
      <c r="B29" t="s">
        <v>32</v>
      </c>
      <c r="C29">
        <v>2</v>
      </c>
      <c r="D29" s="1">
        <f t="shared" si="0"/>
        <v>1.680672268907563E-2</v>
      </c>
    </row>
    <row r="30" spans="1:4" x14ac:dyDescent="0.2">
      <c r="B30" t="s">
        <v>15</v>
      </c>
      <c r="D30" s="1">
        <f t="shared" si="0"/>
        <v>0</v>
      </c>
    </row>
    <row r="31" spans="1:4" x14ac:dyDescent="0.2">
      <c r="B31" t="s">
        <v>16</v>
      </c>
      <c r="C31">
        <v>1</v>
      </c>
      <c r="D31" s="1">
        <f t="shared" si="0"/>
        <v>8.4033613445378148E-3</v>
      </c>
    </row>
    <row r="32" spans="1:4" x14ac:dyDescent="0.2">
      <c r="B32" t="s">
        <v>34</v>
      </c>
      <c r="C32">
        <v>2</v>
      </c>
      <c r="D32" s="1">
        <f t="shared" si="0"/>
        <v>1.680672268907563E-2</v>
      </c>
    </row>
    <row r="33" spans="2:4" x14ac:dyDescent="0.2">
      <c r="B33" t="s">
        <v>17</v>
      </c>
      <c r="C33">
        <v>1</v>
      </c>
      <c r="D33" s="1">
        <f t="shared" si="0"/>
        <v>8.4033613445378148E-3</v>
      </c>
    </row>
    <row r="34" spans="2:4" x14ac:dyDescent="0.2">
      <c r="B34" t="s">
        <v>37</v>
      </c>
      <c r="C34">
        <v>6</v>
      </c>
      <c r="D34" s="1">
        <f t="shared" si="0"/>
        <v>5.0420168067226892E-2</v>
      </c>
    </row>
    <row r="35" spans="2:4" x14ac:dyDescent="0.2">
      <c r="B35" t="s">
        <v>19</v>
      </c>
      <c r="C35">
        <v>1</v>
      </c>
      <c r="D35" s="1">
        <f t="shared" si="0"/>
        <v>8.4033613445378148E-3</v>
      </c>
    </row>
    <row r="36" spans="2:4" x14ac:dyDescent="0.2">
      <c r="B36" t="s">
        <v>31</v>
      </c>
      <c r="D36" s="1">
        <f t="shared" si="0"/>
        <v>0</v>
      </c>
    </row>
    <row r="41" spans="2:4" x14ac:dyDescent="0.2">
      <c r="C41">
        <f>SUM(C1:C36)</f>
        <v>119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0" workbookViewId="0">
      <selection sqref="A1:D32"/>
    </sheetView>
  </sheetViews>
  <sheetFormatPr baseColWidth="10" defaultColWidth="8.83203125" defaultRowHeight="15" x14ac:dyDescent="0.2"/>
  <cols>
    <col min="1" max="1" width="16.5" customWidth="1"/>
    <col min="2" max="2" width="41.1640625" customWidth="1"/>
  </cols>
  <sheetData>
    <row r="1" spans="1:4" x14ac:dyDescent="0.2">
      <c r="A1" t="s">
        <v>21</v>
      </c>
      <c r="B1" t="s">
        <v>0</v>
      </c>
      <c r="C1">
        <v>25</v>
      </c>
      <c r="D1" s="1">
        <f>C1/856</f>
        <v>2.9205607476635514E-2</v>
      </c>
    </row>
    <row r="2" spans="1:4" x14ac:dyDescent="0.2">
      <c r="B2" t="s">
        <v>27</v>
      </c>
      <c r="C2">
        <v>16</v>
      </c>
      <c r="D2" s="1">
        <f t="shared" ref="D2:D32" si="0">C2/856</f>
        <v>1.8691588785046728E-2</v>
      </c>
    </row>
    <row r="3" spans="1:4" x14ac:dyDescent="0.2">
      <c r="B3" t="s">
        <v>1</v>
      </c>
      <c r="C3">
        <v>52</v>
      </c>
      <c r="D3" s="1">
        <f t="shared" si="0"/>
        <v>6.0747663551401869E-2</v>
      </c>
    </row>
    <row r="4" spans="1:4" x14ac:dyDescent="0.2">
      <c r="B4" t="s">
        <v>2</v>
      </c>
      <c r="C4">
        <v>31</v>
      </c>
      <c r="D4" s="1">
        <f t="shared" si="0"/>
        <v>3.6214953271028034E-2</v>
      </c>
    </row>
    <row r="5" spans="1:4" x14ac:dyDescent="0.2">
      <c r="B5" t="s">
        <v>28</v>
      </c>
      <c r="C5">
        <v>22</v>
      </c>
      <c r="D5" s="1">
        <f t="shared" si="0"/>
        <v>2.5700934579439252E-2</v>
      </c>
    </row>
    <row r="6" spans="1:4" x14ac:dyDescent="0.2">
      <c r="B6" t="s">
        <v>30</v>
      </c>
      <c r="C6">
        <v>13</v>
      </c>
      <c r="D6" s="1">
        <f t="shared" si="0"/>
        <v>1.5186915887850467E-2</v>
      </c>
    </row>
    <row r="7" spans="1:4" x14ac:dyDescent="0.2">
      <c r="B7" t="s">
        <v>26</v>
      </c>
      <c r="C7">
        <v>4</v>
      </c>
      <c r="D7" s="1">
        <f t="shared" si="0"/>
        <v>4.6728971962616819E-3</v>
      </c>
    </row>
    <row r="8" spans="1:4" x14ac:dyDescent="0.2">
      <c r="B8" t="s">
        <v>3</v>
      </c>
      <c r="C8">
        <v>63</v>
      </c>
      <c r="D8" s="1">
        <f t="shared" si="0"/>
        <v>7.359813084112149E-2</v>
      </c>
    </row>
    <row r="9" spans="1:4" x14ac:dyDescent="0.2">
      <c r="A9" t="s">
        <v>22</v>
      </c>
      <c r="B9" t="s">
        <v>10</v>
      </c>
      <c r="C9">
        <v>2</v>
      </c>
      <c r="D9" s="1">
        <f t="shared" si="0"/>
        <v>2.3364485981308409E-3</v>
      </c>
    </row>
    <row r="10" spans="1:4" x14ac:dyDescent="0.2">
      <c r="B10" t="s">
        <v>35</v>
      </c>
      <c r="C10">
        <v>18</v>
      </c>
      <c r="D10" s="1">
        <f t="shared" si="0"/>
        <v>2.1028037383177569E-2</v>
      </c>
    </row>
    <row r="11" spans="1:4" x14ac:dyDescent="0.2">
      <c r="B11" t="s">
        <v>4</v>
      </c>
      <c r="C11">
        <v>183</v>
      </c>
      <c r="D11" s="1">
        <f t="shared" si="0"/>
        <v>0.21378504672897197</v>
      </c>
    </row>
    <row r="12" spans="1:4" x14ac:dyDescent="0.2">
      <c r="A12" t="s">
        <v>23</v>
      </c>
      <c r="B12" t="s">
        <v>5</v>
      </c>
      <c r="C12">
        <v>28</v>
      </c>
      <c r="D12" s="1">
        <f t="shared" si="0"/>
        <v>3.2710280373831772E-2</v>
      </c>
    </row>
    <row r="13" spans="1:4" x14ac:dyDescent="0.2">
      <c r="B13" t="s">
        <v>6</v>
      </c>
      <c r="C13">
        <v>31</v>
      </c>
      <c r="D13" s="1">
        <f t="shared" si="0"/>
        <v>3.6214953271028034E-2</v>
      </c>
    </row>
    <row r="14" spans="1:4" x14ac:dyDescent="0.2">
      <c r="B14" t="s">
        <v>7</v>
      </c>
      <c r="C14">
        <v>41</v>
      </c>
      <c r="D14" s="1">
        <f t="shared" si="0"/>
        <v>4.7897196261682241E-2</v>
      </c>
    </row>
    <row r="15" spans="1:4" x14ac:dyDescent="0.2">
      <c r="B15" t="s">
        <v>8</v>
      </c>
      <c r="C15">
        <v>6</v>
      </c>
      <c r="D15" s="1">
        <f t="shared" si="0"/>
        <v>7.0093457943925233E-3</v>
      </c>
    </row>
    <row r="16" spans="1:4" x14ac:dyDescent="0.2">
      <c r="B16" t="s">
        <v>20</v>
      </c>
      <c r="C16">
        <v>12</v>
      </c>
      <c r="D16" s="1">
        <f t="shared" si="0"/>
        <v>1.4018691588785047E-2</v>
      </c>
    </row>
    <row r="17" spans="1:4" x14ac:dyDescent="0.2">
      <c r="B17" t="s">
        <v>9</v>
      </c>
      <c r="C17">
        <v>34</v>
      </c>
      <c r="D17" s="1">
        <f t="shared" si="0"/>
        <v>3.9719626168224297E-2</v>
      </c>
    </row>
    <row r="18" spans="1:4" x14ac:dyDescent="0.2">
      <c r="A18" t="s">
        <v>24</v>
      </c>
      <c r="B18" t="s">
        <v>11</v>
      </c>
      <c r="C18">
        <v>33</v>
      </c>
      <c r="D18" s="1">
        <f t="shared" si="0"/>
        <v>3.8551401869158876E-2</v>
      </c>
    </row>
    <row r="19" spans="1:4" x14ac:dyDescent="0.2">
      <c r="B19" t="s">
        <v>36</v>
      </c>
      <c r="C19">
        <v>8</v>
      </c>
      <c r="D19" s="1">
        <f t="shared" si="0"/>
        <v>9.3457943925233638E-3</v>
      </c>
    </row>
    <row r="20" spans="1:4" x14ac:dyDescent="0.2">
      <c r="B20" t="s">
        <v>29</v>
      </c>
      <c r="C20">
        <v>23</v>
      </c>
      <c r="D20" s="1">
        <f t="shared" si="0"/>
        <v>2.6869158878504672E-2</v>
      </c>
    </row>
    <row r="21" spans="1:4" x14ac:dyDescent="0.2">
      <c r="B21" t="s">
        <v>12</v>
      </c>
      <c r="C21">
        <v>11</v>
      </c>
      <c r="D21" s="1">
        <f t="shared" si="0"/>
        <v>1.2850467289719626E-2</v>
      </c>
    </row>
    <row r="22" spans="1:4" x14ac:dyDescent="0.2">
      <c r="A22" t="s">
        <v>38</v>
      </c>
      <c r="B22" t="s">
        <v>33</v>
      </c>
      <c r="C22">
        <v>37</v>
      </c>
      <c r="D22" s="1">
        <f t="shared" si="0"/>
        <v>4.3224299065420559E-2</v>
      </c>
    </row>
    <row r="23" spans="1:4" x14ac:dyDescent="0.2">
      <c r="A23" t="s">
        <v>13</v>
      </c>
      <c r="B23" t="s">
        <v>13</v>
      </c>
      <c r="C23">
        <v>58</v>
      </c>
      <c r="D23" s="1">
        <f t="shared" si="0"/>
        <v>6.7757009345794386E-2</v>
      </c>
    </row>
    <row r="24" spans="1:4" x14ac:dyDescent="0.2">
      <c r="A24" t="s">
        <v>25</v>
      </c>
      <c r="B24" t="s">
        <v>14</v>
      </c>
      <c r="C24">
        <v>11</v>
      </c>
      <c r="D24" s="1">
        <f t="shared" si="0"/>
        <v>1.2850467289719626E-2</v>
      </c>
    </row>
    <row r="25" spans="1:4" x14ac:dyDescent="0.2">
      <c r="B25" t="s">
        <v>32</v>
      </c>
      <c r="C25">
        <v>28</v>
      </c>
      <c r="D25" s="1">
        <f t="shared" si="0"/>
        <v>3.2710280373831772E-2</v>
      </c>
    </row>
    <row r="26" spans="1:4" x14ac:dyDescent="0.2">
      <c r="B26" t="s">
        <v>15</v>
      </c>
      <c r="C26">
        <v>5</v>
      </c>
      <c r="D26" s="1">
        <f t="shared" si="0"/>
        <v>5.8411214953271026E-3</v>
      </c>
    </row>
    <row r="27" spans="1:4" x14ac:dyDescent="0.2">
      <c r="B27" t="s">
        <v>16</v>
      </c>
      <c r="C27">
        <v>21</v>
      </c>
      <c r="D27" s="1">
        <f t="shared" si="0"/>
        <v>2.4532710280373831E-2</v>
      </c>
    </row>
    <row r="28" spans="1:4" x14ac:dyDescent="0.2">
      <c r="B28" t="s">
        <v>34</v>
      </c>
      <c r="C28">
        <v>3</v>
      </c>
      <c r="D28" s="1">
        <f t="shared" si="0"/>
        <v>3.5046728971962616E-3</v>
      </c>
    </row>
    <row r="29" spans="1:4" x14ac:dyDescent="0.2">
      <c r="B29" t="s">
        <v>17</v>
      </c>
      <c r="C29">
        <v>13</v>
      </c>
      <c r="D29" s="1">
        <f t="shared" si="0"/>
        <v>1.5186915887850467E-2</v>
      </c>
    </row>
    <row r="30" spans="1:4" x14ac:dyDescent="0.2">
      <c r="B30" t="s">
        <v>37</v>
      </c>
      <c r="C30">
        <v>15</v>
      </c>
      <c r="D30" s="1">
        <f t="shared" si="0"/>
        <v>1.7523364485981307E-2</v>
      </c>
    </row>
    <row r="31" spans="1:4" x14ac:dyDescent="0.2">
      <c r="B31" t="s">
        <v>19</v>
      </c>
      <c r="C31">
        <v>7</v>
      </c>
      <c r="D31" s="1">
        <f t="shared" si="0"/>
        <v>8.1775700934579431E-3</v>
      </c>
    </row>
    <row r="32" spans="1:4" x14ac:dyDescent="0.2">
      <c r="B32" t="s">
        <v>31</v>
      </c>
      <c r="C32">
        <v>2</v>
      </c>
      <c r="D32" s="1">
        <f t="shared" si="0"/>
        <v>2.3364485981308409E-3</v>
      </c>
    </row>
    <row r="35" spans="3:3" x14ac:dyDescent="0.2">
      <c r="C35">
        <f>SUM(C1:C32)</f>
        <v>856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4" workbookViewId="0">
      <selection sqref="A1:D36"/>
    </sheetView>
  </sheetViews>
  <sheetFormatPr baseColWidth="10" defaultColWidth="8.83203125" defaultRowHeight="15" x14ac:dyDescent="0.2"/>
  <cols>
    <col min="1" max="1" width="16.5" customWidth="1"/>
    <col min="2" max="2" width="41.1640625" customWidth="1"/>
  </cols>
  <sheetData>
    <row r="1" spans="1:4" x14ac:dyDescent="0.2">
      <c r="A1" t="s">
        <v>21</v>
      </c>
      <c r="B1" t="s">
        <v>0</v>
      </c>
      <c r="C1">
        <v>27</v>
      </c>
      <c r="D1" s="1">
        <f>C1/1334</f>
        <v>2.0239880059970013E-2</v>
      </c>
    </row>
    <row r="2" spans="1:4" x14ac:dyDescent="0.2">
      <c r="B2" t="s">
        <v>27</v>
      </c>
      <c r="C2">
        <v>35</v>
      </c>
      <c r="D2" s="1">
        <f t="shared" ref="D2:D36" si="0">C2/1334</f>
        <v>2.6236881559220389E-2</v>
      </c>
    </row>
    <row r="3" spans="1:4" x14ac:dyDescent="0.2">
      <c r="B3" t="s">
        <v>1</v>
      </c>
      <c r="C3">
        <v>113</v>
      </c>
      <c r="D3" s="1">
        <f t="shared" si="0"/>
        <v>8.4707646176911539E-2</v>
      </c>
    </row>
    <row r="4" spans="1:4" x14ac:dyDescent="0.2">
      <c r="B4" t="s">
        <v>2</v>
      </c>
      <c r="C4">
        <v>28</v>
      </c>
      <c r="D4" s="1">
        <f t="shared" si="0"/>
        <v>2.0989505247376312E-2</v>
      </c>
    </row>
    <row r="5" spans="1:4" x14ac:dyDescent="0.2">
      <c r="B5" t="s">
        <v>28</v>
      </c>
      <c r="C5">
        <v>1</v>
      </c>
      <c r="D5" s="1">
        <f t="shared" si="0"/>
        <v>7.4962518740629683E-4</v>
      </c>
    </row>
    <row r="6" spans="1:4" x14ac:dyDescent="0.2">
      <c r="B6" t="s">
        <v>39</v>
      </c>
      <c r="C6">
        <v>10</v>
      </c>
      <c r="D6" s="1">
        <f t="shared" si="0"/>
        <v>7.4962518740629685E-3</v>
      </c>
    </row>
    <row r="7" spans="1:4" x14ac:dyDescent="0.2">
      <c r="B7" t="s">
        <v>26</v>
      </c>
      <c r="C7">
        <v>9</v>
      </c>
      <c r="D7" s="1">
        <f t="shared" si="0"/>
        <v>6.746626686656672E-3</v>
      </c>
    </row>
    <row r="8" spans="1:4" x14ac:dyDescent="0.2">
      <c r="B8" t="s">
        <v>3</v>
      </c>
      <c r="D8" s="1">
        <f t="shared" si="0"/>
        <v>0</v>
      </c>
    </row>
    <row r="9" spans="1:4" x14ac:dyDescent="0.2">
      <c r="A9" t="s">
        <v>22</v>
      </c>
      <c r="B9" t="s">
        <v>10</v>
      </c>
      <c r="C9">
        <v>13</v>
      </c>
      <c r="D9" s="1">
        <f t="shared" si="0"/>
        <v>9.7451274362818589E-3</v>
      </c>
    </row>
    <row r="10" spans="1:4" x14ac:dyDescent="0.2">
      <c r="B10" t="s">
        <v>35</v>
      </c>
      <c r="C10">
        <v>4</v>
      </c>
      <c r="D10" s="1">
        <f t="shared" si="0"/>
        <v>2.9985007496251873E-3</v>
      </c>
    </row>
    <row r="11" spans="1:4" x14ac:dyDescent="0.2">
      <c r="B11" t="s">
        <v>40</v>
      </c>
      <c r="C11">
        <v>4</v>
      </c>
      <c r="D11" s="1">
        <f t="shared" si="0"/>
        <v>2.9985007496251873E-3</v>
      </c>
    </row>
    <row r="12" spans="1:4" x14ac:dyDescent="0.2">
      <c r="B12" t="s">
        <v>43</v>
      </c>
      <c r="C12">
        <v>17</v>
      </c>
      <c r="D12" s="1">
        <f t="shared" si="0"/>
        <v>1.2743628185907047E-2</v>
      </c>
    </row>
    <row r="13" spans="1:4" x14ac:dyDescent="0.2">
      <c r="B13" t="s">
        <v>4</v>
      </c>
      <c r="C13">
        <v>307</v>
      </c>
      <c r="D13" s="1">
        <f t="shared" si="0"/>
        <v>0.23013493253373313</v>
      </c>
    </row>
    <row r="14" spans="1:4" x14ac:dyDescent="0.2">
      <c r="A14" t="s">
        <v>23</v>
      </c>
      <c r="B14" t="s">
        <v>5</v>
      </c>
      <c r="C14">
        <v>58</v>
      </c>
      <c r="D14" s="1">
        <f t="shared" si="0"/>
        <v>4.3478260869565216E-2</v>
      </c>
    </row>
    <row r="15" spans="1:4" x14ac:dyDescent="0.2">
      <c r="B15" t="s">
        <v>41</v>
      </c>
      <c r="C15">
        <v>27</v>
      </c>
      <c r="D15" s="1">
        <f t="shared" si="0"/>
        <v>2.0239880059970013E-2</v>
      </c>
    </row>
    <row r="16" spans="1:4" x14ac:dyDescent="0.2">
      <c r="B16" t="s">
        <v>6</v>
      </c>
      <c r="C16">
        <v>12</v>
      </c>
      <c r="D16" s="1">
        <f t="shared" si="0"/>
        <v>8.9955022488755615E-3</v>
      </c>
    </row>
    <row r="17" spans="1:4" x14ac:dyDescent="0.2">
      <c r="B17" t="s">
        <v>7</v>
      </c>
      <c r="C17">
        <v>71</v>
      </c>
      <c r="D17" s="1">
        <f t="shared" si="0"/>
        <v>5.3223388305847073E-2</v>
      </c>
    </row>
    <row r="18" spans="1:4" x14ac:dyDescent="0.2">
      <c r="B18" t="s">
        <v>8</v>
      </c>
      <c r="C18">
        <v>10</v>
      </c>
      <c r="D18" s="1">
        <f t="shared" si="0"/>
        <v>7.4962518740629685E-3</v>
      </c>
    </row>
    <row r="19" spans="1:4" x14ac:dyDescent="0.2">
      <c r="B19" t="s">
        <v>42</v>
      </c>
      <c r="C19">
        <v>7</v>
      </c>
      <c r="D19" s="1">
        <f t="shared" si="0"/>
        <v>5.2473763118440781E-3</v>
      </c>
    </row>
    <row r="20" spans="1:4" x14ac:dyDescent="0.2">
      <c r="B20" t="s">
        <v>20</v>
      </c>
      <c r="C20">
        <v>50</v>
      </c>
      <c r="D20" s="1">
        <f t="shared" si="0"/>
        <v>3.7481259370314844E-2</v>
      </c>
    </row>
    <row r="21" spans="1:4" x14ac:dyDescent="0.2">
      <c r="B21" t="s">
        <v>9</v>
      </c>
      <c r="C21">
        <v>50</v>
      </c>
      <c r="D21" s="1">
        <f t="shared" si="0"/>
        <v>3.7481259370314844E-2</v>
      </c>
    </row>
    <row r="22" spans="1:4" x14ac:dyDescent="0.2">
      <c r="A22" t="s">
        <v>24</v>
      </c>
      <c r="B22" t="s">
        <v>11</v>
      </c>
      <c r="C22">
        <v>70</v>
      </c>
      <c r="D22" s="1">
        <f t="shared" si="0"/>
        <v>5.2473763118440778E-2</v>
      </c>
    </row>
    <row r="23" spans="1:4" x14ac:dyDescent="0.2">
      <c r="B23" t="s">
        <v>36</v>
      </c>
      <c r="C23">
        <v>28</v>
      </c>
      <c r="D23" s="1">
        <f t="shared" si="0"/>
        <v>2.0989505247376312E-2</v>
      </c>
    </row>
    <row r="24" spans="1:4" x14ac:dyDescent="0.2">
      <c r="B24" t="s">
        <v>29</v>
      </c>
      <c r="C24">
        <v>22</v>
      </c>
      <c r="D24" s="1">
        <f t="shared" si="0"/>
        <v>1.6491754122938532E-2</v>
      </c>
    </row>
    <row r="25" spans="1:4" x14ac:dyDescent="0.2">
      <c r="B25" t="s">
        <v>12</v>
      </c>
      <c r="C25">
        <v>1</v>
      </c>
      <c r="D25" s="1">
        <f t="shared" si="0"/>
        <v>7.4962518740629683E-4</v>
      </c>
    </row>
    <row r="26" spans="1:4" x14ac:dyDescent="0.2">
      <c r="A26" t="s">
        <v>38</v>
      </c>
      <c r="B26" t="s">
        <v>33</v>
      </c>
      <c r="C26">
        <v>7</v>
      </c>
      <c r="D26" s="1">
        <f t="shared" si="0"/>
        <v>5.2473763118440781E-3</v>
      </c>
    </row>
    <row r="27" spans="1:4" x14ac:dyDescent="0.2">
      <c r="A27" t="s">
        <v>13</v>
      </c>
      <c r="B27" t="s">
        <v>13</v>
      </c>
      <c r="C27">
        <v>60</v>
      </c>
      <c r="D27" s="1">
        <f t="shared" si="0"/>
        <v>4.4977511244377814E-2</v>
      </c>
    </row>
    <row r="28" spans="1:4" x14ac:dyDescent="0.2">
      <c r="A28" t="s">
        <v>25</v>
      </c>
      <c r="B28" t="s">
        <v>14</v>
      </c>
      <c r="C28">
        <v>39</v>
      </c>
      <c r="D28" s="1">
        <f t="shared" si="0"/>
        <v>2.9235382308845578E-2</v>
      </c>
    </row>
    <row r="29" spans="1:4" x14ac:dyDescent="0.2">
      <c r="B29" t="s">
        <v>32</v>
      </c>
      <c r="C29">
        <v>43</v>
      </c>
      <c r="D29" s="1">
        <f t="shared" si="0"/>
        <v>3.2233883058470768E-2</v>
      </c>
    </row>
    <row r="30" spans="1:4" x14ac:dyDescent="0.2">
      <c r="B30" t="s">
        <v>15</v>
      </c>
      <c r="C30">
        <v>1</v>
      </c>
      <c r="D30" s="1">
        <f t="shared" si="0"/>
        <v>7.4962518740629683E-4</v>
      </c>
    </row>
    <row r="31" spans="1:4" x14ac:dyDescent="0.2">
      <c r="B31" t="s">
        <v>16</v>
      </c>
      <c r="C31">
        <v>50</v>
      </c>
      <c r="D31" s="1">
        <f t="shared" si="0"/>
        <v>3.7481259370314844E-2</v>
      </c>
    </row>
    <row r="32" spans="1:4" x14ac:dyDescent="0.2">
      <c r="B32" t="s">
        <v>34</v>
      </c>
      <c r="C32">
        <v>8</v>
      </c>
      <c r="D32" s="1">
        <f t="shared" si="0"/>
        <v>5.9970014992503746E-3</v>
      </c>
    </row>
    <row r="33" spans="2:4" x14ac:dyDescent="0.2">
      <c r="B33" t="s">
        <v>17</v>
      </c>
      <c r="C33">
        <v>14</v>
      </c>
      <c r="D33" s="1">
        <f t="shared" si="0"/>
        <v>1.0494752623688156E-2</v>
      </c>
    </row>
    <row r="34" spans="2:4" x14ac:dyDescent="0.2">
      <c r="B34" t="s">
        <v>37</v>
      </c>
      <c r="C34">
        <v>26</v>
      </c>
      <c r="D34" s="1">
        <f t="shared" si="0"/>
        <v>1.9490254872563718E-2</v>
      </c>
    </row>
    <row r="35" spans="2:4" x14ac:dyDescent="0.2">
      <c r="B35" t="s">
        <v>19</v>
      </c>
      <c r="C35">
        <v>111</v>
      </c>
      <c r="D35" s="1">
        <f t="shared" si="0"/>
        <v>8.3208395802098947E-2</v>
      </c>
    </row>
    <row r="36" spans="2:4" x14ac:dyDescent="0.2">
      <c r="B36" t="s">
        <v>31</v>
      </c>
      <c r="C36">
        <v>1</v>
      </c>
      <c r="D36" s="1">
        <f t="shared" si="0"/>
        <v>7.4962518740629683E-4</v>
      </c>
    </row>
    <row r="40" spans="2:4" x14ac:dyDescent="0.2">
      <c r="C40">
        <f>SUM(C1:C36)</f>
        <v>1334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0" workbookViewId="0">
      <selection activeCell="A26" sqref="A26"/>
    </sheetView>
  </sheetViews>
  <sheetFormatPr baseColWidth="10" defaultColWidth="8.83203125" defaultRowHeight="15" x14ac:dyDescent="0.2"/>
  <cols>
    <col min="1" max="1" width="16.5" customWidth="1"/>
    <col min="2" max="2" width="41.1640625" customWidth="1"/>
  </cols>
  <sheetData>
    <row r="1" spans="1:4" x14ac:dyDescent="0.2">
      <c r="A1" t="s">
        <v>21</v>
      </c>
      <c r="B1" t="s">
        <v>0</v>
      </c>
      <c r="C1">
        <v>4</v>
      </c>
      <c r="D1" s="1">
        <f>C1/367</f>
        <v>1.0899182561307902E-2</v>
      </c>
    </row>
    <row r="2" spans="1:4" x14ac:dyDescent="0.2">
      <c r="B2" t="s">
        <v>27</v>
      </c>
      <c r="C2">
        <v>20</v>
      </c>
      <c r="D2" s="1">
        <f t="shared" ref="D2:D36" si="0">C2/367</f>
        <v>5.4495912806539509E-2</v>
      </c>
    </row>
    <row r="3" spans="1:4" x14ac:dyDescent="0.2">
      <c r="B3" t="s">
        <v>1</v>
      </c>
      <c r="C3">
        <v>29</v>
      </c>
      <c r="D3" s="1">
        <f t="shared" si="0"/>
        <v>7.901907356948229E-2</v>
      </c>
    </row>
    <row r="4" spans="1:4" x14ac:dyDescent="0.2">
      <c r="B4" t="s">
        <v>2</v>
      </c>
      <c r="C4">
        <v>2</v>
      </c>
      <c r="D4" s="1">
        <f t="shared" si="0"/>
        <v>5.4495912806539508E-3</v>
      </c>
    </row>
    <row r="5" spans="1:4" x14ac:dyDescent="0.2">
      <c r="B5" t="s">
        <v>28</v>
      </c>
      <c r="D5" s="1">
        <f t="shared" si="0"/>
        <v>0</v>
      </c>
    </row>
    <row r="6" spans="1:4" x14ac:dyDescent="0.2">
      <c r="B6" t="s">
        <v>39</v>
      </c>
      <c r="D6" s="1">
        <f t="shared" si="0"/>
        <v>0</v>
      </c>
    </row>
    <row r="7" spans="1:4" x14ac:dyDescent="0.2">
      <c r="B7" t="s">
        <v>26</v>
      </c>
      <c r="C7">
        <v>4</v>
      </c>
      <c r="D7" s="1">
        <f t="shared" si="0"/>
        <v>1.0899182561307902E-2</v>
      </c>
    </row>
    <row r="8" spans="1:4" x14ac:dyDescent="0.2">
      <c r="B8" t="s">
        <v>3</v>
      </c>
      <c r="D8" s="1">
        <f t="shared" si="0"/>
        <v>0</v>
      </c>
    </row>
    <row r="9" spans="1:4" x14ac:dyDescent="0.2">
      <c r="A9" t="s">
        <v>22</v>
      </c>
      <c r="B9" t="s">
        <v>10</v>
      </c>
      <c r="D9" s="1">
        <f t="shared" si="0"/>
        <v>0</v>
      </c>
    </row>
    <row r="10" spans="1:4" x14ac:dyDescent="0.2">
      <c r="B10" t="s">
        <v>35</v>
      </c>
      <c r="C10">
        <v>2</v>
      </c>
      <c r="D10" s="1">
        <f t="shared" si="0"/>
        <v>5.4495912806539508E-3</v>
      </c>
    </row>
    <row r="11" spans="1:4" x14ac:dyDescent="0.2">
      <c r="B11" t="s">
        <v>40</v>
      </c>
      <c r="C11">
        <v>1</v>
      </c>
      <c r="D11" s="1">
        <f t="shared" si="0"/>
        <v>2.7247956403269754E-3</v>
      </c>
    </row>
    <row r="12" spans="1:4" x14ac:dyDescent="0.2">
      <c r="B12" t="s">
        <v>43</v>
      </c>
      <c r="D12" s="1">
        <f t="shared" si="0"/>
        <v>0</v>
      </c>
    </row>
    <row r="13" spans="1:4" x14ac:dyDescent="0.2">
      <c r="B13" t="s">
        <v>4</v>
      </c>
      <c r="C13">
        <v>95</v>
      </c>
      <c r="D13" s="1">
        <f t="shared" si="0"/>
        <v>0.25885558583106266</v>
      </c>
    </row>
    <row r="14" spans="1:4" x14ac:dyDescent="0.2">
      <c r="A14" t="s">
        <v>23</v>
      </c>
      <c r="B14" t="s">
        <v>5</v>
      </c>
      <c r="C14">
        <v>19</v>
      </c>
      <c r="D14" s="1">
        <f t="shared" si="0"/>
        <v>5.1771117166212535E-2</v>
      </c>
    </row>
    <row r="15" spans="1:4" x14ac:dyDescent="0.2">
      <c r="B15" t="s">
        <v>41</v>
      </c>
      <c r="C15">
        <v>2</v>
      </c>
      <c r="D15" s="1">
        <f t="shared" si="0"/>
        <v>5.4495912806539508E-3</v>
      </c>
    </row>
    <row r="16" spans="1:4" x14ac:dyDescent="0.2">
      <c r="B16" t="s">
        <v>6</v>
      </c>
      <c r="C16">
        <v>9</v>
      </c>
      <c r="D16" s="1">
        <f t="shared" si="0"/>
        <v>2.4523160762942781E-2</v>
      </c>
    </row>
    <row r="17" spans="1:4" x14ac:dyDescent="0.2">
      <c r="B17" t="s">
        <v>7</v>
      </c>
      <c r="C17">
        <v>20</v>
      </c>
      <c r="D17" s="1">
        <f t="shared" si="0"/>
        <v>5.4495912806539509E-2</v>
      </c>
    </row>
    <row r="18" spans="1:4" x14ac:dyDescent="0.2">
      <c r="B18" t="s">
        <v>8</v>
      </c>
      <c r="C18">
        <v>2</v>
      </c>
      <c r="D18" s="1">
        <f t="shared" si="0"/>
        <v>5.4495912806539508E-3</v>
      </c>
    </row>
    <row r="19" spans="1:4" x14ac:dyDescent="0.2">
      <c r="B19" t="s">
        <v>42</v>
      </c>
      <c r="C19">
        <v>4</v>
      </c>
      <c r="D19" s="1">
        <f t="shared" si="0"/>
        <v>1.0899182561307902E-2</v>
      </c>
    </row>
    <row r="20" spans="1:4" x14ac:dyDescent="0.2">
      <c r="B20" t="s">
        <v>20</v>
      </c>
      <c r="C20">
        <v>15</v>
      </c>
      <c r="D20" s="1">
        <f t="shared" si="0"/>
        <v>4.0871934604904632E-2</v>
      </c>
    </row>
    <row r="21" spans="1:4" x14ac:dyDescent="0.2">
      <c r="A21">
        <f>SUM(C14:C21)</f>
        <v>91</v>
      </c>
      <c r="B21" t="s">
        <v>9</v>
      </c>
      <c r="C21">
        <v>20</v>
      </c>
      <c r="D21" s="1">
        <f t="shared" si="0"/>
        <v>5.4495912806539509E-2</v>
      </c>
    </row>
    <row r="22" spans="1:4" x14ac:dyDescent="0.2">
      <c r="A22" t="s">
        <v>24</v>
      </c>
      <c r="B22" t="s">
        <v>11</v>
      </c>
      <c r="C22">
        <v>9</v>
      </c>
      <c r="D22" s="1">
        <f t="shared" si="0"/>
        <v>2.4523160762942781E-2</v>
      </c>
    </row>
    <row r="23" spans="1:4" x14ac:dyDescent="0.2">
      <c r="B23" t="s">
        <v>36</v>
      </c>
      <c r="C23">
        <v>5</v>
      </c>
      <c r="D23" s="1">
        <f t="shared" si="0"/>
        <v>1.3623978201634877E-2</v>
      </c>
    </row>
    <row r="24" spans="1:4" x14ac:dyDescent="0.2">
      <c r="B24" t="s">
        <v>29</v>
      </c>
      <c r="C24">
        <v>6</v>
      </c>
      <c r="D24" s="1">
        <f t="shared" si="0"/>
        <v>1.6348773841961851E-2</v>
      </c>
    </row>
    <row r="25" spans="1:4" x14ac:dyDescent="0.2">
      <c r="A25">
        <f>SUM(C22:C25)</f>
        <v>28</v>
      </c>
      <c r="B25" t="s">
        <v>12</v>
      </c>
      <c r="C25">
        <v>8</v>
      </c>
      <c r="D25" s="1">
        <f t="shared" si="0"/>
        <v>2.1798365122615803E-2</v>
      </c>
    </row>
    <row r="26" spans="1:4" x14ac:dyDescent="0.2">
      <c r="A26" t="s">
        <v>38</v>
      </c>
      <c r="B26" t="s">
        <v>33</v>
      </c>
      <c r="C26">
        <v>1</v>
      </c>
      <c r="D26" s="1">
        <f t="shared" si="0"/>
        <v>2.7247956403269754E-3</v>
      </c>
    </row>
    <row r="27" spans="1:4" x14ac:dyDescent="0.2">
      <c r="A27" t="s">
        <v>13</v>
      </c>
      <c r="B27" t="s">
        <v>13</v>
      </c>
      <c r="C27">
        <v>36</v>
      </c>
      <c r="D27" s="1">
        <f t="shared" si="0"/>
        <v>9.8092643051771122E-2</v>
      </c>
    </row>
    <row r="28" spans="1:4" x14ac:dyDescent="0.2">
      <c r="A28" t="s">
        <v>25</v>
      </c>
      <c r="B28" t="s">
        <v>14</v>
      </c>
      <c r="C28">
        <v>4</v>
      </c>
      <c r="D28" s="1">
        <f t="shared" si="0"/>
        <v>1.0899182561307902E-2</v>
      </c>
    </row>
    <row r="29" spans="1:4" x14ac:dyDescent="0.2">
      <c r="B29" t="s">
        <v>32</v>
      </c>
      <c r="C29">
        <v>13</v>
      </c>
      <c r="D29" s="1">
        <f t="shared" si="0"/>
        <v>3.5422343324250684E-2</v>
      </c>
    </row>
    <row r="30" spans="1:4" x14ac:dyDescent="0.2">
      <c r="B30" t="s">
        <v>15</v>
      </c>
      <c r="D30" s="1">
        <f t="shared" si="0"/>
        <v>0</v>
      </c>
    </row>
    <row r="31" spans="1:4" x14ac:dyDescent="0.2">
      <c r="B31" t="s">
        <v>16</v>
      </c>
      <c r="C31">
        <v>9</v>
      </c>
      <c r="D31" s="1">
        <f t="shared" si="0"/>
        <v>2.4523160762942781E-2</v>
      </c>
    </row>
    <row r="32" spans="1:4" x14ac:dyDescent="0.2">
      <c r="B32" t="s">
        <v>34</v>
      </c>
      <c r="C32">
        <v>1</v>
      </c>
      <c r="D32" s="1">
        <f t="shared" si="0"/>
        <v>2.7247956403269754E-3</v>
      </c>
    </row>
    <row r="33" spans="2:4" x14ac:dyDescent="0.2">
      <c r="B33" t="s">
        <v>17</v>
      </c>
      <c r="C33">
        <v>3</v>
      </c>
      <c r="D33" s="1">
        <f t="shared" si="0"/>
        <v>8.1743869209809257E-3</v>
      </c>
    </row>
    <row r="34" spans="2:4" x14ac:dyDescent="0.2">
      <c r="B34" t="s">
        <v>37</v>
      </c>
      <c r="C34">
        <v>6</v>
      </c>
      <c r="D34" s="1">
        <f t="shared" si="0"/>
        <v>1.6348773841961851E-2</v>
      </c>
    </row>
    <row r="35" spans="2:4" x14ac:dyDescent="0.2">
      <c r="B35" t="s">
        <v>19</v>
      </c>
      <c r="C35">
        <v>18</v>
      </c>
      <c r="D35" s="1">
        <f t="shared" si="0"/>
        <v>4.9046321525885561E-2</v>
      </c>
    </row>
    <row r="36" spans="2:4" x14ac:dyDescent="0.2">
      <c r="B36" t="s">
        <v>31</v>
      </c>
      <c r="D36" s="1">
        <f t="shared" si="0"/>
        <v>0</v>
      </c>
    </row>
    <row r="40" spans="2:4" x14ac:dyDescent="0.2">
      <c r="C40">
        <f>SUM(C1:C35)</f>
        <v>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1"/>
  <sheetViews>
    <sheetView zoomScale="90" zoomScaleNormal="90" zoomScalePageLayoutView="90" workbookViewId="0">
      <selection activeCell="C2" sqref="C2"/>
    </sheetView>
  </sheetViews>
  <sheetFormatPr baseColWidth="10" defaultColWidth="8.83203125" defaultRowHeight="15" x14ac:dyDescent="0.2"/>
  <cols>
    <col min="1" max="10" width="19.83203125" customWidth="1"/>
    <col min="11" max="11" width="38.1640625" style="3" customWidth="1"/>
    <col min="14" max="14" width="11.83203125" customWidth="1"/>
    <col min="15" max="15" width="28.33203125" customWidth="1"/>
    <col min="16" max="16" width="22.5" customWidth="1"/>
    <col min="17" max="17" width="22.83203125" customWidth="1"/>
    <col min="19" max="19" width="22.5" customWidth="1"/>
    <col min="24" max="24" width="13.5" customWidth="1"/>
    <col min="36" max="36" width="13.33203125" customWidth="1"/>
  </cols>
  <sheetData>
    <row r="1" spans="1:40" s="3" customFormat="1" x14ac:dyDescent="0.2">
      <c r="A1" t="s">
        <v>49</v>
      </c>
      <c r="B1" t="str">
        <f>Statistics!F1</f>
        <v>Keras</v>
      </c>
      <c r="C1" t="str">
        <f>Statistics!I1</f>
        <v>Scikit-learn</v>
      </c>
      <c r="D1" t="s">
        <v>52</v>
      </c>
      <c r="E1" t="str">
        <f>Statistics!O1</f>
        <v>Caffe</v>
      </c>
      <c r="F1" t="str">
        <f>Statistics!R1</f>
        <v>Torch</v>
      </c>
      <c r="G1" t="str">
        <f>Statistics!U1</f>
        <v>mahout</v>
      </c>
      <c r="H1" t="str">
        <f>Statistics!X1</f>
        <v>h2o</v>
      </c>
      <c r="I1" t="str">
        <f>Statistics!AA1</f>
        <v>mllib</v>
      </c>
      <c r="J1" t="str">
        <f>Statistics!AD1</f>
        <v>theano</v>
      </c>
      <c r="K1" s="3" t="s">
        <v>60</v>
      </c>
      <c r="L1" s="3" t="s">
        <v>0</v>
      </c>
      <c r="M1" s="3" t="s">
        <v>27</v>
      </c>
      <c r="N1" s="3" t="s">
        <v>1</v>
      </c>
      <c r="O1" s="3" t="s">
        <v>2</v>
      </c>
      <c r="P1" s="3" t="s">
        <v>61</v>
      </c>
      <c r="Q1" s="3" t="s">
        <v>4</v>
      </c>
      <c r="R1" s="3" t="s">
        <v>62</v>
      </c>
      <c r="S1" s="3" t="s">
        <v>69</v>
      </c>
      <c r="T1" s="3" t="s">
        <v>10</v>
      </c>
      <c r="U1" s="3" t="s">
        <v>63</v>
      </c>
      <c r="V1" s="3" t="s">
        <v>7</v>
      </c>
      <c r="W1" s="3" t="s">
        <v>64</v>
      </c>
      <c r="X1" s="3" t="s">
        <v>20</v>
      </c>
      <c r="Y1" s="3" t="s">
        <v>41</v>
      </c>
      <c r="Z1" s="3" t="s">
        <v>65</v>
      </c>
      <c r="AA1" s="3" t="s">
        <v>5</v>
      </c>
      <c r="AB1" s="3" t="s">
        <v>6</v>
      </c>
      <c r="AC1" s="3" t="s">
        <v>11</v>
      </c>
      <c r="AD1" s="3" t="s">
        <v>29</v>
      </c>
      <c r="AE1" s="3" t="s">
        <v>36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66</v>
      </c>
      <c r="AL1" s="3" t="s">
        <v>67</v>
      </c>
      <c r="AM1" s="3" t="s">
        <v>68</v>
      </c>
      <c r="AN1" s="3" t="s">
        <v>31</v>
      </c>
    </row>
    <row r="2" spans="1:40" x14ac:dyDescent="0.2">
      <c r="A2" s="2">
        <f>Statistics!D2</f>
        <v>1.7094017094017093</v>
      </c>
      <c r="B2" s="2">
        <f>Statistics!G2</f>
        <v>1.0899182561307903</v>
      </c>
      <c r="C2" s="2">
        <f>Statistics!J2</f>
        <v>2.9205607476635516</v>
      </c>
      <c r="D2" s="2">
        <f>Statistics!M2</f>
        <v>2.0239880059970017</v>
      </c>
      <c r="E2" s="2">
        <f>Statistics!P2</f>
        <v>1.5151515151515151</v>
      </c>
      <c r="F2" s="2">
        <f>Statistics!S2</f>
        <v>0</v>
      </c>
      <c r="G2" s="2">
        <f>Statistics!V2</f>
        <v>0</v>
      </c>
      <c r="H2" s="2">
        <f>Statistics!Y2</f>
        <v>0</v>
      </c>
      <c r="I2" s="2">
        <f>Statistics!AB2</f>
        <v>2.5210084033613445</v>
      </c>
      <c r="J2" s="2">
        <f>Statistics!AE2</f>
        <v>2.0833333333333335</v>
      </c>
      <c r="K2" s="3" t="s">
        <v>0</v>
      </c>
      <c r="L2">
        <f>CORREL(A2:J2,A2:J2)</f>
        <v>1</v>
      </c>
      <c r="M2">
        <f>CORREL(A2:J2,A3:J3)</f>
        <v>0.26480252981524266</v>
      </c>
      <c r="N2">
        <f>CORREL(A2:J2,A4:J4)</f>
        <v>-0.4520074058014576</v>
      </c>
      <c r="O2">
        <f>CORREL(A2:J2,A5:J5)</f>
        <v>0.72970921489304075</v>
      </c>
      <c r="P2">
        <f>CORREL(A2:J2,A6:J6)</f>
        <v>0.41337615735846217</v>
      </c>
      <c r="Q2">
        <f>CORREL(A2:J2,A7:J7)</f>
        <v>-0.3466930190644803</v>
      </c>
      <c r="R2">
        <f>CORREL(A2:J2,A8:J8)</f>
        <v>-0.22487437945575869</v>
      </c>
      <c r="S2">
        <f>CORREL(A2:J2,A9:J9)</f>
        <v>0.66931463584782935</v>
      </c>
      <c r="T2">
        <f>CORREL(A2:J2,A10:J10)</f>
        <v>-4.2461221897646659E-2</v>
      </c>
      <c r="U2">
        <v>0</v>
      </c>
      <c r="V2">
        <f>CORREL(A2:J2,A12:J12)</f>
        <v>0.24535343187240563</v>
      </c>
      <c r="W2">
        <f>CORREL(A2:J2,A13:J13)</f>
        <v>-0.19497455222471347</v>
      </c>
      <c r="X2">
        <f>CORREL(A2:J2,A14:J14)</f>
        <v>0.15199258927053544</v>
      </c>
      <c r="Y2">
        <f>CORREL(A2:J2,A15:J15)</f>
        <v>-0.32803151783038237</v>
      </c>
      <c r="Z2">
        <v>0</v>
      </c>
      <c r="AA2">
        <f>CORREL(A2:J2,A17:J17)</f>
        <v>7.7744531849800749E-2</v>
      </c>
      <c r="AB2">
        <f>CORREL(A2:J2,A18:J18)</f>
        <v>0.42224947783140893</v>
      </c>
      <c r="AC2">
        <f>CORREL(A2:J2,A19:J19)</f>
        <v>0.45326727451579341</v>
      </c>
      <c r="AD2">
        <f>CORREL(A2:J2,A20:J20)</f>
        <v>0.48094336831080386</v>
      </c>
      <c r="AE2">
        <f>CORREL(A2:J2,A21:J21)</f>
        <v>-0.35645311156730769</v>
      </c>
      <c r="AF2">
        <f>CORREL(A2:J2,A22:J22)</f>
        <v>8.4996370005909726E-3</v>
      </c>
      <c r="AG2">
        <f>CORREL(A2:J2,A23:J23)</f>
        <v>0.5210192587524658</v>
      </c>
      <c r="AH2">
        <f>CORREL(A2:J2,A24:J24)</f>
        <v>0.4497848500065707</v>
      </c>
      <c r="AI2">
        <f>CORREL(A2:J2,A25:J25)</f>
        <v>0.10518547657534838</v>
      </c>
      <c r="AJ2">
        <f>CORREL(A2:J2,A26:J26)</f>
        <v>0.48396743950213372</v>
      </c>
      <c r="AK2">
        <f>CORREL(A2:J2,A27:J27)</f>
        <v>9.4043503638530132E-2</v>
      </c>
      <c r="AL2">
        <f>CORREL(A2:J2,A28:J28)</f>
        <v>-0.1533805098401716</v>
      </c>
      <c r="AM2">
        <f>CORREL(A2:J2,A29:J29)</f>
        <v>0.85766346840797281</v>
      </c>
      <c r="AN2">
        <f>CORREL(A2:J2,A30:J30)</f>
        <v>0.13043544425537232</v>
      </c>
    </row>
    <row r="3" spans="1:40" x14ac:dyDescent="0.2">
      <c r="A3" s="2">
        <f>Statistics!D3</f>
        <v>0</v>
      </c>
      <c r="B3" s="2">
        <f>Statistics!G3</f>
        <v>5.4495912806539506</v>
      </c>
      <c r="C3" s="2">
        <f>Statistics!J3</f>
        <v>1.8691588785046729</v>
      </c>
      <c r="D3" s="2">
        <f>Statistics!M3</f>
        <v>2.6236881559220389</v>
      </c>
      <c r="E3" s="2">
        <f>Statistics!P3</f>
        <v>1.5151515151515151</v>
      </c>
      <c r="F3" s="2">
        <f>Statistics!S3</f>
        <v>0</v>
      </c>
      <c r="G3" s="2">
        <f>Statistics!V3</f>
        <v>0</v>
      </c>
      <c r="H3" s="2">
        <f>Statistics!Y3</f>
        <v>0</v>
      </c>
      <c r="I3" s="2">
        <f>Statistics!AB3</f>
        <v>0</v>
      </c>
      <c r="J3" s="2">
        <f>Statistics!AE3</f>
        <v>2.0833333333333335</v>
      </c>
      <c r="K3" s="3" t="s">
        <v>27</v>
      </c>
      <c r="L3">
        <f>CORREL(A3:J3,A2:J2)</f>
        <v>0.26480252981524266</v>
      </c>
      <c r="M3">
        <f>CORREL(A3:J3,A3:J3)</f>
        <v>1</v>
      </c>
      <c r="N3">
        <f>CORREL(A3:J3,A4:J4)</f>
        <v>-0.70004570380736464</v>
      </c>
      <c r="O3">
        <f>CORREL(A3:J3,A5:J5)</f>
        <v>-0.13274814340745711</v>
      </c>
      <c r="P3">
        <f>CORREL(A3:J3,A6:J6)</f>
        <v>-0.17291176737360964</v>
      </c>
      <c r="Q3">
        <f>CORREL(A3:J3,A7:J7)</f>
        <v>-6.56855611357645E-2</v>
      </c>
      <c r="R3">
        <f>CORREL(A3:J3,A8:J8)</f>
        <v>-0.40090438052497684</v>
      </c>
      <c r="S3">
        <f>CORREL(A3:J3,A9:J9)</f>
        <v>0.27197858368248062</v>
      </c>
      <c r="T3">
        <f>CORREL(A3:J3,A10:J10)</f>
        <v>-0.20198902678939154</v>
      </c>
      <c r="U3">
        <v>0</v>
      </c>
      <c r="V3">
        <f>CORREL(A3:J3,A12:J12)</f>
        <v>0.28358509232831514</v>
      </c>
      <c r="W3">
        <f>CORREL(A3:J3,A13:J13)</f>
        <v>7.0649158177448129E-2</v>
      </c>
      <c r="X3">
        <f>CORREL(A3:J3,A14:J14)</f>
        <v>0.55144038307583199</v>
      </c>
      <c r="Y3">
        <f>CORREL(A3:J3,A15:J15)</f>
        <v>5.8148003722499376E-2</v>
      </c>
      <c r="Z3">
        <v>0</v>
      </c>
      <c r="AA3">
        <f>CORREL(A3:J3,A17:J17)</f>
        <v>0.50612819918133212</v>
      </c>
      <c r="AB3">
        <f>CORREL(A3:J3,A18:J18)</f>
        <v>0.45665236562932787</v>
      </c>
      <c r="AC3">
        <f>CORREL(A3:J3,A19:J19)</f>
        <v>-0.1316742648732091</v>
      </c>
      <c r="AD3">
        <f>CORREL(A3:J3,A20:J20)</f>
        <v>0.63495215430328278</v>
      </c>
      <c r="AE3">
        <f>CORREL(A3:J3,A21:J21)</f>
        <v>0.15436150992272341</v>
      </c>
      <c r="AF3">
        <f>CORREL(A3:J3,A22:J22)</f>
        <v>-0.19122073181116581</v>
      </c>
      <c r="AG3">
        <f>CORREL(A3:J3,A23:J23)</f>
        <v>0.12570619778007169</v>
      </c>
      <c r="AH3">
        <f>CORREL(A3:J3,A24:J24)</f>
        <v>0.28922881864345229</v>
      </c>
      <c r="AI3">
        <f>CORREL(A3:J3,A25:J25)</f>
        <v>0.36134469124529528</v>
      </c>
      <c r="AJ3">
        <f>CORREL(A3:J3,A26:J26)</f>
        <v>0.5512957559490026</v>
      </c>
      <c r="AK3">
        <f>CORREL(A3:J3,A27:J27)</f>
        <v>0.21369931016334934</v>
      </c>
      <c r="AL3">
        <f>CORREL(A3:J3,A28:J28)</f>
        <v>0.12173501092701761</v>
      </c>
      <c r="AM3">
        <f>CORREL(A3:J3,A29:J29)</f>
        <v>0.45062194929817773</v>
      </c>
      <c r="AN3">
        <f>CORREL(A3:J3,A30:J30)</f>
        <v>6.0649075016678114E-2</v>
      </c>
    </row>
    <row r="4" spans="1:40" x14ac:dyDescent="0.2">
      <c r="A4" s="2">
        <f>Statistics!D4</f>
        <v>20.512820512820515</v>
      </c>
      <c r="B4" s="2">
        <f>Statistics!G4</f>
        <v>7.9019073569482288</v>
      </c>
      <c r="C4" s="2">
        <f>Statistics!J4</f>
        <v>8.6448598130841123</v>
      </c>
      <c r="D4" s="2">
        <f>Statistics!M4</f>
        <v>9.2203898050974509</v>
      </c>
      <c r="E4" s="2">
        <f>Statistics!P4</f>
        <v>9.8484848484848477</v>
      </c>
      <c r="F4" s="2">
        <f>Statistics!S4</f>
        <v>22.950819672131146</v>
      </c>
      <c r="G4" s="2">
        <f>Statistics!V4</f>
        <v>14.583333333333334</v>
      </c>
      <c r="H4" s="2">
        <f>Statistics!Y4</f>
        <v>35.294117647058826</v>
      </c>
      <c r="I4" s="2">
        <f>Statistics!AB4</f>
        <v>25.210084033613445</v>
      </c>
      <c r="J4" s="2">
        <f>Statistics!AE4</f>
        <v>10.416666666666666</v>
      </c>
      <c r="K4" s="3" t="s">
        <v>1</v>
      </c>
      <c r="L4">
        <f>CORREL(A4:J4,A2:J2)</f>
        <v>-0.4520074058014576</v>
      </c>
      <c r="M4">
        <f>CORREL(A4:J4,A3:J3)</f>
        <v>-0.70004570380736464</v>
      </c>
      <c r="N4">
        <f>CORREL(A4:J4,A4:J4)</f>
        <v>1</v>
      </c>
      <c r="O4">
        <f>CORREL(A4:J4,A5:J5)</f>
        <v>-0.33570907635158503</v>
      </c>
      <c r="P4">
        <f>CORREL(A4:J4,A6:J6)</f>
        <v>0.27977443193976853</v>
      </c>
      <c r="Q4">
        <f>CORREL(A4:J4,A7:J7)</f>
        <v>-0.30856134680767866</v>
      </c>
      <c r="R4">
        <f>CORREL(A4:J4,A8:J8)</f>
        <v>0.82810631977411675</v>
      </c>
      <c r="S4">
        <f>CORREL(A4:J4,A9:J9)</f>
        <v>-0.3232757110439119</v>
      </c>
      <c r="T4">
        <f>CORREL(A4:J4,A10:J10)</f>
        <v>-5.3977191208653477E-2</v>
      </c>
      <c r="U4">
        <v>0</v>
      </c>
      <c r="V4">
        <f>CORREL(A4:J4,A12:J12)</f>
        <v>8.4991626490232008E-2</v>
      </c>
      <c r="W4">
        <f>CORREL(A4:J4,A13:J13)</f>
        <v>0.11693729821758581</v>
      </c>
      <c r="X4">
        <f>CORREL(A4:J4,A14:J14)</f>
        <v>-0.57762079789698961</v>
      </c>
      <c r="Y4">
        <f>CORREL(A4:J4,A15:J15)</f>
        <v>-0.3767988380436616</v>
      </c>
      <c r="Z4">
        <v>0</v>
      </c>
      <c r="AA4">
        <f>CORREL(A4:J4,A17:J17)</f>
        <v>0.10797189779769209</v>
      </c>
      <c r="AB4">
        <f>CORREL(A4:J4,A18:J18)</f>
        <v>-0.58475319821933791</v>
      </c>
      <c r="AC4">
        <f>CORREL(A4:J4,A19:J19)</f>
        <v>-2.7651476523750718E-2</v>
      </c>
      <c r="AD4">
        <f>CORREL(A4:J4,A20:J20)</f>
        <v>-0.56572323879616182</v>
      </c>
      <c r="AE4">
        <f>CORREL(A4:J4,A21:J21)</f>
        <v>0.44956509910321485</v>
      </c>
      <c r="AF4">
        <f>CORREL(A4:J4,A22:J22)</f>
        <v>0.51146943688973245</v>
      </c>
      <c r="AG4">
        <f>CORREL(A4:J4,A23:J23)</f>
        <v>-0.32601195880167155</v>
      </c>
      <c r="AH4">
        <f>CORREL(A4:J4,A24:J24)</f>
        <v>-0.46622916411266363</v>
      </c>
      <c r="AI4">
        <f>CORREL(A4:J4,A25:J25)</f>
        <v>-0.15555079438227543</v>
      </c>
      <c r="AJ4">
        <f>CORREL(A4:J4,A26:J26)</f>
        <v>-0.30093823494499838</v>
      </c>
      <c r="AK4">
        <f>CORREL(A4:J4,A27:J27)</f>
        <v>-0.59969847949807553</v>
      </c>
      <c r="AL4">
        <f>CORREL(A4:J4,A28:J28)</f>
        <v>-0.42572398038916676</v>
      </c>
      <c r="AM4">
        <f>CORREL(A4:J4,A29:J29)</f>
        <v>-0.67130079524747499</v>
      </c>
      <c r="AN4">
        <f>CORREL(A4:J4,A30:J30)</f>
        <v>-0.31571862248875993</v>
      </c>
    </row>
    <row r="5" spans="1:40" x14ac:dyDescent="0.2">
      <c r="A5" s="2">
        <f>Statistics!D5</f>
        <v>3.4188034188034186</v>
      </c>
      <c r="B5" s="2">
        <f>Statistics!G5</f>
        <v>0.54495912806539515</v>
      </c>
      <c r="C5" s="2">
        <f>Statistics!J5</f>
        <v>3.6214953271028039</v>
      </c>
      <c r="D5" s="2">
        <f>Statistics!M5</f>
        <v>2.098950524737631</v>
      </c>
      <c r="E5" s="2">
        <f>Statistics!P5</f>
        <v>1.5151515151515151</v>
      </c>
      <c r="F5" s="2">
        <f>Statistics!S5</f>
        <v>0</v>
      </c>
      <c r="G5" s="2">
        <f>Statistics!V5</f>
        <v>2.0833333333333335</v>
      </c>
      <c r="H5" s="2">
        <f>Statistics!Y5</f>
        <v>0</v>
      </c>
      <c r="I5" s="2">
        <f>Statistics!AB5</f>
        <v>2.5210084033613445</v>
      </c>
      <c r="J5" s="2">
        <f>Statistics!AE5</f>
        <v>1.5625</v>
      </c>
      <c r="K5" s="3" t="s">
        <v>2</v>
      </c>
      <c r="L5">
        <f>CORREL(A5:J5,A2:J2)</f>
        <v>0.72970921489304075</v>
      </c>
      <c r="M5">
        <f>CORREL(A5:J5,A3:J3)</f>
        <v>-0.13274814340745711</v>
      </c>
      <c r="N5">
        <f>CORREL(A5:J5,A4:J4)</f>
        <v>-0.33570907635158503</v>
      </c>
      <c r="O5">
        <f>CORREL(A5:J5,A5:J5)</f>
        <v>1.0000000000000002</v>
      </c>
      <c r="P5">
        <f>CORREL(A5:J5,A6:J6)</f>
        <v>0.45480914305090997</v>
      </c>
      <c r="Q5">
        <f>CORREL(A5:J5,A7:J7)</f>
        <v>8.4821000647092942E-2</v>
      </c>
      <c r="R5">
        <f>CORREL(A5:J5,A8:J8)</f>
        <v>-0.45443068564322175</v>
      </c>
      <c r="S5">
        <f>CORREL(A5:J5,A9:J9)</f>
        <v>0.53742764071786564</v>
      </c>
      <c r="T5">
        <f>CORREL(A5:J5,A10:J10)</f>
        <v>-0.11972598915870809</v>
      </c>
      <c r="U5">
        <v>0</v>
      </c>
      <c r="V5">
        <f>CORREL(A5:J5,A12:J12)</f>
        <v>2.7789288579768926E-2</v>
      </c>
      <c r="W5">
        <f>CORREL(A5:J5,A13:J13)</f>
        <v>-0.44601595818966711</v>
      </c>
      <c r="X5">
        <f>CORREL(A5:J5,A14:J14)</f>
        <v>-0.21430297769470796</v>
      </c>
      <c r="Y5">
        <f>CORREL(A5:J5,A15:J15)</f>
        <v>-0.24397821085317581</v>
      </c>
      <c r="Z5">
        <v>0</v>
      </c>
      <c r="AA5">
        <f>CORREL(A5:J5,A17:J17)</f>
        <v>-0.34769407982486561</v>
      </c>
      <c r="AB5">
        <f>CORREL(A5:J5,A18:J18)</f>
        <v>0.15709790570895507</v>
      </c>
      <c r="AC5">
        <f>CORREL(A5:J5,A19:J19)</f>
        <v>0.71811311986753246</v>
      </c>
      <c r="AD5">
        <f>CORREL(A5:J5,A20:J20)</f>
        <v>0.32116614519290804</v>
      </c>
      <c r="AE5">
        <f>CORREL(A5:J5,A21:J21)</f>
        <v>-0.45659976626318194</v>
      </c>
      <c r="AF5">
        <f>CORREL(A5:J5,A22:J22)</f>
        <v>-0.12653725926777121</v>
      </c>
      <c r="AG5">
        <f>CORREL(A5:J5,A23:J23)</f>
        <v>0.52907750565292244</v>
      </c>
      <c r="AH5">
        <f>CORREL(A5:J5,A24:J24)</f>
        <v>0.62242162244360666</v>
      </c>
      <c r="AI5">
        <f>CORREL(A5:J5,A25:J25)</f>
        <v>0.24194124095476657</v>
      </c>
      <c r="AJ5">
        <f>CORREL(A5:J5,A26:J26)</f>
        <v>0.37603845806281849</v>
      </c>
      <c r="AK5">
        <f>CORREL(A5:J5,A27:J27)</f>
        <v>0.23293004604321718</v>
      </c>
      <c r="AL5">
        <f>CORREL(A5:J5,A28:J28)</f>
        <v>-0.22066310585350193</v>
      </c>
      <c r="AM5">
        <f>CORREL(A5:J5,A29:J29)</f>
        <v>0.51561052228657511</v>
      </c>
      <c r="AN5">
        <f>CORREL(A5:J5,A30:J30)</f>
        <v>2.413699318363479E-2</v>
      </c>
    </row>
    <row r="6" spans="1:40" x14ac:dyDescent="0.2">
      <c r="A6" s="2">
        <f>Statistics!D6</f>
        <v>4.2735042735042734</v>
      </c>
      <c r="B6" s="2">
        <f>Statistics!G6</f>
        <v>1.0899182561307903</v>
      </c>
      <c r="C6" s="2">
        <f>Statistics!J6</f>
        <v>9.3457943925233646</v>
      </c>
      <c r="D6" s="2">
        <f>Statistics!M6</f>
        <v>0.7496251874062968</v>
      </c>
      <c r="E6" s="2">
        <f>Statistics!P6</f>
        <v>0</v>
      </c>
      <c r="F6" s="2">
        <f>Statistics!S6</f>
        <v>0</v>
      </c>
      <c r="G6" s="2">
        <f>Statistics!V6</f>
        <v>0</v>
      </c>
      <c r="H6" s="2">
        <f>Statistics!Y6</f>
        <v>5.882352941176471</v>
      </c>
      <c r="I6" s="2">
        <f>Statistics!AB6</f>
        <v>4.2016806722689077</v>
      </c>
      <c r="J6" s="2">
        <f>Statistics!AE6</f>
        <v>0.52083333333333337</v>
      </c>
      <c r="K6" s="3" t="s">
        <v>61</v>
      </c>
      <c r="L6">
        <f>CORREL(A6:J6,A2:J2)</f>
        <v>0.41337615735846217</v>
      </c>
      <c r="M6">
        <f>CORREL(A6:J6,A3:J3)</f>
        <v>-0.17291176737360964</v>
      </c>
      <c r="N6">
        <f>CORREL(A6:J6,A4:J4)</f>
        <v>0.27977443193976853</v>
      </c>
      <c r="O6">
        <f>CORREL(A6:J6,A5:J5)</f>
        <v>0.45480914305090997</v>
      </c>
      <c r="P6">
        <f>CORREL(A6:J6,A6:J6)</f>
        <v>1.0000000000000002</v>
      </c>
      <c r="Q6">
        <f>CORREL(A6:J6,A7:J7)</f>
        <v>-0.4867784671817984</v>
      </c>
      <c r="R6">
        <f>CORREL(A6:J6,A8:J8)</f>
        <v>0.29721066003468383</v>
      </c>
      <c r="S6">
        <f>CORREL(A6:J6,A9:J9)</f>
        <v>0.69785620086441802</v>
      </c>
      <c r="T6">
        <f>CORREL(A6:J6,A10:J10)</f>
        <v>-0.46406796320890803</v>
      </c>
      <c r="U6">
        <v>0</v>
      </c>
      <c r="V6">
        <f>CORREL(A6:J6,A12:J12)</f>
        <v>0.33068437044292726</v>
      </c>
      <c r="W6">
        <f>CORREL(A6:J6,A13:J13)</f>
        <v>-9.0958263119518129E-2</v>
      </c>
      <c r="X6">
        <f>CORREL(A6:J6,A14:J14)</f>
        <v>-0.52160583901463908</v>
      </c>
      <c r="Y6">
        <f>CORREL(A6:J6,A15:J15)</f>
        <v>-0.69658881721289545</v>
      </c>
      <c r="Z6">
        <v>0</v>
      </c>
      <c r="AA6">
        <f>CORREL(A6:J6,A17:J17)</f>
        <v>0.18673060183693041</v>
      </c>
      <c r="AB6">
        <f>CORREL(A6:J6,A18:J18)</f>
        <v>0.13996792176302147</v>
      </c>
      <c r="AC6">
        <f>CORREL(A6:J6,A19:J19)</f>
        <v>0.29985067608732752</v>
      </c>
      <c r="AD6">
        <f>CORREL(A6:J6,A20:J20)</f>
        <v>0.43571171656569641</v>
      </c>
      <c r="AE6">
        <f>CORREL(A6:J6,A21:J21)</f>
        <v>0.33157412561625343</v>
      </c>
      <c r="AF6">
        <f>CORREL(A6:J6,A22:J22)</f>
        <v>0.72737158673829094</v>
      </c>
      <c r="AG6">
        <f>CORREL(A6:J6,A23:J23)</f>
        <v>0.72648302915480312</v>
      </c>
      <c r="AH6">
        <f>CORREL(A6:J6,A24:J24)</f>
        <v>6.4105364879120108E-2</v>
      </c>
      <c r="AI6">
        <f>CORREL(A6:J6,A25:J25)</f>
        <v>0.10613049305420647</v>
      </c>
      <c r="AJ6">
        <f>CORREL(A6:J6,A26:J26)</f>
        <v>0.47206720368692651</v>
      </c>
      <c r="AK6">
        <f>CORREL(A6:J6,A27:J27)</f>
        <v>-0.44927810050203315</v>
      </c>
      <c r="AL6">
        <f>CORREL(A6:J6,A28:J28)</f>
        <v>-0.6851080487790262</v>
      </c>
      <c r="AM6">
        <f>CORREL(A6:J6,A29:J29)</f>
        <v>0.14327945281797017</v>
      </c>
      <c r="AN6">
        <f>CORREL(A6:J6,A30:J30)</f>
        <v>-0.18428357619348062</v>
      </c>
    </row>
    <row r="7" spans="1:40" x14ac:dyDescent="0.2">
      <c r="A7" s="2">
        <f>Statistics!D7</f>
        <v>21.367521367521366</v>
      </c>
      <c r="B7" s="2">
        <f>Statistics!G7</f>
        <v>25.885558583106267</v>
      </c>
      <c r="C7" s="2">
        <f>Statistics!J7</f>
        <v>21.378504672897197</v>
      </c>
      <c r="D7" s="2">
        <f>Statistics!M7</f>
        <v>23.013493253373312</v>
      </c>
      <c r="E7" s="2">
        <f>Statistics!P7</f>
        <v>26.515151515151516</v>
      </c>
      <c r="F7" s="2">
        <f>Statistics!S7</f>
        <v>22.950819672131146</v>
      </c>
      <c r="G7" s="2">
        <f>Statistics!V7</f>
        <v>43.75</v>
      </c>
      <c r="H7" s="2">
        <f>Statistics!Y7</f>
        <v>17.647058823529413</v>
      </c>
      <c r="I7" s="2">
        <f>Statistics!AB7</f>
        <v>23.529411764705884</v>
      </c>
      <c r="J7" s="2">
        <f>Statistics!AE7</f>
        <v>23.4375</v>
      </c>
      <c r="K7" s="3" t="s">
        <v>4</v>
      </c>
      <c r="L7">
        <f>CORREL(A7:J7,A2:J2)</f>
        <v>-0.3466930190644803</v>
      </c>
      <c r="M7">
        <f>CORREL(A7:J7,A3:J3)</f>
        <v>-6.56855611357645E-2</v>
      </c>
      <c r="N7">
        <f>CORREL(A7:J7,A4:J4)</f>
        <v>-0.30856134680767866</v>
      </c>
      <c r="O7">
        <f>CORREL(A7:J7,A5:J5)</f>
        <v>8.4821000647092942E-2</v>
      </c>
      <c r="P7">
        <f>CORREL(A7:J7,A6:J6)</f>
        <v>-0.4867784671817984</v>
      </c>
      <c r="Q7">
        <f>CORREL(A7:J7,A7:J7)</f>
        <v>1</v>
      </c>
      <c r="R7">
        <f>CORREL(A7:J7,A8:J8)</f>
        <v>-0.58629476166136241</v>
      </c>
      <c r="S7">
        <f>CORREL(A7:J7,A9:J9)</f>
        <v>-0.2177542116186667</v>
      </c>
      <c r="T7">
        <f>CORREL(A7:J7,A10:J10)</f>
        <v>-0.22842976925879127</v>
      </c>
      <c r="U7">
        <v>0</v>
      </c>
      <c r="V7">
        <f>CORREL(A7:J7,A12:J12)</f>
        <v>-0.12594374461353472</v>
      </c>
      <c r="W7">
        <f>CORREL(A7:J7,A13:J13)</f>
        <v>-0.50632916380496018</v>
      </c>
      <c r="X7">
        <f>CORREL(A7:J7,A14:J14)</f>
        <v>-0.13482500415441445</v>
      </c>
      <c r="Y7">
        <f>CORREL(A7:J7,A15:J15)</f>
        <v>0.3432761394935106</v>
      </c>
      <c r="Z7">
        <v>0</v>
      </c>
      <c r="AA7">
        <f>CORREL(A7:J7,A17:J17)</f>
        <v>-0.28205990049132584</v>
      </c>
      <c r="AB7">
        <f>CORREL(A7:J7,A18:J18)</f>
        <v>-0.18016734447746105</v>
      </c>
      <c r="AC7">
        <f>CORREL(A7:J7,A19:J19)</f>
        <v>-0.12997905140586158</v>
      </c>
      <c r="AD7">
        <f>CORREL(A7:J7,A20:J20)</f>
        <v>-0.1766919651371591</v>
      </c>
      <c r="AE7">
        <f>CORREL(A7:J7,A21:J21)</f>
        <v>-0.28446064991448522</v>
      </c>
      <c r="AF7">
        <f>CORREL(A7:J7,A22:J22)</f>
        <v>-0.48271881058318267</v>
      </c>
      <c r="AG7">
        <f>CORREL(A7:J7,A23:J23)</f>
        <v>-0.18775044311657391</v>
      </c>
      <c r="AH7">
        <f>CORREL(A7:J7,A24:J24)</f>
        <v>0.14473729722785819</v>
      </c>
      <c r="AI7">
        <f>CORREL(A7:J7,A25:J25)</f>
        <v>-0.15142092278993394</v>
      </c>
      <c r="AJ7">
        <f>CORREL(A7:J7,A26:J26)</f>
        <v>-0.20103089993566592</v>
      </c>
      <c r="AK7">
        <f>CORREL(A7:J7,A27:J27)</f>
        <v>0.58278655728432815</v>
      </c>
      <c r="AL7">
        <f>CORREL(A7:J7,A28:J28)</f>
        <v>0.35020012654500232</v>
      </c>
      <c r="AM7">
        <f>CORREL(A7:J7,A29:J29)</f>
        <v>-0.27218798335556077</v>
      </c>
      <c r="AN7">
        <f>CORREL(A7:J7,A30:J30)</f>
        <v>4.6393729917618268E-2</v>
      </c>
    </row>
    <row r="8" spans="1:40" x14ac:dyDescent="0.2">
      <c r="A8" s="2">
        <f>Statistics!D8</f>
        <v>1.7094017094017093</v>
      </c>
      <c r="B8" s="2">
        <f>Statistics!G8</f>
        <v>1.6348773841961852</v>
      </c>
      <c r="C8" s="2">
        <f>Statistics!J8</f>
        <v>1.7523364485981308</v>
      </c>
      <c r="D8" s="2">
        <f>Statistics!M8</f>
        <v>1.9490254872563719</v>
      </c>
      <c r="E8" s="2">
        <f>Statistics!P8</f>
        <v>1.5151515151515151</v>
      </c>
      <c r="F8" s="2">
        <f>Statistics!S8</f>
        <v>4.918032786885246</v>
      </c>
      <c r="G8" s="2">
        <f>Statistics!V8</f>
        <v>0</v>
      </c>
      <c r="H8" s="2">
        <f>Statistics!Y8</f>
        <v>5.882352941176471</v>
      </c>
      <c r="I8" s="2">
        <f>Statistics!AB8</f>
        <v>5.0420168067226889</v>
      </c>
      <c r="J8" s="2">
        <f>Statistics!AE8</f>
        <v>1.0416666666666667</v>
      </c>
      <c r="K8" s="3" t="s">
        <v>62</v>
      </c>
      <c r="L8">
        <f>CORREL(A8:J8,A2:J2)</f>
        <v>-0.22487437945575869</v>
      </c>
      <c r="M8">
        <f>CORREL(A8:J8,A3:J3)</f>
        <v>-0.40090438052497684</v>
      </c>
      <c r="N8">
        <f>CORREL(A8:J8,A4:J4)</f>
        <v>0.82810631977411675</v>
      </c>
      <c r="O8">
        <f>CORREL(A8:J8,A5:J5)</f>
        <v>-0.45443068564322175</v>
      </c>
      <c r="P8">
        <f>CORREL(A8:J8,A6:J6)</f>
        <v>0.29721066003468383</v>
      </c>
      <c r="Q8">
        <f>CORREL(A8:J8,A7:J7)</f>
        <v>-0.58629476166136241</v>
      </c>
      <c r="R8">
        <f>CORREL(A8:J8,A8:J8)</f>
        <v>1</v>
      </c>
      <c r="S8">
        <f>CORREL(A8:J8,A9:J9)</f>
        <v>-3.4828848161197988E-2</v>
      </c>
      <c r="T8">
        <f>CORREL(A8:J8,A10:J10)</f>
        <v>4.1406410966934114E-2</v>
      </c>
      <c r="U8">
        <v>0</v>
      </c>
      <c r="V8">
        <f>CORREL(A8:J8,A12:J12)</f>
        <v>0.12337969037103579</v>
      </c>
      <c r="W8">
        <f>CORREL(A8:J8,A13:J13)</f>
        <v>0.3616174042668937</v>
      </c>
      <c r="X8">
        <f>CORREL(A8:J8,A14:J14)</f>
        <v>-0.25168326561431104</v>
      </c>
      <c r="Y8">
        <f>CORREL(A8:J8,A15:J15)</f>
        <v>-0.2639233229200772</v>
      </c>
      <c r="Z8">
        <v>0</v>
      </c>
      <c r="AA8">
        <f>CORREL(A8:J8,A17:J17)</f>
        <v>0.3546380365075768</v>
      </c>
      <c r="AB8">
        <f>CORREL(A8:J8,A18:J18)</f>
        <v>-0.24065875491755787</v>
      </c>
      <c r="AC8">
        <f>CORREL(A8:J8,A19:J19)</f>
        <v>-0.10060052905367825</v>
      </c>
      <c r="AD8">
        <f>CORREL(A8:J8,A20:J20)</f>
        <v>-0.25722722195490372</v>
      </c>
      <c r="AE8">
        <f>CORREL(A8:J8,A21:J21)</f>
        <v>0.38157039707383283</v>
      </c>
      <c r="AF8">
        <f>CORREL(A8:J8,A22:J22)</f>
        <v>0.53157096645249069</v>
      </c>
      <c r="AG8">
        <f>CORREL(A8:J8,A23:J23)</f>
        <v>-0.1511052410530152</v>
      </c>
      <c r="AH8">
        <f>CORREL(A8:J8,A24:J24)</f>
        <v>-0.50949768190954614</v>
      </c>
      <c r="AI8">
        <f>CORREL(A8:J8,A25:J25)</f>
        <v>-0.2634617884716664</v>
      </c>
      <c r="AJ8">
        <f>CORREL(A8:J8,A26:J26)</f>
        <v>-0.11790444649974807</v>
      </c>
      <c r="AK8">
        <f>CORREL(A8:J8,A27:J27)</f>
        <v>-0.47979233777346586</v>
      </c>
      <c r="AL8">
        <f>CORREL(A8:J8,A28:J28)</f>
        <v>-0.50259139725439295</v>
      </c>
      <c r="AM8">
        <f>CORREL(A8:J8,A29:J29)</f>
        <v>-0.45219721837302645</v>
      </c>
      <c r="AN8">
        <f>CORREL(A8:J8,A30:J30)</f>
        <v>-0.21168879993865528</v>
      </c>
    </row>
    <row r="9" spans="1:40" x14ac:dyDescent="0.2">
      <c r="A9" s="2">
        <f>Statistics!D9</f>
        <v>0</v>
      </c>
      <c r="B9" s="2">
        <f>Statistics!G9</f>
        <v>0.54495912806539515</v>
      </c>
      <c r="C9" s="2">
        <f>Statistics!J9</f>
        <v>2.1028037383177569</v>
      </c>
      <c r="D9" s="2">
        <f>Statistics!M9</f>
        <v>0.59970014992503751</v>
      </c>
      <c r="E9" s="2">
        <f>Statistics!P9</f>
        <v>0</v>
      </c>
      <c r="F9" s="2">
        <f>Statistics!S9</f>
        <v>0</v>
      </c>
      <c r="G9" s="2">
        <f>Statistics!V9</f>
        <v>0</v>
      </c>
      <c r="H9" s="2">
        <f>Statistics!Y9</f>
        <v>0</v>
      </c>
      <c r="I9" s="2">
        <f>Statistics!AB9</f>
        <v>0.84033613445378152</v>
      </c>
      <c r="J9" s="2">
        <f>Statistics!AE9</f>
        <v>0</v>
      </c>
      <c r="K9" s="3" t="s">
        <v>69</v>
      </c>
      <c r="L9">
        <f>CORREL(A9:J9,A2:J2)</f>
        <v>0.66931463584782935</v>
      </c>
      <c r="M9">
        <f>CORREL(A9:J9,A3:J3)</f>
        <v>0.27197858368248062</v>
      </c>
      <c r="N9">
        <f>CORREL(A9:J9,A4:J4)</f>
        <v>-0.3232757110439119</v>
      </c>
      <c r="O9">
        <f>CORREL(A9:J9,A5:J5)</f>
        <v>0.53742764071786564</v>
      </c>
      <c r="P9">
        <f>CORREL(A9:J9,A6:J6)</f>
        <v>0.69785620086441802</v>
      </c>
      <c r="Q9">
        <f>CORREL(A9:J9,A7:J7)</f>
        <v>-0.2177542116186667</v>
      </c>
      <c r="R9">
        <f>CORREL(A9:J9,A8:J8)</f>
        <v>-3.4828848161197988E-2</v>
      </c>
      <c r="S9">
        <f>CORREL(A9:J9,A9:J9)</f>
        <v>1</v>
      </c>
      <c r="T9">
        <f>CORREL(A9:J9,A10:J10)</f>
        <v>-0.43670333461844396</v>
      </c>
      <c r="U9">
        <v>0</v>
      </c>
      <c r="V9">
        <f>CORREL(A9:J9,A12:J12)</f>
        <v>0.34146955179495275</v>
      </c>
      <c r="W9">
        <f>CORREL(A9:J9,A13:J13)</f>
        <v>-0.20333524505080569</v>
      </c>
      <c r="X9">
        <f>CORREL(A9:J9,A14:J14)</f>
        <v>-0.1322965318788247</v>
      </c>
      <c r="Y9">
        <f>CORREL(A9:J9,A15:J15)</f>
        <v>-0.29430572479636274</v>
      </c>
      <c r="Z9">
        <v>0</v>
      </c>
      <c r="AA9">
        <f>CORREL(A9:J9,A17:J17)</f>
        <v>0.26413529579512907</v>
      </c>
      <c r="AB9">
        <f>CORREL(A9:J9,A18:J18)</f>
        <v>0.48547569475712127</v>
      </c>
      <c r="AC9">
        <f>CORREL(A9:J9,A19:J19)</f>
        <v>0.28175240410743274</v>
      </c>
      <c r="AD9">
        <f>CORREL(A9:J9,A20:J20)</f>
        <v>0.8342402052792206</v>
      </c>
      <c r="AE9">
        <f>CORREL(A9:J9,A21:J21)</f>
        <v>-2.8558089819552088E-2</v>
      </c>
      <c r="AF9">
        <f>CORREL(A9:J9,A22:J22)</f>
        <v>0.31202172830236269</v>
      </c>
      <c r="AG9">
        <f>CORREL(A9:J9,A23:J23)</f>
        <v>0.89488576393832742</v>
      </c>
      <c r="AH9">
        <f>CORREL(A9:J9,A24:J24)</f>
        <v>0.22829949229563964</v>
      </c>
      <c r="AI9">
        <f>CORREL(A9:J9,A25:J25)</f>
        <v>-1.9261653335696557E-2</v>
      </c>
      <c r="AJ9">
        <f>CORREL(A9:J9,A26:J26)</f>
        <v>0.65708232656890531</v>
      </c>
      <c r="AK9">
        <f>CORREL(A9:J9,A27:J27)</f>
        <v>0.1999987685500334</v>
      </c>
      <c r="AL9">
        <f>CORREL(A9:J9,A28:J28)</f>
        <v>-0.47444733137029937</v>
      </c>
      <c r="AM9">
        <f>CORREL(A9:J9,A29:J29)</f>
        <v>0.42641324010213183</v>
      </c>
      <c r="AN9">
        <f>CORREL(A9:J9,A30:J30)</f>
        <v>-7.2532343518038694E-2</v>
      </c>
    </row>
    <row r="10" spans="1:40" x14ac:dyDescent="0.2">
      <c r="A10" s="2">
        <f>Statistics!D10</f>
        <v>3.4188034188034186</v>
      </c>
      <c r="B10" s="2">
        <f>Statistics!G10</f>
        <v>0.27247956403269757</v>
      </c>
      <c r="C10" s="2">
        <f>Statistics!J10</f>
        <v>0.23364485981308411</v>
      </c>
      <c r="D10" s="2">
        <f>Statistics!M10</f>
        <v>2.2488755622188905</v>
      </c>
      <c r="E10" s="2">
        <f>Statistics!P10</f>
        <v>3.7878787878787881</v>
      </c>
      <c r="F10" s="2">
        <f>Statistics!S10</f>
        <v>4.918032786885246</v>
      </c>
      <c r="G10" s="2">
        <f>Statistics!V10</f>
        <v>0</v>
      </c>
      <c r="H10" s="2">
        <f>Statistics!Y10</f>
        <v>0</v>
      </c>
      <c r="I10" s="2">
        <f>Statistics!AB10</f>
        <v>0.84033613445378152</v>
      </c>
      <c r="J10" s="2">
        <f>Statistics!AE10</f>
        <v>2.6041666666666665</v>
      </c>
      <c r="K10" s="3" t="s">
        <v>10</v>
      </c>
      <c r="L10">
        <f>CORREL(A10:J10,A2:J2)</f>
        <v>-4.2461221897646659E-2</v>
      </c>
      <c r="M10">
        <f>CORREL(A10:J10,A3:J3)</f>
        <v>-0.20198902678939154</v>
      </c>
      <c r="N10">
        <f>CORREL(A10:J10,A4:J4)</f>
        <v>-5.3977191208653477E-2</v>
      </c>
      <c r="O10">
        <f>CORREL(A10:J10,A5:J5)</f>
        <v>-0.11972598915870809</v>
      </c>
      <c r="P10">
        <f>CORREL(A10:J10,A6:J6)</f>
        <v>-0.46406796320890803</v>
      </c>
      <c r="Q10">
        <f>CORREL(A10:J10,A7:J7)</f>
        <v>-0.22842976925879127</v>
      </c>
      <c r="R10">
        <f>CORREL(A10:J10,A8:J8)</f>
        <v>4.1406410966934114E-2</v>
      </c>
      <c r="S10">
        <f>CORREL(A10:J10,A9:J9)</f>
        <v>-0.43670333461844396</v>
      </c>
      <c r="T10">
        <f>CORREL(A10:J10,A10:J10)</f>
        <v>1.0000000000000002</v>
      </c>
      <c r="U10">
        <v>0</v>
      </c>
      <c r="V10">
        <f>CORREL(A10:J10,A12:J12)</f>
        <v>-0.7532864125708133</v>
      </c>
      <c r="W10">
        <f>CORREL(A10:J10,A13:J13)</f>
        <v>0.60429871186625872</v>
      </c>
      <c r="X10">
        <f>CORREL(A10:J10,A14:J14)</f>
        <v>0.59285310070227437</v>
      </c>
      <c r="Y10">
        <f>CORREL(A10:J10,A15:J15)</f>
        <v>0.61000798300011527</v>
      </c>
      <c r="Z10">
        <v>0</v>
      </c>
      <c r="AA10">
        <f>CORREL(A10:J10,A17:J17)</f>
        <v>-0.63273161781515874</v>
      </c>
      <c r="AB10">
        <f>CORREL(A10:J10,A18:J18)</f>
        <v>0.20638724568700648</v>
      </c>
      <c r="AC10">
        <f>CORREL(A10:J10,A19:J19)</f>
        <v>8.7952600673952289E-2</v>
      </c>
      <c r="AD10">
        <f>CORREL(A10:J10,A20:J20)</f>
        <v>-0.37818242826923337</v>
      </c>
      <c r="AE10">
        <f>CORREL(A10:J10,A21:J21)</f>
        <v>-0.59800561742971015</v>
      </c>
      <c r="AF10">
        <f>CORREL(A10:J10,A22:J22)</f>
        <v>-0.51305667799584298</v>
      </c>
      <c r="AG10">
        <f>CORREL(A10:J10,A23:J23)</f>
        <v>-0.30563649933772663</v>
      </c>
      <c r="AH10">
        <f>CORREL(A10:J10,A24:J24)</f>
        <v>4.9386654244395971E-2</v>
      </c>
      <c r="AI10">
        <f>CORREL(A10:J10,A25:J25)</f>
        <v>2.9691675252093128E-2</v>
      </c>
      <c r="AJ10">
        <f>CORREL(A10:J10,A26:J26)</f>
        <v>-0.39435816541803803</v>
      </c>
      <c r="AK10">
        <f>CORREL(A10:J10,A27:J27)</f>
        <v>9.0734026605980303E-2</v>
      </c>
      <c r="AL10">
        <f>CORREL(A10:J10,A28:J28)</f>
        <v>0.39224370146622761</v>
      </c>
      <c r="AM10">
        <f>CORREL(A10:J10,A29:J29)</f>
        <v>0.13878969514246081</v>
      </c>
      <c r="AN10">
        <f>CORREL(A10:J10,A30:J30)</f>
        <v>0.34023074708935735</v>
      </c>
    </row>
    <row r="11" spans="1:40" x14ac:dyDescent="0.2">
      <c r="A11" s="2">
        <f>Statistics!D11</f>
        <v>0</v>
      </c>
      <c r="B11" s="2">
        <f>Statistics!G11</f>
        <v>0</v>
      </c>
      <c r="C11" s="2">
        <f>Statistics!J11</f>
        <v>0</v>
      </c>
      <c r="D11" s="2">
        <f>Statistics!M11</f>
        <v>0</v>
      </c>
      <c r="E11" s="2">
        <f>Statistics!P11</f>
        <v>0</v>
      </c>
      <c r="F11" s="2">
        <f>Statistics!S11</f>
        <v>0</v>
      </c>
      <c r="G11" s="2">
        <f>Statistics!V11</f>
        <v>0</v>
      </c>
      <c r="H11" s="2">
        <f>Statistics!Y11</f>
        <v>0</v>
      </c>
      <c r="I11" s="2">
        <f>Statistics!AB11</f>
        <v>0</v>
      </c>
      <c r="J11" s="2">
        <f>Statistics!AE11</f>
        <v>0</v>
      </c>
      <c r="K11" s="3" t="s">
        <v>63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">
      <c r="A12" s="2">
        <f>Statistics!D12</f>
        <v>2.5641025641025643</v>
      </c>
      <c r="B12" s="2">
        <f>Statistics!G12</f>
        <v>5.4495912806539506</v>
      </c>
      <c r="C12" s="2">
        <f>Statistics!J12</f>
        <v>4.7897196261682247</v>
      </c>
      <c r="D12" s="2">
        <f>Statistics!M12</f>
        <v>5.3223388305847079</v>
      </c>
      <c r="E12" s="2">
        <f>Statistics!P12</f>
        <v>0.75757575757575757</v>
      </c>
      <c r="F12" s="2">
        <f>Statistics!S12</f>
        <v>1.639344262295082</v>
      </c>
      <c r="G12" s="2">
        <f>Statistics!V12</f>
        <v>4.166666666666667</v>
      </c>
      <c r="H12" s="2">
        <f>Statistics!Y12</f>
        <v>5.882352941176471</v>
      </c>
      <c r="I12" s="2">
        <f>Statistics!AB12</f>
        <v>5.882352941176471</v>
      </c>
      <c r="J12" s="2">
        <f>Statistics!AE12</f>
        <v>5.729166666666667</v>
      </c>
      <c r="K12" s="3" t="s">
        <v>7</v>
      </c>
      <c r="L12">
        <f>CORREL(A12:J12,A2:J2)</f>
        <v>0.24535343187240563</v>
      </c>
      <c r="M12">
        <f>CORREL(A12:J12,A3:J3)</f>
        <v>0.28358509232831514</v>
      </c>
      <c r="N12">
        <f>CORREL(A12:J12,A4:J4)</f>
        <v>8.4991626490232008E-2</v>
      </c>
      <c r="O12">
        <f>CORREL(A12:J12,A5:J5)</f>
        <v>2.7789288579768926E-2</v>
      </c>
      <c r="P12">
        <f>CORREL(A12:J12,A6:J6)</f>
        <v>0.33068437044292726</v>
      </c>
      <c r="Q12">
        <f>CORREL(A12:J12,A7:J7)</f>
        <v>-0.12594374461353472</v>
      </c>
      <c r="R12">
        <f>CORREL(A12:J12,A8:J8)</f>
        <v>0.12337969037103579</v>
      </c>
      <c r="S12">
        <f>CORREL(A12:J12,A9:J9)</f>
        <v>0.34146955179495275</v>
      </c>
      <c r="T12">
        <f>CORREL(A12:J12,A10:J10)</f>
        <v>-0.7532864125708133</v>
      </c>
      <c r="U12">
        <v>0</v>
      </c>
      <c r="V12">
        <f>CORREL(A12:J12,A12:J12)</f>
        <v>1</v>
      </c>
      <c r="W12">
        <f>CORREL(A12:J12,A13:J13)</f>
        <v>-0.64983357798131902</v>
      </c>
      <c r="X12">
        <f>CORREL(A12:J12,A14:J14)</f>
        <v>-0.50976728391748027</v>
      </c>
      <c r="Y12">
        <f>CORREL(A12:J12,A15:J15)</f>
        <v>-0.59337286098809583</v>
      </c>
      <c r="Z12">
        <v>0</v>
      </c>
      <c r="AA12">
        <f>CORREL(A12:J12,A17:J17)</f>
        <v>0.75785036493984814</v>
      </c>
      <c r="AB12">
        <f>CORREL(A12:J12,A18:J18)</f>
        <v>-0.41931761076107443</v>
      </c>
      <c r="AC12">
        <f>CORREL(A12:J12,A19:J19)</f>
        <v>-4.3557598581087868E-2</v>
      </c>
      <c r="AD12">
        <f>CORREL(A12:J12,A20:J20)</f>
        <v>0.3143296724663216</v>
      </c>
      <c r="AE12">
        <f>CORREL(A12:J12,A21:J21)</f>
        <v>0.67017327818460459</v>
      </c>
      <c r="AF12">
        <f>CORREL(A12:J12,A22:J22)</f>
        <v>0.43936348241569156</v>
      </c>
      <c r="AG12">
        <f>CORREL(A12:J12,A23:J23)</f>
        <v>0.12560099513365963</v>
      </c>
      <c r="AH12">
        <f>CORREL(A12:J12,A24:J24)</f>
        <v>-0.2794710904550855</v>
      </c>
      <c r="AI12">
        <f>CORREL(A12:J12,A25:J25)</f>
        <v>-7.0956164529897919E-2</v>
      </c>
      <c r="AJ12">
        <f>CORREL(A12:J12,A26:J26)</f>
        <v>0.29099078478506418</v>
      </c>
      <c r="AK12">
        <f>CORREL(A12:J12,A27:J27)</f>
        <v>-0.10183932636130903</v>
      </c>
      <c r="AL12">
        <f>CORREL(A12:J12,A28:J28)</f>
        <v>-0.15587131886964994</v>
      </c>
      <c r="AM12">
        <f>CORREL(A12:J12,A29:J29)</f>
        <v>1.2496137002832636E-2</v>
      </c>
      <c r="AN12">
        <f>CORREL(A12:J12,A30:J30)</f>
        <v>-0.62236792876717817</v>
      </c>
    </row>
    <row r="13" spans="1:40" x14ac:dyDescent="0.2">
      <c r="A13" s="2">
        <f>Statistics!D13</f>
        <v>5.1282051282051286</v>
      </c>
      <c r="B13" s="2">
        <f>Statistics!G13</f>
        <v>5.4495912806539506</v>
      </c>
      <c r="C13" s="2">
        <f>Statistics!J13</f>
        <v>3.97196261682243</v>
      </c>
      <c r="D13" s="2">
        <f>Statistics!M13</f>
        <v>3.7481259370314843</v>
      </c>
      <c r="E13" s="2">
        <f>Statistics!P13</f>
        <v>9.0909090909090917</v>
      </c>
      <c r="F13" s="2">
        <f>Statistics!S13</f>
        <v>8.1967213114754092</v>
      </c>
      <c r="G13" s="2">
        <f>Statistics!V13</f>
        <v>0</v>
      </c>
      <c r="H13" s="2">
        <f>Statistics!Y13</f>
        <v>5.882352941176471</v>
      </c>
      <c r="I13" s="2">
        <f>Statistics!AB13</f>
        <v>2.5210084033613445</v>
      </c>
      <c r="J13" s="2">
        <f>Statistics!AE13</f>
        <v>2.6041666666666665</v>
      </c>
      <c r="K13" s="3" t="s">
        <v>64</v>
      </c>
      <c r="L13">
        <f>CORREL(A13:J13,A2:J2)</f>
        <v>-0.19497455222471347</v>
      </c>
      <c r="M13">
        <f>CORREL(A13:J13,A3:J3)</f>
        <v>7.0649158177448129E-2</v>
      </c>
      <c r="N13">
        <f>CORREL(A13:J13,A4:J4)</f>
        <v>0.11693729821758581</v>
      </c>
      <c r="O13">
        <f>CORREL(A13:J13,A5:J5)</f>
        <v>-0.44601595818966711</v>
      </c>
      <c r="P13">
        <f>CORREL(A13:J13,A6:J6)</f>
        <v>-9.0958263119518129E-2</v>
      </c>
      <c r="Q13">
        <f>CORREL(A13:J13,A7:J7)</f>
        <v>-0.50632916380496018</v>
      </c>
      <c r="R13">
        <f>CORREL(A13:J13,A8:J8)</f>
        <v>0.3616174042668937</v>
      </c>
      <c r="S13">
        <f>CORREL(A13:J13,A9:J9)</f>
        <v>-0.20333524505080569</v>
      </c>
      <c r="T13">
        <f>CORREL(A13:J13,A10:J10)</f>
        <v>0.60429871186625872</v>
      </c>
      <c r="U13">
        <v>0</v>
      </c>
      <c r="V13">
        <f>CORREL(A13:J13,A12:J12)</f>
        <v>-0.64983357798131902</v>
      </c>
      <c r="W13">
        <f>CORREL(A13:J13,A13:J13)</f>
        <v>0.99999999999999989</v>
      </c>
      <c r="X13">
        <f>CORREL(A13:J13,A14:J14)</f>
        <v>0.64926686952402124</v>
      </c>
      <c r="Y13">
        <f>CORREL(A13:J13,A15:J15)</f>
        <v>0.29150811325788367</v>
      </c>
      <c r="Z13">
        <v>0</v>
      </c>
      <c r="AA13">
        <f>CORREL(A13:J13,A17:J17)</f>
        <v>-0.11289717528173868</v>
      </c>
      <c r="AB13">
        <f>CORREL(A13:J13,A18:J18)</f>
        <v>0.53315434441655885</v>
      </c>
      <c r="AC13">
        <f>CORREL(A13:J13,A19:J19)</f>
        <v>-0.1954349991297635</v>
      </c>
      <c r="AD13">
        <f>CORREL(A13:J13,A20:J20)</f>
        <v>-8.4010292851447108E-2</v>
      </c>
      <c r="AE13">
        <f>CORREL(A13:J13,A21:J21)</f>
        <v>-0.14108525616706113</v>
      </c>
      <c r="AF13">
        <f>CORREL(A13:J13,A22:J22)</f>
        <v>4.7199895554848541E-2</v>
      </c>
      <c r="AG13">
        <f>CORREL(A13:J13,A23:J23)</f>
        <v>-0.10039569553868359</v>
      </c>
      <c r="AH13">
        <f>CORREL(A13:J13,A24:J24)</f>
        <v>5.3862688875400463E-3</v>
      </c>
      <c r="AI13">
        <f>CORREL(A13:J13,A25:J25)</f>
        <v>9.7415269974820015E-2</v>
      </c>
      <c r="AJ13">
        <f>CORREL(A13:J13,A26:J26)</f>
        <v>-8.3528446327531272E-2</v>
      </c>
      <c r="AK13">
        <f>CORREL(A13:J13,A27:J27)</f>
        <v>-0.33920422666357292</v>
      </c>
      <c r="AL13">
        <f>CORREL(A13:J13,A28:J28)</f>
        <v>-0.11300281867387579</v>
      </c>
      <c r="AM13">
        <f>CORREL(A13:J13,A29:J29)</f>
        <v>4.8791836534889124E-2</v>
      </c>
      <c r="AN13">
        <f>CORREL(A13:J13,A30:J30)</f>
        <v>0.55997328223960452</v>
      </c>
    </row>
    <row r="14" spans="1:40" x14ac:dyDescent="0.2">
      <c r="A14" s="2">
        <f>Statistics!D14</f>
        <v>1.7094017094017093</v>
      </c>
      <c r="B14" s="2">
        <f>Statistics!G14</f>
        <v>4.0871934604904636</v>
      </c>
      <c r="C14" s="2">
        <f>Statistics!J14</f>
        <v>1.4018691588785046</v>
      </c>
      <c r="D14" s="2">
        <f>Statistics!M14</f>
        <v>3.7481259370314843</v>
      </c>
      <c r="E14" s="2">
        <f>Statistics!P14</f>
        <v>6.0606060606060606</v>
      </c>
      <c r="F14" s="2">
        <f>Statistics!S14</f>
        <v>3.278688524590164</v>
      </c>
      <c r="G14" s="2">
        <f>Statistics!V14</f>
        <v>0</v>
      </c>
      <c r="H14" s="2">
        <f>Statistics!Y14</f>
        <v>0</v>
      </c>
      <c r="I14" s="2">
        <f>Statistics!AB14</f>
        <v>0.84033613445378152</v>
      </c>
      <c r="J14" s="2">
        <f>Statistics!AE14</f>
        <v>2.6041666666666665</v>
      </c>
      <c r="K14" s="3" t="s">
        <v>20</v>
      </c>
      <c r="L14">
        <f>CORREL(A14:J14,A2:J2)</f>
        <v>0.15199258927053544</v>
      </c>
      <c r="M14">
        <f>CORREL(A14:J14,A3:J3)</f>
        <v>0.55144038307583199</v>
      </c>
      <c r="N14">
        <f>CORREL(A14:J14,A4:J4)</f>
        <v>-0.57762079789698961</v>
      </c>
      <c r="O14">
        <f>CORREL(A14:J14,A5:J5)</f>
        <v>-0.21430297769470796</v>
      </c>
      <c r="P14">
        <f>CORREL(A14:J14,A6:J6)</f>
        <v>-0.52160583901463908</v>
      </c>
      <c r="Q14">
        <f>CORREL(A14:J14,A7:J7)</f>
        <v>-0.13482500415441445</v>
      </c>
      <c r="R14">
        <f>CORREL(A14:J14,A8:J8)</f>
        <v>-0.25168326561431104</v>
      </c>
      <c r="S14">
        <f>CORREL(A14:J14,A9:J9)</f>
        <v>-0.1322965318788247</v>
      </c>
      <c r="T14">
        <f>CORREL(A14:J14,A10:J10)</f>
        <v>0.59285310070227437</v>
      </c>
      <c r="U14">
        <v>0</v>
      </c>
      <c r="V14">
        <f>CORREL(A14:J14,A12:J12)</f>
        <v>-0.50976728391748027</v>
      </c>
      <c r="W14">
        <f>CORREL(A14:J14,A13:J13)</f>
        <v>0.64926686952402124</v>
      </c>
      <c r="X14">
        <f>CORREL(A14:J14,A14:J14)</f>
        <v>1</v>
      </c>
      <c r="Y14">
        <f>CORREL(A14:J14,A15:J15)</f>
        <v>0.55618462639625399</v>
      </c>
      <c r="Z14">
        <v>0</v>
      </c>
      <c r="AA14">
        <f>CORREL(A14:J14,A17:J17)</f>
        <v>-7.1035922673863258E-2</v>
      </c>
      <c r="AB14">
        <f>CORREL(A14:J14,A18:J18)</f>
        <v>0.66094770486279197</v>
      </c>
      <c r="AC14">
        <f>CORREL(A14:J14,A19:J19)</f>
        <v>-0.14297650550371224</v>
      </c>
      <c r="AD14">
        <f>CORREL(A14:J14,A20:J20)</f>
        <v>0.13969883414777357</v>
      </c>
      <c r="AE14">
        <f>CORREL(A14:J14,A21:J21)</f>
        <v>-0.48236298490769397</v>
      </c>
      <c r="AF14">
        <f>CORREL(A14:J14,A22:J22)</f>
        <v>-0.46894307619631026</v>
      </c>
      <c r="AG14">
        <f>CORREL(A14:J14,A23:J23)</f>
        <v>-0.15303342108396592</v>
      </c>
      <c r="AH14">
        <f>CORREL(A14:J14,A24:J24)</f>
        <v>0.28918406000116964</v>
      </c>
      <c r="AI14">
        <f>CORREL(A14:J14,A25:J25)</f>
        <v>0.11490024145249214</v>
      </c>
      <c r="AJ14">
        <f>CORREL(A14:J14,A26:J26)</f>
        <v>1.0277768511818558E-2</v>
      </c>
      <c r="AK14">
        <f>CORREL(A14:J14,A27:J27)</f>
        <v>0.22522250091498497</v>
      </c>
      <c r="AL14">
        <f>CORREL(A14:J14,A28:J28)</f>
        <v>0.31732912525095941</v>
      </c>
      <c r="AM14">
        <f>CORREL(A14:J14,A29:J29)</f>
        <v>0.49202206625639172</v>
      </c>
      <c r="AN14">
        <f>CORREL(A14:J14,A30:J30)</f>
        <v>0.65585854799289967</v>
      </c>
    </row>
    <row r="15" spans="1:40" x14ac:dyDescent="0.2">
      <c r="A15" s="2">
        <f>Statistics!D15</f>
        <v>0.85470085470085466</v>
      </c>
      <c r="B15" s="2">
        <f>Statistics!G15</f>
        <v>1.0899182561307903</v>
      </c>
      <c r="C15" s="2">
        <f>Statistics!J15</f>
        <v>0.7009345794392523</v>
      </c>
      <c r="D15" s="2">
        <f>Statistics!M15</f>
        <v>2.7736131934032984</v>
      </c>
      <c r="E15" s="2">
        <f>Statistics!P15</f>
        <v>2.2727272727272729</v>
      </c>
      <c r="F15" s="2">
        <f>Statistics!S15</f>
        <v>3.278688524590164</v>
      </c>
      <c r="G15" s="2">
        <f>Statistics!V15</f>
        <v>2.0833333333333335</v>
      </c>
      <c r="H15" s="2">
        <f>Statistics!Y15</f>
        <v>0</v>
      </c>
      <c r="I15" s="2">
        <f>Statistics!AB15</f>
        <v>0</v>
      </c>
      <c r="J15" s="2">
        <f>Statistics!AE15</f>
        <v>1.0416666666666667</v>
      </c>
      <c r="K15" s="3" t="s">
        <v>41</v>
      </c>
      <c r="L15">
        <f>CORREL(A15:J15,A2:J2)</f>
        <v>-0.32803151783038237</v>
      </c>
      <c r="M15">
        <f>CORREL(A15:J15,A3:J3)</f>
        <v>5.8148003722499376E-2</v>
      </c>
      <c r="N15">
        <f>CORREL(A15:J15,A4:J4)</f>
        <v>-0.3767988380436616</v>
      </c>
      <c r="O15">
        <f>CORREL(A15:J15,A5:J5)</f>
        <v>-0.24397821085317581</v>
      </c>
      <c r="P15">
        <f>CORREL(A15:J15,A6:J6)</f>
        <v>-0.69658881721289545</v>
      </c>
      <c r="Q15">
        <f>CORREL(A15:J15,A7:J7)</f>
        <v>0.3432761394935106</v>
      </c>
      <c r="R15">
        <f>CORREL(A15:J15,A8:J8)</f>
        <v>-0.2639233229200772</v>
      </c>
      <c r="S15">
        <f>CORREL(A15:J15,A9:J9)</f>
        <v>-0.29430572479636274</v>
      </c>
      <c r="T15">
        <f>CORREL(A15:J15,A10:J10)</f>
        <v>0.61000798300011527</v>
      </c>
      <c r="U15">
        <v>0</v>
      </c>
      <c r="V15">
        <f>CORREL(A15:J15,A12:J12)</f>
        <v>-0.59337286098809583</v>
      </c>
      <c r="W15">
        <f>CORREL(A15:J15,A13:J13)</f>
        <v>0.29150811325788367</v>
      </c>
      <c r="X15">
        <f>CORREL(A15:J15,A14:J14)</f>
        <v>0.55618462639625399</v>
      </c>
      <c r="Y15">
        <f>CORREL(A15:J15,A15:J15)</f>
        <v>0.99999999999999978</v>
      </c>
      <c r="Z15">
        <v>0</v>
      </c>
      <c r="AA15">
        <f>CORREL(A15:J15,A17:J17)</f>
        <v>-0.43127141814320646</v>
      </c>
      <c r="AB15">
        <f>CORREL(A15:J15,A18:J18)</f>
        <v>0.15654005954326802</v>
      </c>
      <c r="AC15">
        <f>CORREL(A15:J15,A19:J19)</f>
        <v>-0.10761798088819213</v>
      </c>
      <c r="AD15">
        <f>CORREL(A15:J15,A20:J20)</f>
        <v>-1.7298855724099463E-2</v>
      </c>
      <c r="AE15">
        <f>CORREL(A15:J15,A21:J21)</f>
        <v>-0.5003177895733204</v>
      </c>
      <c r="AF15">
        <f>CORREL(A15:J15,A22:J22)</f>
        <v>-0.63005440720579908</v>
      </c>
      <c r="AG15">
        <f>CORREL(A15:J15,A23:J23)</f>
        <v>-0.18190447431026319</v>
      </c>
      <c r="AH15">
        <f>CORREL(A15:J15,A24:J24)</f>
        <v>-7.6073783772843601E-2</v>
      </c>
      <c r="AI15">
        <f>CORREL(A15:J15,A25:J25)</f>
        <v>-0.19154084619789957</v>
      </c>
      <c r="AJ15">
        <f>CORREL(A15:J15,A26:J26)</f>
        <v>-0.4254780937274884</v>
      </c>
      <c r="AK15">
        <f>CORREL(A15:J15,A27:J27)</f>
        <v>0.68606192643291053</v>
      </c>
      <c r="AL15">
        <f>CORREL(A15:J15,A28:J28)</f>
        <v>0.50231167062504356</v>
      </c>
      <c r="AM15">
        <f>CORREL(A15:J15,A29:J29)</f>
        <v>-0.12894517859293841</v>
      </c>
      <c r="AN15">
        <f>CORREL(A15:J15,A30:J30)</f>
        <v>0.25717019823890935</v>
      </c>
    </row>
    <row r="16" spans="1:40" x14ac:dyDescent="0.2">
      <c r="A16" s="2">
        <f>Statistics!D16</f>
        <v>0</v>
      </c>
      <c r="B16" s="2">
        <f>Statistics!G16</f>
        <v>0</v>
      </c>
      <c r="C16" s="2">
        <f>Statistics!J16</f>
        <v>0</v>
      </c>
      <c r="D16" s="2">
        <f>Statistics!M16</f>
        <v>0</v>
      </c>
      <c r="E16" s="2">
        <f>Statistics!P16</f>
        <v>0</v>
      </c>
      <c r="F16" s="2">
        <f>Statistics!S16</f>
        <v>0</v>
      </c>
      <c r="G16" s="2">
        <f>Statistics!V16</f>
        <v>0</v>
      </c>
      <c r="H16" s="2">
        <f>Statistics!Y16</f>
        <v>0</v>
      </c>
      <c r="I16" s="2">
        <f>Statistics!AB16</f>
        <v>0</v>
      </c>
      <c r="J16" s="2">
        <f>Statistics!AE16</f>
        <v>0</v>
      </c>
      <c r="K16" s="3" t="s">
        <v>65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">
      <c r="A17" s="2">
        <f>Statistics!D17</f>
        <v>0.85470085470085466</v>
      </c>
      <c r="B17" s="2">
        <f>Statistics!G17</f>
        <v>6.2670299727520433</v>
      </c>
      <c r="C17" s="2">
        <f>Statistics!J17</f>
        <v>3.2710280373831777</v>
      </c>
      <c r="D17" s="2">
        <f>Statistics!M17</f>
        <v>4.8725637181409294</v>
      </c>
      <c r="E17" s="2">
        <f>Statistics!P17</f>
        <v>2.2727272727272729</v>
      </c>
      <c r="F17" s="2">
        <f>Statistics!S17</f>
        <v>1.639344262295082</v>
      </c>
      <c r="G17" s="2">
        <f>Statistics!V17</f>
        <v>2.0833333333333335</v>
      </c>
      <c r="H17" s="2">
        <f>Statistics!Y17</f>
        <v>5.882352941176471</v>
      </c>
      <c r="I17" s="2">
        <f>Statistics!AB17</f>
        <v>5.0420168067226889</v>
      </c>
      <c r="J17" s="2">
        <f>Statistics!AE17</f>
        <v>3.125</v>
      </c>
      <c r="K17" s="3" t="s">
        <v>5</v>
      </c>
      <c r="L17">
        <f>CORREL(A17:J17,A2:J2)</f>
        <v>7.7744531849800749E-2</v>
      </c>
      <c r="M17">
        <f>CORREL(A17:J17,A3:J3)</f>
        <v>0.50612819918133212</v>
      </c>
      <c r="N17">
        <f>CORREL(A17:J17,A4:J4)</f>
        <v>0.10797189779769209</v>
      </c>
      <c r="O17">
        <f>CORREL(A17:J17,A5:J5)</f>
        <v>-0.34769407982486561</v>
      </c>
      <c r="P17">
        <f>CORREL(A17:J17,A6:J6)</f>
        <v>0.18673060183693041</v>
      </c>
      <c r="Q17">
        <f>CORREL(A17:J17,A7:J7)</f>
        <v>-0.28205990049132584</v>
      </c>
      <c r="R17">
        <f>CORREL(A17:J17,A8:J8)</f>
        <v>0.3546380365075768</v>
      </c>
      <c r="S17">
        <f>CORREL(A17:J17,A9:J9)</f>
        <v>0.26413529579512907</v>
      </c>
      <c r="T17">
        <f>CORREL(A17:J17,A10:J10)</f>
        <v>-0.63273161781515874</v>
      </c>
      <c r="U17">
        <v>0</v>
      </c>
      <c r="V17">
        <f>CORREL(A17:J17,A12:J12)</f>
        <v>0.75785036493984814</v>
      </c>
      <c r="W17">
        <f>CORREL(A17:J17,A13:J13)</f>
        <v>-0.11289717528173868</v>
      </c>
      <c r="X17">
        <f>CORREL(A17:J17,A14:J14)</f>
        <v>-7.1035922673863258E-2</v>
      </c>
      <c r="Y17">
        <f>CORREL(A17:J17,A15:J15)</f>
        <v>-0.43127141814320646</v>
      </c>
      <c r="Z17">
        <v>0</v>
      </c>
      <c r="AA17">
        <f>CORREL(A17:J17,A17:J17)</f>
        <v>1</v>
      </c>
      <c r="AB17">
        <f>CORREL(A17:J17,A18:J18)</f>
        <v>-0.10168114813707538</v>
      </c>
      <c r="AC17">
        <f>CORREL(A17:J17,A19:J19)</f>
        <v>-0.22373757878505102</v>
      </c>
      <c r="AD17">
        <f>CORREL(A17:J17,A20:J20)</f>
        <v>0.35325267924598569</v>
      </c>
      <c r="AE17">
        <f>CORREL(A17:J17,A21:J21)</f>
        <v>0.66308707366821618</v>
      </c>
      <c r="AF17">
        <f>CORREL(A17:J17,A22:J22)</f>
        <v>0.47548549983062727</v>
      </c>
      <c r="AG17">
        <f>CORREL(A17:J17,A23:J23)</f>
        <v>-2.5784145401677817E-2</v>
      </c>
      <c r="AH17">
        <f>CORREL(A17:J17,A24:J24)</f>
        <v>-0.23607741410441982</v>
      </c>
      <c r="AI17">
        <f>CORREL(A17:J17,A25:J25)</f>
        <v>-5.6428994661455012E-2</v>
      </c>
      <c r="AJ17">
        <f>CORREL(A17:J17,A26:J26)</f>
        <v>0.33738854462554091</v>
      </c>
      <c r="AK17">
        <f>CORREL(A17:J17,A27:J27)</f>
        <v>-0.19035208866779277</v>
      </c>
      <c r="AL17">
        <f>CORREL(A17:J17,A28:J28)</f>
        <v>-0.35930634649275822</v>
      </c>
      <c r="AM17">
        <f>CORREL(A17:J17,A29:J29)</f>
        <v>-2.8921251654185215E-2</v>
      </c>
      <c r="AN17">
        <f>CORREL(A17:J17,A30:J30)</f>
        <v>-0.23289815124834931</v>
      </c>
    </row>
    <row r="18" spans="1:40" x14ac:dyDescent="0.2">
      <c r="A18" s="2">
        <f>Statistics!D18</f>
        <v>0.85470085470085466</v>
      </c>
      <c r="B18" s="2">
        <f>Statistics!G18</f>
        <v>2.4523160762942777</v>
      </c>
      <c r="C18" s="2">
        <f>Statistics!J18</f>
        <v>3.6214953271028039</v>
      </c>
      <c r="D18" s="2">
        <f>Statistics!M18</f>
        <v>0.8995502248875562</v>
      </c>
      <c r="E18" s="2">
        <f>Statistics!P18</f>
        <v>3.7878787878787881</v>
      </c>
      <c r="F18" s="2">
        <f>Statistics!S18</f>
        <v>1.639344262295082</v>
      </c>
      <c r="G18" s="2">
        <f>Statistics!V18</f>
        <v>0</v>
      </c>
      <c r="H18" s="2">
        <f>Statistics!Y18</f>
        <v>0</v>
      </c>
      <c r="I18" s="2">
        <f>Statistics!AB18</f>
        <v>0.84033613445378152</v>
      </c>
      <c r="J18" s="2">
        <f>Statistics!AE18</f>
        <v>1.0416666666666667</v>
      </c>
      <c r="K18" s="3" t="s">
        <v>6</v>
      </c>
      <c r="L18">
        <f>CORREL(A18:J18,A2:J2)</f>
        <v>0.42224947783140893</v>
      </c>
      <c r="M18">
        <f>CORREL(A18:J18,A3:J3)</f>
        <v>0.45665236562932787</v>
      </c>
      <c r="N18">
        <f>CORREL(A18:J18,A4:J4)</f>
        <v>-0.58475319821933791</v>
      </c>
      <c r="O18">
        <f>CORREL(A18:J18,A5:J5)</f>
        <v>0.15709790570895507</v>
      </c>
      <c r="P18">
        <f>CORREL(A18:J18,A6:J6)</f>
        <v>0.13996792176302147</v>
      </c>
      <c r="Q18">
        <f>CORREL(A18:J18,A7:J7)</f>
        <v>-0.18016734447746105</v>
      </c>
      <c r="R18">
        <f>CORREL(A18:J18,A8:J8)</f>
        <v>-0.24065875491755787</v>
      </c>
      <c r="S18">
        <f>CORREL(A18:J18,A9:J9)</f>
        <v>0.48547569475712127</v>
      </c>
      <c r="T18">
        <f>CORREL(A18:J18,A10:J10)</f>
        <v>0.20638724568700648</v>
      </c>
      <c r="U18">
        <v>0</v>
      </c>
      <c r="V18">
        <f>CORREL(A18:J18,A12:J12)</f>
        <v>-0.41931761076107443</v>
      </c>
      <c r="W18">
        <f>CORREL(A18:J18,A13:J13)</f>
        <v>0.53315434441655885</v>
      </c>
      <c r="X18">
        <f>CORREL(A18:J18,A14:J14)</f>
        <v>0.66094770486279197</v>
      </c>
      <c r="Y18">
        <f>CORREL(A18:J18,A15:J15)</f>
        <v>0.15654005954326802</v>
      </c>
      <c r="Z18">
        <v>0</v>
      </c>
      <c r="AA18">
        <f>CORREL(A18:J18,A17:J17)</f>
        <v>-0.10168114813707538</v>
      </c>
      <c r="AB18">
        <f>CORREL(A18:J18,A18:J18)</f>
        <v>0.99999999999999989</v>
      </c>
      <c r="AC18">
        <f>CORREL(A18:J18,A19:J19)</f>
        <v>-9.9070864309249426E-2</v>
      </c>
      <c r="AD18">
        <f>CORREL(A18:J18,A20:J20)</f>
        <v>0.50497951513412875</v>
      </c>
      <c r="AE18">
        <f>CORREL(A18:J18,A21:J21)</f>
        <v>-0.44383667403898064</v>
      </c>
      <c r="AF18">
        <f>CORREL(A18:J18,A22:J22)</f>
        <v>-6.1324683593071208E-2</v>
      </c>
      <c r="AG18">
        <f>CORREL(A18:J18,A23:J23)</f>
        <v>0.53424724176492433</v>
      </c>
      <c r="AH18">
        <f>CORREL(A18:J18,A24:J24)</f>
        <v>0.40449819507896589</v>
      </c>
      <c r="AI18">
        <f>CORREL(A18:J18,A25:J25)</f>
        <v>6.5225878576996812E-2</v>
      </c>
      <c r="AJ18">
        <f>CORREL(A18:J18,A26:J26)</f>
        <v>0.38818362888117497</v>
      </c>
      <c r="AK18">
        <f>CORREL(A18:J18,A27:J27)</f>
        <v>7.918267464610311E-2</v>
      </c>
      <c r="AL18">
        <f>CORREL(A18:J18,A28:J28)</f>
        <v>-5.871284828569321E-2</v>
      </c>
      <c r="AM18">
        <f>CORREL(A18:J18,A29:J29)</f>
        <v>0.63507642394118091</v>
      </c>
      <c r="AN18">
        <f>CORREL(A18:J18,A30:J30)</f>
        <v>0.67195717026971069</v>
      </c>
    </row>
    <row r="19" spans="1:40" x14ac:dyDescent="0.2">
      <c r="A19" s="2">
        <f>Statistics!D19</f>
        <v>8.5470085470085468</v>
      </c>
      <c r="B19" s="2">
        <f>Statistics!G19</f>
        <v>2.1798365122615806</v>
      </c>
      <c r="C19" s="2">
        <f>Statistics!J19</f>
        <v>3.8551401869158877</v>
      </c>
      <c r="D19" s="2">
        <f>Statistics!M19</f>
        <v>5.2473763118440777</v>
      </c>
      <c r="E19" s="2">
        <f>Statistics!P19</f>
        <v>0.75757575757575757</v>
      </c>
      <c r="F19" s="2">
        <f>Statistics!S19</f>
        <v>1.639344262295082</v>
      </c>
      <c r="G19" s="2">
        <f>Statistics!V19</f>
        <v>2.0833333333333335</v>
      </c>
      <c r="H19" s="2">
        <f>Statistics!Y19</f>
        <v>0</v>
      </c>
      <c r="I19" s="2">
        <f>Statistics!AB19</f>
        <v>5.0420168067226889</v>
      </c>
      <c r="J19" s="2">
        <f>Statistics!AE19</f>
        <v>0</v>
      </c>
      <c r="K19" s="3" t="s">
        <v>11</v>
      </c>
      <c r="L19">
        <f>CORREL(A19:J19,A2:J2)</f>
        <v>0.45326727451579341</v>
      </c>
      <c r="M19">
        <f>CORREL(A19:J19,A3:J3)</f>
        <v>-0.1316742648732091</v>
      </c>
      <c r="N19">
        <f>CORREL(A19:J19,A4:J4)</f>
        <v>-2.7651476523750718E-2</v>
      </c>
      <c r="O19">
        <f>CORREL(A19:J19,A5:J5)</f>
        <v>0.71811311986753246</v>
      </c>
      <c r="P19">
        <f>CORREL(A19:J19,A6:J6)</f>
        <v>0.29985067608732752</v>
      </c>
      <c r="Q19">
        <f>CORREL(A19:J19,A7:J7)</f>
        <v>-0.12997905140586158</v>
      </c>
      <c r="R19">
        <f>CORREL(A19:J19,A8:J8)</f>
        <v>-0.10060052905367825</v>
      </c>
      <c r="S19">
        <f>CORREL(A19:J19,A9:J9)</f>
        <v>0.28175240410743274</v>
      </c>
      <c r="T19">
        <f>CORREL(A19:J19,A10:J10)</f>
        <v>8.7952600673952289E-2</v>
      </c>
      <c r="U19">
        <v>0</v>
      </c>
      <c r="V19">
        <f>CORREL(A19:J19,A12:J12)</f>
        <v>-4.3557598581087868E-2</v>
      </c>
      <c r="W19">
        <f>CORREL(A19:J19,A13:J13)</f>
        <v>-0.1954349991297635</v>
      </c>
      <c r="X19">
        <f>CORREL(A19:J19,A14:J14)</f>
        <v>-0.14297650550371224</v>
      </c>
      <c r="Y19">
        <f>CORREL(A19:J19,A15:J15)</f>
        <v>-0.10761798088819213</v>
      </c>
      <c r="Z19">
        <v>0</v>
      </c>
      <c r="AA19">
        <f>CORREL(A19:J19,A17:J17)</f>
        <v>-0.22373757878505102</v>
      </c>
      <c r="AB19">
        <f>CORREL(A19:J19,A18:J18)</f>
        <v>-9.9070864309249426E-2</v>
      </c>
      <c r="AC19">
        <f>CORREL(A19:J19,A19:J19)</f>
        <v>1.0000000000000002</v>
      </c>
      <c r="AD19">
        <f>CORREL(A19:J19,A20:J20)</f>
        <v>0.20501987611666306</v>
      </c>
      <c r="AE19">
        <f>CORREL(A19:J19,A21:J21)</f>
        <v>-0.30122072365703684</v>
      </c>
      <c r="AF19">
        <f>CORREL(A19:J19,A22:J22)</f>
        <v>-0.30469463801039415</v>
      </c>
      <c r="AG19">
        <f>CORREL(A19:J19,A23:J23)</f>
        <v>0.14656966709958608</v>
      </c>
      <c r="AH19">
        <f>CORREL(A19:J19,A24:J24)</f>
        <v>0.67249770903527928</v>
      </c>
      <c r="AI19">
        <f>CORREL(A19:J19,A25:J25)</f>
        <v>0.59536426925458763</v>
      </c>
      <c r="AJ19">
        <f>CORREL(A19:J19,A26:J26)</f>
        <v>0.47483408574297492</v>
      </c>
      <c r="AK19">
        <f>CORREL(A19:J19,A27:J27)</f>
        <v>0.21980300045906143</v>
      </c>
      <c r="AL19">
        <f>CORREL(A19:J19,A28:J28)</f>
        <v>-0.49230769195706764</v>
      </c>
      <c r="AM19">
        <f>CORREL(A19:J19,A29:J29)</f>
        <v>0.12158196890801737</v>
      </c>
      <c r="AN19">
        <f>CORREL(A19:J19,A30:J30)</f>
        <v>-0.24989536493038422</v>
      </c>
    </row>
    <row r="20" spans="1:40" x14ac:dyDescent="0.2">
      <c r="A20" s="2">
        <f>Statistics!D20</f>
        <v>0</v>
      </c>
      <c r="B20" s="2">
        <f>Statistics!G20</f>
        <v>1.6348773841961852</v>
      </c>
      <c r="C20" s="2">
        <f>Statistics!J20</f>
        <v>2.6869158878504673</v>
      </c>
      <c r="D20" s="2">
        <f>Statistics!M20</f>
        <v>1.6491754122938531</v>
      </c>
      <c r="E20" s="2">
        <f>Statistics!P20</f>
        <v>0</v>
      </c>
      <c r="F20" s="2">
        <f>Statistics!S20</f>
        <v>0</v>
      </c>
      <c r="G20" s="2">
        <f>Statistics!V20</f>
        <v>0</v>
      </c>
      <c r="H20" s="2">
        <f>Statistics!Y20</f>
        <v>0</v>
      </c>
      <c r="I20" s="2">
        <f>Statistics!AB20</f>
        <v>0</v>
      </c>
      <c r="J20" s="2">
        <f>Statistics!AE20</f>
        <v>0</v>
      </c>
      <c r="K20" s="3" t="s">
        <v>29</v>
      </c>
      <c r="L20">
        <f>CORREL(A20:J20,A2:J2)</f>
        <v>0.48094336831080386</v>
      </c>
      <c r="M20">
        <f>CORREL(A20:J20,A3:J3)</f>
        <v>0.63495215430328278</v>
      </c>
      <c r="N20">
        <f>CORREL(A20:J20,A4:J4)</f>
        <v>-0.56572323879616182</v>
      </c>
      <c r="O20">
        <f>CORREL(A20:J20,A5:J5)</f>
        <v>0.32116614519290804</v>
      </c>
      <c r="P20">
        <f>CORREL(A20:J20,A6:J6)</f>
        <v>0.43571171656569641</v>
      </c>
      <c r="Q20">
        <f>CORREL(A20:J20,A7:J7)</f>
        <v>-0.1766919651371591</v>
      </c>
      <c r="R20">
        <f>CORREL(A20:J20,A8:J8)</f>
        <v>-0.25722722195490372</v>
      </c>
      <c r="S20">
        <f>CORREL(A20:J20,A9:J9)</f>
        <v>0.8342402052792206</v>
      </c>
      <c r="T20">
        <f>CORREL(A20:J20,A10:J10)</f>
        <v>-0.37818242826923337</v>
      </c>
      <c r="U20">
        <v>0</v>
      </c>
      <c r="V20">
        <f>CORREL(A20:J20,A12:J12)</f>
        <v>0.3143296724663216</v>
      </c>
      <c r="W20">
        <f>CORREL(A20:J20,A13:J13)</f>
        <v>-8.4010292851447108E-2</v>
      </c>
      <c r="X20">
        <f>CORREL(A20:J20,A14:J14)</f>
        <v>0.13969883414777357</v>
      </c>
      <c r="Y20">
        <f>CORREL(A20:J20,A15:J15)</f>
        <v>-1.7298855724099463E-2</v>
      </c>
      <c r="Z20">
        <v>0</v>
      </c>
      <c r="AA20">
        <f>CORREL(A20:J20,A17:J17)</f>
        <v>0.35325267924598569</v>
      </c>
      <c r="AB20">
        <f>CORREL(A20:J20,A18:J18)</f>
        <v>0.50497951513412875</v>
      </c>
      <c r="AC20">
        <f>CORREL(A20:J20,A19:J19)</f>
        <v>0.20501987611666306</v>
      </c>
      <c r="AD20">
        <f>CORREL(A20:J20,A20:J20)</f>
        <v>0.99999999999999989</v>
      </c>
      <c r="AE20">
        <f>CORREL(A20:J20,A21:J21)</f>
        <v>0.11211770295917077</v>
      </c>
      <c r="AF20">
        <f>CORREL(A20:J20,A22:J22)</f>
        <v>0.14371737223618467</v>
      </c>
      <c r="AG20">
        <f>CORREL(A20:J20,A23:J23)</f>
        <v>0.77080760459543296</v>
      </c>
      <c r="AH20">
        <f>CORREL(A20:J20,A24:J24)</f>
        <v>0.24967253539995074</v>
      </c>
      <c r="AI20">
        <f>CORREL(A20:J20,A25:J25)</f>
        <v>0.19491503707659982</v>
      </c>
      <c r="AJ20">
        <f>CORREL(A20:J20,A26:J26)</f>
        <v>0.66110828425618995</v>
      </c>
      <c r="AK20">
        <f>CORREL(A20:J20,A27:J27)</f>
        <v>0.33208030340493455</v>
      </c>
      <c r="AL20">
        <f>CORREL(A20:J20,A28:J28)</f>
        <v>-0.28370625420237139</v>
      </c>
      <c r="AM20">
        <f>CORREL(A20:J20,A29:J29)</f>
        <v>0.39923198135165405</v>
      </c>
      <c r="AN20">
        <f>CORREL(A20:J20,A30:J30)</f>
        <v>-7.8897061110103708E-2</v>
      </c>
    </row>
    <row r="21" spans="1:40" x14ac:dyDescent="0.2">
      <c r="A21" s="2">
        <f>Statistics!D21</f>
        <v>1.7094017094017093</v>
      </c>
      <c r="B21" s="2">
        <f>Statistics!G21</f>
        <v>3.8147138964577656</v>
      </c>
      <c r="C21" s="2">
        <f>Statistics!J21</f>
        <v>2.2196261682242993</v>
      </c>
      <c r="D21" s="2">
        <f>Statistics!M21</f>
        <v>2.1739130434782608</v>
      </c>
      <c r="E21" s="2">
        <f>Statistics!P21</f>
        <v>0</v>
      </c>
      <c r="F21" s="2">
        <f>Statistics!S21</f>
        <v>1.639344262295082</v>
      </c>
      <c r="G21" s="2">
        <f>Statistics!V21</f>
        <v>2.0833333333333335</v>
      </c>
      <c r="H21" s="2">
        <f>Statistics!Y21</f>
        <v>5.882352941176471</v>
      </c>
      <c r="I21" s="2">
        <f>Statistics!AB21</f>
        <v>1.680672268907563</v>
      </c>
      <c r="J21" s="2">
        <f>Statistics!AE21</f>
        <v>2.6041666666666665</v>
      </c>
      <c r="K21" s="3" t="s">
        <v>36</v>
      </c>
      <c r="L21">
        <f>CORREL(A21:J21,A2:J2)</f>
        <v>-0.35645311156730769</v>
      </c>
      <c r="M21">
        <f>CORREL(A21:J21,A3:J3)</f>
        <v>0.15436150992272341</v>
      </c>
      <c r="N21">
        <f>CORREL(A21:J21,A4:J4)</f>
        <v>0.44956509910321485</v>
      </c>
      <c r="O21">
        <f>CORREL(A21:J21,A5:J5)</f>
        <v>-0.45659976626318194</v>
      </c>
      <c r="P21">
        <f>CORREL(A21:J21,A6:J6)</f>
        <v>0.33157412561625343</v>
      </c>
      <c r="Q21">
        <f>CORREL(A21:J21,A7:J7)</f>
        <v>-0.28446064991448522</v>
      </c>
      <c r="R21">
        <f>CORREL(A21:J21,A8:J8)</f>
        <v>0.38157039707383283</v>
      </c>
      <c r="S21">
        <f>CORREL(A21:J21,A9:J9)</f>
        <v>-2.8558089819552088E-2</v>
      </c>
      <c r="T21">
        <f>CORREL(A21:J21,A10:J10)</f>
        <v>-0.59800561742971015</v>
      </c>
      <c r="U21">
        <v>0</v>
      </c>
      <c r="V21">
        <f>CORREL(A21:J21,A12:J12)</f>
        <v>0.67017327818460459</v>
      </c>
      <c r="W21">
        <f>CORREL(A21:J21,A13:J13)</f>
        <v>-0.14108525616706113</v>
      </c>
      <c r="X21">
        <f>CORREL(A21:J21,A14:J14)</f>
        <v>-0.48236298490769397</v>
      </c>
      <c r="Y21">
        <f>CORREL(A21:J21,A15:J15)</f>
        <v>-0.5003177895733204</v>
      </c>
      <c r="Z21">
        <v>0</v>
      </c>
      <c r="AA21">
        <f>CORREL(A21:J21,A17:J17)</f>
        <v>0.66308707366821618</v>
      </c>
      <c r="AB21">
        <f>CORREL(A21:J21,A18:J18)</f>
        <v>-0.44383667403898064</v>
      </c>
      <c r="AC21">
        <f>CORREL(A21:J21,A19:J19)</f>
        <v>-0.30122072365703684</v>
      </c>
      <c r="AD21">
        <f>CORREL(A21:J21,A20:J20)</f>
        <v>0.11211770295917077</v>
      </c>
      <c r="AE21">
        <f>CORREL(A21:J21,A21:J21)</f>
        <v>1</v>
      </c>
      <c r="AF21">
        <f>CORREL(A21:J21,A22:J22)</f>
        <v>0.65555514744923193</v>
      </c>
      <c r="AG21">
        <f>CORREL(A21:J21,A23:J23)</f>
        <v>-4.101238427417201E-2</v>
      </c>
      <c r="AH21">
        <f>CORREL(A21:J21,A24:J24)</f>
        <v>-0.48967711961227123</v>
      </c>
      <c r="AI21">
        <f>CORREL(A21:J21,A25:J25)</f>
        <v>8.1286291471113034E-2</v>
      </c>
      <c r="AJ21">
        <f>CORREL(A21:J21,A26:J26)</f>
        <v>0.1058067817794337</v>
      </c>
      <c r="AK21">
        <f>CORREL(A21:J21,A27:J27)</f>
        <v>-0.51167447357975726</v>
      </c>
      <c r="AL21">
        <f>CORREL(A21:J21,A28:J28)</f>
        <v>-0.23333829579169946</v>
      </c>
      <c r="AM21">
        <f>CORREL(A21:J21,A29:J29)</f>
        <v>-0.42024480332090697</v>
      </c>
      <c r="AN21">
        <f>CORREL(A21:J21,A30:J30)</f>
        <v>-0.55262965644903916</v>
      </c>
    </row>
    <row r="22" spans="1:40" x14ac:dyDescent="0.2">
      <c r="A22" s="2">
        <f>Statistics!D22</f>
        <v>0</v>
      </c>
      <c r="B22" s="2">
        <f>Statistics!G22</f>
        <v>0.27247956403269757</v>
      </c>
      <c r="C22" s="2">
        <f>Statistics!J22</f>
        <v>3.5046728971962615</v>
      </c>
      <c r="D22" s="2">
        <f>Statistics!M22</f>
        <v>0.4497751124437781</v>
      </c>
      <c r="E22" s="2">
        <f>Statistics!P22</f>
        <v>0.75757575757575757</v>
      </c>
      <c r="F22" s="2">
        <f>Statistics!S22</f>
        <v>0</v>
      </c>
      <c r="G22" s="2">
        <f>Statistics!V22</f>
        <v>0</v>
      </c>
      <c r="H22" s="2">
        <f>Statistics!Y22</f>
        <v>5.882352941176471</v>
      </c>
      <c r="I22" s="2">
        <f>Statistics!AB22</f>
        <v>1.680672268907563</v>
      </c>
      <c r="J22" s="2">
        <f>Statistics!AE22</f>
        <v>1.0416666666666667</v>
      </c>
      <c r="K22" s="3" t="s">
        <v>44</v>
      </c>
      <c r="L22">
        <f>CORREL(A22:J22,A2:J2)</f>
        <v>8.4996370005909726E-3</v>
      </c>
      <c r="M22">
        <f>CORREL(A22:J22,A3:J3)</f>
        <v>-0.19122073181116581</v>
      </c>
      <c r="N22">
        <f>CORREL(A22:J22,A4:J4)</f>
        <v>0.51146943688973245</v>
      </c>
      <c r="O22">
        <f>CORREL(A22:J22,A5:J5)</f>
        <v>-0.12653725926777121</v>
      </c>
      <c r="P22">
        <f>CORREL(A22:J22,A6:J6)</f>
        <v>0.72737158673829094</v>
      </c>
      <c r="Q22">
        <f>CORREL(A22:J22,A7:J7)</f>
        <v>-0.48271881058318267</v>
      </c>
      <c r="R22">
        <f>CORREL(A22:J22,A8:J8)</f>
        <v>0.53157096645249069</v>
      </c>
      <c r="S22">
        <f>CORREL(A22:J22,A9:J9)</f>
        <v>0.31202172830236269</v>
      </c>
      <c r="T22">
        <f>CORREL(A22:J22,A10:J10)</f>
        <v>-0.51305667799584298</v>
      </c>
      <c r="U22">
        <v>0</v>
      </c>
      <c r="V22">
        <f>CORREL(A22:J22,A12:J12)</f>
        <v>0.43936348241569156</v>
      </c>
      <c r="W22">
        <f>CORREL(A22:J22,A13:J13)</f>
        <v>4.7199895554848541E-2</v>
      </c>
      <c r="X22">
        <f>CORREL(A22:J22,A14:J14)</f>
        <v>-0.46894307619631026</v>
      </c>
      <c r="Y22">
        <f>CORREL(A22:J22,A15:J15)</f>
        <v>-0.63005440720579908</v>
      </c>
      <c r="Z22">
        <v>0</v>
      </c>
      <c r="AA22">
        <f>CORREL(A22:J22,A17:J17)</f>
        <v>0.47548549983062727</v>
      </c>
      <c r="AB22">
        <f>CORREL(A22:J22,A18:J18)</f>
        <v>-6.1324683593071208E-2</v>
      </c>
      <c r="AC22">
        <f>CORREL(A22:J22,A19:J19)</f>
        <v>-0.30469463801039415</v>
      </c>
      <c r="AD22">
        <f>CORREL(A22:J22,A20:J20)</f>
        <v>0.14371737223618467</v>
      </c>
      <c r="AE22">
        <f>CORREL(A22:J22,A21:J21)</f>
        <v>0.65555514744923193</v>
      </c>
      <c r="AF22">
        <f>CORREL(A22:J22,A22:J22)</f>
        <v>1</v>
      </c>
      <c r="AG22">
        <f>CORREL(A22:J22,A23:J23)</f>
        <v>0.37970064582018948</v>
      </c>
      <c r="AH22">
        <f>CORREL(A22:J22,A24:J24)</f>
        <v>-0.4934117420186509</v>
      </c>
      <c r="AI22">
        <f>CORREL(A22:J22,A25:J25)</f>
        <v>-0.31918160537125245</v>
      </c>
      <c r="AJ22">
        <f>CORREL(A22:J22,A26:J26)</f>
        <v>-1.7094467237657621E-2</v>
      </c>
      <c r="AK22">
        <f>CORREL(A22:J22,A27:J27)</f>
        <v>-0.67299490708518894</v>
      </c>
      <c r="AL22">
        <f>CORREL(A22:J22,A28:J28)</f>
        <v>-0.4257957817167185</v>
      </c>
      <c r="AM22">
        <f>CORREL(A22:J22,A29:J29)</f>
        <v>-8.071596913342366E-2</v>
      </c>
      <c r="AN22">
        <f>CORREL(A22:J22,A30:J30)</f>
        <v>-5.8332734580947121E-2</v>
      </c>
    </row>
    <row r="23" spans="1:40" x14ac:dyDescent="0.2">
      <c r="A23" s="2">
        <f>Statistics!D23</f>
        <v>0</v>
      </c>
      <c r="B23" s="2">
        <f>Statistics!G23</f>
        <v>0</v>
      </c>
      <c r="C23" s="2">
        <f>Statistics!J23</f>
        <v>0.81775700934579443</v>
      </c>
      <c r="D23" s="2">
        <f>Statistics!M23</f>
        <v>7.4962518740629688E-2</v>
      </c>
      <c r="E23" s="2">
        <f>Statistics!P23</f>
        <v>0</v>
      </c>
      <c r="F23" s="2">
        <f>Statistics!S23</f>
        <v>0</v>
      </c>
      <c r="G23" s="2">
        <f>Statistics!V23</f>
        <v>0</v>
      </c>
      <c r="H23" s="2">
        <f>Statistics!Y23</f>
        <v>0</v>
      </c>
      <c r="I23" s="2">
        <f>Statistics!AB23</f>
        <v>0</v>
      </c>
      <c r="J23" s="2">
        <f>Statistics!AE23</f>
        <v>0</v>
      </c>
      <c r="K23" s="3" t="s">
        <v>45</v>
      </c>
      <c r="L23">
        <f>CORREL(A23:J23,A2:J2)</f>
        <v>0.5210192587524658</v>
      </c>
      <c r="M23">
        <f>CORREL(A23:J23,A3:J3)</f>
        <v>0.12570619778007169</v>
      </c>
      <c r="N23">
        <f>CORREL(A23:J23,A4:J4)</f>
        <v>-0.32601195880167155</v>
      </c>
      <c r="O23">
        <f>CORREL(A23:J23,A5:J5)</f>
        <v>0.52907750565292244</v>
      </c>
      <c r="P23">
        <f>CORREL(A23:J23,A6:J6)</f>
        <v>0.72648302915480312</v>
      </c>
      <c r="Q23">
        <f>CORREL(A23:J23,A7:J7)</f>
        <v>-0.18775044311657391</v>
      </c>
      <c r="R23">
        <f>CORREL(A23:J23,A8:J8)</f>
        <v>-0.1511052410530152</v>
      </c>
      <c r="S23">
        <f>CORREL(A23:J23,A9:J9)</f>
        <v>0.89488576393832742</v>
      </c>
      <c r="T23">
        <f>CORREL(A23:J23,A10:J10)</f>
        <v>-0.30563649933772663</v>
      </c>
      <c r="U23">
        <v>0</v>
      </c>
      <c r="V23">
        <f>CORREL(A23:J23,A12:J12)</f>
        <v>0.12560099513365963</v>
      </c>
      <c r="W23">
        <f>CORREL(A23:J23,A13:J13)</f>
        <v>-0.10039569553868359</v>
      </c>
      <c r="X23">
        <f>CORREL(A23:J23,A14:J14)</f>
        <v>-0.15303342108396592</v>
      </c>
      <c r="Y23">
        <f>CORREL(A23:J23,A15:J15)</f>
        <v>-0.18190447431026319</v>
      </c>
      <c r="Z23">
        <v>0</v>
      </c>
      <c r="AA23">
        <f>CORREL(A23:J23,A17:J17)</f>
        <v>-2.5784145401677817E-2</v>
      </c>
      <c r="AB23">
        <f>CORREL(A23:J23,A18:J18)</f>
        <v>0.53424724176492433</v>
      </c>
      <c r="AC23">
        <f>CORREL(A23:J23,A19:J19)</f>
        <v>0.14656966709958608</v>
      </c>
      <c r="AD23">
        <f>CORREL(A23:J23,A20:J20)</f>
        <v>0.77080760459543296</v>
      </c>
      <c r="AE23">
        <f>CORREL(A23:J23,A21:J21)</f>
        <v>-4.101238427417201E-2</v>
      </c>
      <c r="AF23">
        <f>CORREL(A23:J23,A22:J22)</f>
        <v>0.37970064582018948</v>
      </c>
      <c r="AG23">
        <f>CORREL(A23:J23,A23:J23)</f>
        <v>1.0000000000000002</v>
      </c>
      <c r="AH23">
        <f>CORREL(A23:J23,A24:J24)</f>
        <v>0.11874080503331813</v>
      </c>
      <c r="AI23">
        <f>CORREL(A23:J23,A25:J25)</f>
        <v>-7.2918821423610725E-2</v>
      </c>
      <c r="AJ23">
        <f>CORREL(A23:J23,A26:J26)</f>
        <v>0.44399395333035035</v>
      </c>
      <c r="AK23">
        <f>CORREL(A23:J23,A27:J27)</f>
        <v>0.10477166061332356</v>
      </c>
      <c r="AL23">
        <f>CORREL(A23:J23,A28:J28)</f>
        <v>-0.28661778568032115</v>
      </c>
      <c r="AM23">
        <f>CORREL(A23:J23,A29:J29)</f>
        <v>0.40514402065368499</v>
      </c>
      <c r="AN23">
        <f>CORREL(A23:J23,A30:J30)</f>
        <v>3.0881730649496609E-2</v>
      </c>
    </row>
    <row r="24" spans="1:40" x14ac:dyDescent="0.2">
      <c r="A24" s="2">
        <f>Statistics!D24</f>
        <v>8.5470085470085468</v>
      </c>
      <c r="B24" s="2">
        <f>Statistics!G24</f>
        <v>6.8119891008174385</v>
      </c>
      <c r="C24" s="2">
        <f>Statistics!J24</f>
        <v>5.2570093457943923</v>
      </c>
      <c r="D24" s="2">
        <f>Statistics!M24</f>
        <v>3.9730134932533732</v>
      </c>
      <c r="E24" s="2">
        <f>Statistics!P24</f>
        <v>6.0606060606060606</v>
      </c>
      <c r="F24" s="2">
        <f>Statistics!S24</f>
        <v>1.639344262295082</v>
      </c>
      <c r="G24" s="2">
        <f>Statistics!V24</f>
        <v>4.166666666666667</v>
      </c>
      <c r="H24" s="2">
        <f>Statistics!Y24</f>
        <v>0</v>
      </c>
      <c r="I24" s="2">
        <f>Statistics!AB24</f>
        <v>5.0420168067226889</v>
      </c>
      <c r="J24" s="2">
        <f>Statistics!AE24</f>
        <v>2.0833333333333335</v>
      </c>
      <c r="K24" s="3" t="s">
        <v>46</v>
      </c>
      <c r="L24">
        <f>CORREL(A24:J24,A2:J2)</f>
        <v>0.4497848500065707</v>
      </c>
      <c r="M24">
        <f>CORREL(A24:J24,A3:J3)</f>
        <v>0.28922881864345229</v>
      </c>
      <c r="N24">
        <f>CORREL(A24:J24,A4:J4)</f>
        <v>-0.46622916411266363</v>
      </c>
      <c r="O24">
        <f>CORREL(A24:J24,A5:J5)</f>
        <v>0.62242162244360666</v>
      </c>
      <c r="P24">
        <f>CORREL(A24:J24,A6:J6)</f>
        <v>6.4105364879120108E-2</v>
      </c>
      <c r="Q24">
        <f>CORREL(A24:J24,A7:J7)</f>
        <v>0.14473729722785819</v>
      </c>
      <c r="R24">
        <f>CORREL(A24:J24,A8:J8)</f>
        <v>-0.50949768190954614</v>
      </c>
      <c r="S24">
        <f>CORREL(A24:J24,A9:J9)</f>
        <v>0.22829949229563964</v>
      </c>
      <c r="T24">
        <f>CORREL(A24:J24,A10:J10)</f>
        <v>4.9386654244395971E-2</v>
      </c>
      <c r="U24">
        <v>0</v>
      </c>
      <c r="V24">
        <f>CORREL(A24:J24,A12:J12)</f>
        <v>-0.2794710904550855</v>
      </c>
      <c r="W24">
        <f>CORREL(A24:J24,A13:J13)</f>
        <v>5.3862688875400463E-3</v>
      </c>
      <c r="X24">
        <f>CORREL(A24:J24,A14:J14)</f>
        <v>0.28918406000116964</v>
      </c>
      <c r="Y24">
        <f>CORREL(A24:J24,A15:J15)</f>
        <v>-7.6073783772843601E-2</v>
      </c>
      <c r="Z24">
        <v>0</v>
      </c>
      <c r="AA24">
        <f>CORREL(A24:J24,A17:J17)</f>
        <v>-0.23607741410441982</v>
      </c>
      <c r="AB24">
        <f>CORREL(A24:J24,A18:J18)</f>
        <v>0.40449819507896589</v>
      </c>
      <c r="AC24">
        <f>CORREL(A24:J24,A19:J19)</f>
        <v>0.67249770903527928</v>
      </c>
      <c r="AD24">
        <f>CORREL(A24:J24,A20:J20)</f>
        <v>0.24967253539995074</v>
      </c>
      <c r="AE24">
        <f>CORREL(A24:J24,A21:J21)</f>
        <v>-0.48967711961227123</v>
      </c>
      <c r="AF24">
        <f>CORREL(A24:J24,A22:J22)</f>
        <v>-0.4934117420186509</v>
      </c>
      <c r="AG24">
        <f>CORREL(A24:J24,A23:J23)</f>
        <v>0.11874080503331813</v>
      </c>
      <c r="AH24">
        <f>CORREL(A24:J24,A24:J24)</f>
        <v>1</v>
      </c>
      <c r="AI24">
        <f>CORREL(A24:J24,A25:J25)</f>
        <v>0.72249019178169782</v>
      </c>
      <c r="AJ24">
        <f>CORREL(A24:J24,A26:J26)</f>
        <v>0.64402802753956845</v>
      </c>
      <c r="AK24">
        <f>CORREL(A24:J24,A27:J27)</f>
        <v>0.19959804143991083</v>
      </c>
      <c r="AL24">
        <f>CORREL(A24:J24,A28:J28)</f>
        <v>-0.3018900594403201</v>
      </c>
      <c r="AM24">
        <f>CORREL(A24:J24,A29:J29)</f>
        <v>0.42040989762951714</v>
      </c>
      <c r="AN24">
        <f>CORREL(A24:J24,A30:J30)</f>
        <v>0.25164145674878369</v>
      </c>
    </row>
    <row r="25" spans="1:40" x14ac:dyDescent="0.2">
      <c r="A25" s="2">
        <f>Statistics!D25</f>
        <v>1.7094017094017093</v>
      </c>
      <c r="B25" s="2">
        <f>Statistics!G25</f>
        <v>1.3623978201634876</v>
      </c>
      <c r="C25" s="2">
        <f>Statistics!J25</f>
        <v>0.23364485981308411</v>
      </c>
      <c r="D25" s="2">
        <f>Statistics!M25</f>
        <v>0.22488755622188905</v>
      </c>
      <c r="E25" s="2">
        <f>Statistics!P25</f>
        <v>0</v>
      </c>
      <c r="F25" s="2">
        <f>Statistics!S25</f>
        <v>0</v>
      </c>
      <c r="G25" s="2">
        <f>Statistics!V25</f>
        <v>0</v>
      </c>
      <c r="H25" s="2">
        <f>Statistics!Y25</f>
        <v>0</v>
      </c>
      <c r="I25" s="2">
        <f>Statistics!AB25</f>
        <v>0</v>
      </c>
      <c r="J25" s="2">
        <f>Statistics!AE25</f>
        <v>0</v>
      </c>
      <c r="K25" s="3" t="s">
        <v>47</v>
      </c>
      <c r="L25">
        <f>CORREL(A25:J25,A2:J2)</f>
        <v>0.10518547657534838</v>
      </c>
      <c r="M25">
        <f>CORREL(A25:J25,A3:J3)</f>
        <v>0.36134469124529528</v>
      </c>
      <c r="N25">
        <f>CORREL(A25:J25,A4:J4)</f>
        <v>-0.15555079438227543</v>
      </c>
      <c r="O25">
        <f>CORREL(A25:J25,A5:J5)</f>
        <v>0.24194124095476657</v>
      </c>
      <c r="P25">
        <f>CORREL(A25:J25,A6:J6)</f>
        <v>0.10613049305420647</v>
      </c>
      <c r="Q25">
        <f>CORREL(A25:J25,A7:J7)</f>
        <v>-0.15142092278993394</v>
      </c>
      <c r="R25">
        <f>CORREL(A25:J25,A8:J8)</f>
        <v>-0.2634617884716664</v>
      </c>
      <c r="S25">
        <f>CORREL(A25:J25,A9:J9)</f>
        <v>-1.9261653335696557E-2</v>
      </c>
      <c r="T25">
        <f>CORREL(A25:J25,A10:J10)</f>
        <v>2.9691675252093128E-2</v>
      </c>
      <c r="U25">
        <v>0</v>
      </c>
      <c r="V25">
        <f>CORREL(A25:J25,A12:J12)</f>
        <v>-7.0956164529897919E-2</v>
      </c>
      <c r="W25">
        <f>CORREL(A25:J25,A13:J13)</f>
        <v>9.7415269974820015E-2</v>
      </c>
      <c r="X25">
        <f>CORREL(A25:J25,A14:J14)</f>
        <v>0.11490024145249214</v>
      </c>
      <c r="Y25">
        <f>CORREL(A25:J25,A15:J15)</f>
        <v>-0.19154084619789957</v>
      </c>
      <c r="Z25">
        <v>0</v>
      </c>
      <c r="AA25">
        <f>CORREL(A25:J25,A17:J17)</f>
        <v>-5.6428994661455012E-2</v>
      </c>
      <c r="AB25">
        <f>CORREL(A25:J25,A18:J18)</f>
        <v>6.5225878576996812E-2</v>
      </c>
      <c r="AC25">
        <f>CORREL(A25:J25,A19:J19)</f>
        <v>0.59536426925458763</v>
      </c>
      <c r="AD25">
        <f>CORREL(A25:J25,A20:J20)</f>
        <v>0.19491503707659982</v>
      </c>
      <c r="AE25">
        <f>CORREL(A25:J25,A21:J21)</f>
        <v>8.1286291471113034E-2</v>
      </c>
      <c r="AF25">
        <f>CORREL(A25:J25,A22:J22)</f>
        <v>-0.31918160537125245</v>
      </c>
      <c r="AG25">
        <f>CORREL(A25:J25,A23:J23)</f>
        <v>-7.2918821423610725E-2</v>
      </c>
      <c r="AH25">
        <f>CORREL(A25:J25,A24:J24)</f>
        <v>0.72249019178169782</v>
      </c>
      <c r="AI25">
        <f>CORREL(A25:J25,A25:J25)</f>
        <v>1.0000000000000002</v>
      </c>
      <c r="AJ25">
        <f>CORREL(A25:J25,A26:J26)</f>
        <v>0.65662666199421194</v>
      </c>
      <c r="AK25">
        <f>CORREL(A25:J25,A27:J27)</f>
        <v>-0.12356728318525238</v>
      </c>
      <c r="AL25">
        <f>CORREL(A25:J25,A28:J28)</f>
        <v>-0.30657819730050762</v>
      </c>
      <c r="AM25">
        <f>CORREL(A25:J25,A29:J29)</f>
        <v>7.8939826567836366E-2</v>
      </c>
      <c r="AN25">
        <f>CORREL(A25:J25,A30:J30)</f>
        <v>-0.21100744819611578</v>
      </c>
    </row>
    <row r="26" spans="1:40" x14ac:dyDescent="0.2">
      <c r="A26" s="2">
        <f>Statistics!D26</f>
        <v>0.85470085470085466</v>
      </c>
      <c r="B26" s="2">
        <f>Statistics!G26</f>
        <v>1.6348773841961852</v>
      </c>
      <c r="C26" s="2">
        <f>Statistics!J26</f>
        <v>1.2850467289719627</v>
      </c>
      <c r="D26" s="2">
        <f>Statistics!M26</f>
        <v>0.29985007496251875</v>
      </c>
      <c r="E26" s="2">
        <f>Statistics!P26</f>
        <v>0</v>
      </c>
      <c r="F26" s="2">
        <f>Statistics!S26</f>
        <v>0</v>
      </c>
      <c r="G26" s="2">
        <f>Statistics!V26</f>
        <v>0</v>
      </c>
      <c r="H26" s="2">
        <f>Statistics!Y26</f>
        <v>0</v>
      </c>
      <c r="I26" s="2">
        <f>Statistics!AB26</f>
        <v>0.84033613445378152</v>
      </c>
      <c r="J26" s="2">
        <f>Statistics!AE26</f>
        <v>0</v>
      </c>
      <c r="K26" s="3" t="s">
        <v>48</v>
      </c>
      <c r="L26">
        <f>CORREL(A26:J26,A2:J2)</f>
        <v>0.48396743950213372</v>
      </c>
      <c r="M26">
        <f>CORREL(A26:J26,A3:J3)</f>
        <v>0.5512957559490026</v>
      </c>
      <c r="N26">
        <f>CORREL(A26:J26,A4:J4)</f>
        <v>-0.30093823494499838</v>
      </c>
      <c r="O26">
        <f>CORREL(A26:J26,A5:J5)</f>
        <v>0.37603845806281849</v>
      </c>
      <c r="P26">
        <f>CORREL(A26:J26,A6:J6)</f>
        <v>0.47206720368692651</v>
      </c>
      <c r="Q26">
        <f>CORREL(A26:J26,A7:J7)</f>
        <v>-0.20103089993566592</v>
      </c>
      <c r="R26">
        <f>CORREL(A26:J26,A8:J8)</f>
        <v>-0.11790444649974807</v>
      </c>
      <c r="S26">
        <f>CORREL(A26:J26,A9:J9)</f>
        <v>0.65708232656890531</v>
      </c>
      <c r="T26">
        <f>CORREL(A26:J26,A10:J10)</f>
        <v>-0.39435816541803803</v>
      </c>
      <c r="U26">
        <v>0</v>
      </c>
      <c r="V26">
        <f>CORREL(A26:J26,A12:J12)</f>
        <v>0.29099078478506418</v>
      </c>
      <c r="W26">
        <f>CORREL(A26:J26,A13:J13)</f>
        <v>-8.3528446327531272E-2</v>
      </c>
      <c r="X26">
        <f>CORREL(A26:J26,A14:J14)</f>
        <v>1.0277768511818558E-2</v>
      </c>
      <c r="Y26">
        <f>CORREL(A26:J26,A15:J15)</f>
        <v>-0.4254780937274884</v>
      </c>
      <c r="Z26">
        <v>0</v>
      </c>
      <c r="AA26">
        <f>CORREL(A26:J26,A17:J17)</f>
        <v>0.33738854462554091</v>
      </c>
      <c r="AB26">
        <f>CORREL(A26:J26,A18:J18)</f>
        <v>0.38818362888117497</v>
      </c>
      <c r="AC26">
        <f>CORREL(A26:J26,A19:J19)</f>
        <v>0.47483408574297492</v>
      </c>
      <c r="AD26">
        <f>CORREL(A26:J26,A20:J20)</f>
        <v>0.66110828425618995</v>
      </c>
      <c r="AE26">
        <f>CORREL(A26:J26,A21:J21)</f>
        <v>0.1058067817794337</v>
      </c>
      <c r="AF26">
        <f>CORREL(A26:J26,A22:J22)</f>
        <v>-1.7094467237657621E-2</v>
      </c>
      <c r="AG26">
        <f>CORREL(A26:J26,A23:J23)</f>
        <v>0.44399395333035035</v>
      </c>
      <c r="AH26">
        <f>CORREL(A26:J26,A24:J24)</f>
        <v>0.64402802753956845</v>
      </c>
      <c r="AI26">
        <f>CORREL(A26:J26,A25:J25)</f>
        <v>0.65662666199421194</v>
      </c>
      <c r="AJ26">
        <f>CORREL(A26:J26,A26:J26)</f>
        <v>1</v>
      </c>
      <c r="AK26">
        <f>CORREL(A26:J26,A27:J27)</f>
        <v>2.7621856585081962E-2</v>
      </c>
      <c r="AL26">
        <f>CORREL(A26:J26,A28:J28)</f>
        <v>-0.58128539973607218</v>
      </c>
      <c r="AM26">
        <f>CORREL(A26:J26,A29:J29)</f>
        <v>0.2930559866927252</v>
      </c>
      <c r="AN26">
        <f>CORREL(A26:J26,A30:J30)</f>
        <v>-0.21758016740252367</v>
      </c>
    </row>
    <row r="27" spans="1:40" x14ac:dyDescent="0.2">
      <c r="A27" s="2">
        <f>Statistics!D27</f>
        <v>1.7094017094017093</v>
      </c>
      <c r="B27" s="2">
        <f>Statistics!G27</f>
        <v>2.7247956403269753</v>
      </c>
      <c r="C27" s="2">
        <f>Statistics!J27</f>
        <v>2.8037383177570092</v>
      </c>
      <c r="D27" s="2">
        <f>Statistics!M27</f>
        <v>4.4227886056971517</v>
      </c>
      <c r="E27" s="2">
        <f>Statistics!P27</f>
        <v>2.2727272727272729</v>
      </c>
      <c r="F27" s="2">
        <f>Statistics!S27</f>
        <v>3.278688524590164</v>
      </c>
      <c r="G27" s="2">
        <f>Statistics!V27</f>
        <v>4.166666666666667</v>
      </c>
      <c r="H27" s="2">
        <f>Statistics!Y27</f>
        <v>0</v>
      </c>
      <c r="I27" s="2">
        <f>Statistics!AB27</f>
        <v>2.5210084033613445</v>
      </c>
      <c r="J27" s="2">
        <f>Statistics!AE27</f>
        <v>2.0833333333333335</v>
      </c>
      <c r="K27" s="3" t="s">
        <v>66</v>
      </c>
      <c r="L27">
        <f>CORREL(A27:J27,A2:J2)</f>
        <v>9.4043503638530132E-2</v>
      </c>
      <c r="M27">
        <f>CORREL(A27:J27,A3:J3)</f>
        <v>0.21369931016334934</v>
      </c>
      <c r="N27">
        <f>CORREL(A27:J27,A4:J4)</f>
        <v>-0.59969847949807553</v>
      </c>
      <c r="O27">
        <f>CORREL(A27:J27,A5:J5)</f>
        <v>0.23293004604321718</v>
      </c>
      <c r="P27">
        <f>CORREL(A27:J27,A6:J6)</f>
        <v>-0.44927810050203315</v>
      </c>
      <c r="Q27">
        <f>CORREL(A27:J27,A7:J7)</f>
        <v>0.58278655728432815</v>
      </c>
      <c r="R27">
        <f>CORREL(A27:J27,A8:J8)</f>
        <v>-0.47979233777346586</v>
      </c>
      <c r="S27">
        <f>CORREL(A27:J27,A9:J9)</f>
        <v>0.1999987685500334</v>
      </c>
      <c r="T27">
        <f>CORREL(A27:J27,A10:J10)</f>
        <v>9.0734026605980303E-2</v>
      </c>
      <c r="U27">
        <v>0</v>
      </c>
      <c r="V27">
        <f>CORREL(A27:J27,A12:J12)</f>
        <v>-0.10183932636130903</v>
      </c>
      <c r="W27">
        <f>CORREL(A27:J27,A13:J13)</f>
        <v>-0.33920422666357292</v>
      </c>
      <c r="X27">
        <f>CORREL(A27:J27,A14:J14)</f>
        <v>0.22522250091498497</v>
      </c>
      <c r="Y27">
        <f>CORREL(A27:J27,A15:J15)</f>
        <v>0.68606192643291053</v>
      </c>
      <c r="Z27">
        <v>0</v>
      </c>
      <c r="AA27">
        <f>CORREL(A27:J27,A17:J17)</f>
        <v>-0.19035208866779277</v>
      </c>
      <c r="AB27">
        <f>CORREL(A27:J27,A18:J18)</f>
        <v>7.918267464610311E-2</v>
      </c>
      <c r="AC27">
        <f>CORREL(A27:J27,A19:J19)</f>
        <v>0.21980300045906143</v>
      </c>
      <c r="AD27">
        <f>CORREL(A27:J27,A20:J20)</f>
        <v>0.33208030340493455</v>
      </c>
      <c r="AE27">
        <f>CORREL(A27:J27,A21:J21)</f>
        <v>-0.51167447357975726</v>
      </c>
      <c r="AF27">
        <f>CORREL(A27:J27,A22:J22)</f>
        <v>-0.67299490708518894</v>
      </c>
      <c r="AG27">
        <f>CORREL(A27:J27,A23:J23)</f>
        <v>0.10477166061332356</v>
      </c>
      <c r="AH27">
        <f>CORREL(A27:J27,A24:J24)</f>
        <v>0.19959804143991083</v>
      </c>
      <c r="AI27">
        <f>CORREL(A27:J27,A25:J25)</f>
        <v>-0.12356728318525238</v>
      </c>
      <c r="AJ27">
        <f>CORREL(A27:J27,A26:J26)</f>
        <v>2.7621856585081962E-2</v>
      </c>
      <c r="AK27">
        <f>CORREL(A27:J27,A27:J27)</f>
        <v>0.99999999999999989</v>
      </c>
      <c r="AL27">
        <f>CORREL(A27:J27,A28:J28)</f>
        <v>0.27388898683765511</v>
      </c>
      <c r="AM27">
        <f>CORREL(A27:J27,A29:J29)</f>
        <v>2.9005052400112388E-2</v>
      </c>
      <c r="AN27">
        <f>CORREL(A27:J27,A30:J30)</f>
        <v>-5.7507557077105864E-2</v>
      </c>
    </row>
    <row r="28" spans="1:40" x14ac:dyDescent="0.2">
      <c r="A28" s="2">
        <f>Statistics!D28</f>
        <v>7.6923076923076925</v>
      </c>
      <c r="B28" s="2">
        <f>Statistics!G28</f>
        <v>9.5367847411444142</v>
      </c>
      <c r="C28" s="2">
        <f>Statistics!J28</f>
        <v>5.9579439252336446</v>
      </c>
      <c r="D28" s="2">
        <f>Statistics!M28</f>
        <v>14.467766116941529</v>
      </c>
      <c r="E28" s="2">
        <f>Statistics!P28</f>
        <v>16.666666666666668</v>
      </c>
      <c r="F28" s="2">
        <f>Statistics!S28</f>
        <v>16.393442622950818</v>
      </c>
      <c r="G28" s="2">
        <f>Statistics!V28</f>
        <v>18.75</v>
      </c>
      <c r="H28" s="2">
        <f>Statistics!Y28</f>
        <v>5.882352941176471</v>
      </c>
      <c r="I28" s="2">
        <f>Statistics!AB28</f>
        <v>2.5210084033613445</v>
      </c>
      <c r="J28" s="2">
        <f>Statistics!AE28</f>
        <v>30.729166666666668</v>
      </c>
      <c r="K28" s="3" t="s">
        <v>67</v>
      </c>
      <c r="L28">
        <f>CORREL(A28:J28,A2:J2)</f>
        <v>-0.1533805098401716</v>
      </c>
      <c r="M28">
        <f>CORREL(A28:J28,A3:J3)</f>
        <v>0.12173501092701761</v>
      </c>
      <c r="N28">
        <f>CORREL(A28:J28,A4:J4)</f>
        <v>-0.42572398038916676</v>
      </c>
      <c r="O28">
        <f>CORREL(A28:J28,A5:J5)</f>
        <v>-0.22066310585350193</v>
      </c>
      <c r="P28">
        <f>CORREL(A28:J28,A6:J6)</f>
        <v>-0.6851080487790262</v>
      </c>
      <c r="Q28">
        <f>CORREL(A28:J28,A7:J7)</f>
        <v>0.35020012654500232</v>
      </c>
      <c r="R28">
        <f>CORREL(A28:J28,A8:J8)</f>
        <v>-0.50259139725439295</v>
      </c>
      <c r="S28">
        <f>CORREL(A28:J28,A9:J9)</f>
        <v>-0.47444733137029937</v>
      </c>
      <c r="T28">
        <f>CORREL(A28:J28,A10:J10)</f>
        <v>0.39224370146622761</v>
      </c>
      <c r="U28">
        <v>0</v>
      </c>
      <c r="V28">
        <f>CORREL(A28:J28,A12:J12)</f>
        <v>-0.15587131886964994</v>
      </c>
      <c r="W28">
        <f>CORREL(A28:J28,A13:J13)</f>
        <v>-0.11300281867387579</v>
      </c>
      <c r="X28">
        <f>CORREL(A28:J28,A14:J14)</f>
        <v>0.31732912525095941</v>
      </c>
      <c r="Y28">
        <f>CORREL(A28:J28,A15:J15)</f>
        <v>0.50231167062504356</v>
      </c>
      <c r="Z28">
        <v>0</v>
      </c>
      <c r="AA28">
        <f>CORREL(A28:J28,A17:J17)</f>
        <v>-0.35930634649275822</v>
      </c>
      <c r="AB28">
        <f>CORREL(A28:J28,A18:J18)</f>
        <v>-5.871284828569321E-2</v>
      </c>
      <c r="AC28">
        <f>CORREL(A28:J28,A19:J19)</f>
        <v>-0.49230769195706764</v>
      </c>
      <c r="AD28">
        <f>CORREL(A28:J28,A20:J20)</f>
        <v>-0.28370625420237139</v>
      </c>
      <c r="AE28">
        <f>CORREL(A28:J28,A21:J21)</f>
        <v>-0.23333829579169946</v>
      </c>
      <c r="AF28">
        <f>CORREL(A28:J28,A22:J22)</f>
        <v>-0.4257957817167185</v>
      </c>
      <c r="AG28">
        <f>CORREL(A28:J28,A23:J23)</f>
        <v>-0.28661778568032115</v>
      </c>
      <c r="AH28">
        <f>CORREL(A28:J28,A24:J24)</f>
        <v>-0.3018900594403201</v>
      </c>
      <c r="AI28">
        <f>CORREL(A28:J28,A25:J25)</f>
        <v>-0.30657819730050762</v>
      </c>
      <c r="AJ28">
        <f>CORREL(A28:J28,A26:J26)</f>
        <v>-0.58128539973607218</v>
      </c>
      <c r="AK28">
        <f>CORREL(A28:J28,A27:J27)</f>
        <v>0.27388898683765511</v>
      </c>
      <c r="AL28">
        <f>CORREL(A28:J28,A28:J28)</f>
        <v>0.99999999999999989</v>
      </c>
      <c r="AM28">
        <f>CORREL(A28:J28,A29:J29)</f>
        <v>0.19152724814319921</v>
      </c>
      <c r="AN28">
        <f>CORREL(A28:J28,A30:J30)</f>
        <v>0.12029192011913746</v>
      </c>
    </row>
    <row r="29" spans="1:40" x14ac:dyDescent="0.2">
      <c r="A29" s="2">
        <f>Statistics!D29</f>
        <v>0.85470085470085466</v>
      </c>
      <c r="B29" s="2">
        <f>Statistics!G29</f>
        <v>0.81743869209809261</v>
      </c>
      <c r="C29" s="2">
        <f>Statistics!J29</f>
        <v>1.5186915887850467</v>
      </c>
      <c r="D29" s="2">
        <f>Statistics!M29</f>
        <v>1.0494752623688155</v>
      </c>
      <c r="E29" s="2">
        <f>Statistics!P29</f>
        <v>1.5151515151515151</v>
      </c>
      <c r="F29" s="2">
        <f>Statistics!S29</f>
        <v>0</v>
      </c>
      <c r="G29" s="2">
        <f>Statistics!V29</f>
        <v>0</v>
      </c>
      <c r="H29" s="2">
        <f>Statistics!Y29</f>
        <v>0</v>
      </c>
      <c r="I29" s="2">
        <f>Statistics!AB29</f>
        <v>0.84033613445378152</v>
      </c>
      <c r="J29" s="2">
        <f>Statistics!AE29</f>
        <v>1.5625</v>
      </c>
      <c r="K29" s="3" t="s">
        <v>68</v>
      </c>
      <c r="L29">
        <f>CORREL(A29:J29,A2:J2)</f>
        <v>0.85766346840797281</v>
      </c>
      <c r="M29">
        <f>CORREL(A29:J29,A3:J3)</f>
        <v>0.45062194929817773</v>
      </c>
      <c r="N29">
        <f>CORREL(A29:J29,A4:J4)</f>
        <v>-0.67130079524747499</v>
      </c>
      <c r="O29">
        <f>CORREL(A29:J29,A5:J5)</f>
        <v>0.51561052228657511</v>
      </c>
      <c r="P29">
        <f>CORREL(A29:J29,A6:J6)</f>
        <v>0.14327945281797017</v>
      </c>
      <c r="Q29">
        <f>CORREL(A29:J29,A7:J7)</f>
        <v>-0.27218798335556077</v>
      </c>
      <c r="R29">
        <f>CORREL(A29:J29,A8:J8)</f>
        <v>-0.45219721837302645</v>
      </c>
      <c r="S29">
        <f>CORREL(A29:J29,A9:J9)</f>
        <v>0.42641324010213183</v>
      </c>
      <c r="T29">
        <f>CORREL(A29:J29,A10:J10)</f>
        <v>0.13878969514246081</v>
      </c>
      <c r="U29">
        <v>0</v>
      </c>
      <c r="V29">
        <f>CORREL(A29:J29,A12:J12)</f>
        <v>1.2496137002832636E-2</v>
      </c>
      <c r="W29">
        <f>CORREL(A29:J29,A13:J13)</f>
        <v>4.8791836534889124E-2</v>
      </c>
      <c r="X29">
        <f>CORREL(A29:J29,A14:J14)</f>
        <v>0.49202206625639172</v>
      </c>
      <c r="Y29">
        <f>CORREL(A29:J29,A15:J15)</f>
        <v>-0.12894517859293841</v>
      </c>
      <c r="Z29">
        <v>0</v>
      </c>
      <c r="AA29">
        <f>CORREL(A29:J29,A17:J17)</f>
        <v>-2.8921251654185215E-2</v>
      </c>
      <c r="AB29">
        <f>CORREL(A29:J29,A18:J18)</f>
        <v>0.63507642394118091</v>
      </c>
      <c r="AC29">
        <f>CORREL(A29:J29,A19:J19)</f>
        <v>0.12158196890801737</v>
      </c>
      <c r="AD29">
        <f>CORREL(A29:J29,A20:J20)</f>
        <v>0.39923198135165405</v>
      </c>
      <c r="AE29">
        <f>CORREL(A29:J29,A21:J21)</f>
        <v>-0.42024480332090697</v>
      </c>
      <c r="AF29">
        <f>CORREL(A29:J29,A22:J22)</f>
        <v>-8.071596913342366E-2</v>
      </c>
      <c r="AG29">
        <f>CORREL(A29:J29,A23:J23)</f>
        <v>0.40514402065368499</v>
      </c>
      <c r="AH29">
        <f>CORREL(A29:J29,A24:J24)</f>
        <v>0.42040989762951714</v>
      </c>
      <c r="AI29">
        <f>CORREL(A29:J29,A25:J25)</f>
        <v>7.8939826567836366E-2</v>
      </c>
      <c r="AJ29">
        <f>CORREL(A29:J29,A26:J26)</f>
        <v>0.2930559866927252</v>
      </c>
      <c r="AK29">
        <f>CORREL(A29:J29,A27:J27)</f>
        <v>2.9005052400112388E-2</v>
      </c>
      <c r="AL29">
        <f>CORREL(A29:J29,A28:J28)</f>
        <v>0.19152724814319921</v>
      </c>
      <c r="AM29">
        <f>CORREL(A29:J29,A29:J29)</f>
        <v>1.0000000000000002</v>
      </c>
      <c r="AN29">
        <f>CORREL(A29:J29,A30:J30)</f>
        <v>0.46032320518223152</v>
      </c>
    </row>
    <row r="30" spans="1:40" x14ac:dyDescent="0.2">
      <c r="A30" s="2">
        <f>Statistics!D30</f>
        <v>0</v>
      </c>
      <c r="B30" s="2">
        <f>Statistics!G30</f>
        <v>0</v>
      </c>
      <c r="C30" s="2">
        <f>Statistics!J30</f>
        <v>0.23364485981308411</v>
      </c>
      <c r="D30" s="2">
        <f>Statistics!M30</f>
        <v>7.4962518740629688E-2</v>
      </c>
      <c r="E30" s="2">
        <f>Statistics!P30</f>
        <v>1.5151515151515151</v>
      </c>
      <c r="F30" s="2">
        <f>Statistics!S30</f>
        <v>0</v>
      </c>
      <c r="G30" s="2">
        <f>Statistics!V30</f>
        <v>0</v>
      </c>
      <c r="H30" s="2">
        <f>Statistics!Y30</f>
        <v>0</v>
      </c>
      <c r="I30" s="2">
        <f>Statistics!AB30</f>
        <v>0</v>
      </c>
      <c r="J30" s="2">
        <f>Statistics!AE30</f>
        <v>0</v>
      </c>
      <c r="K30" s="3" t="s">
        <v>31</v>
      </c>
      <c r="L30">
        <f>CORREL(A30:J30,A2:J2)</f>
        <v>0.13043544425537232</v>
      </c>
      <c r="M30">
        <f>CORREL(A30:J30,A3:J3)</f>
        <v>6.0649075016678114E-2</v>
      </c>
      <c r="N30">
        <f>CORREL(A30:J30,A4:J4)</f>
        <v>-0.31571862248875993</v>
      </c>
      <c r="O30" t="e">
        <f>CORREL(A30:J30,A33:J33)</f>
        <v>#DIV/0!</v>
      </c>
      <c r="P30">
        <f>CORREL(A30:J30,A6:J6)</f>
        <v>-0.18428357619348062</v>
      </c>
      <c r="Q30">
        <f>CORREL(A30:J30,A7:J7)</f>
        <v>4.6393729917618268E-2</v>
      </c>
      <c r="R30">
        <f>CORREL(A30:J30,A8:J8)</f>
        <v>-0.21168879993865528</v>
      </c>
      <c r="S30">
        <f>CORREL(A30:J30,A9:J9)</f>
        <v>-7.2532343518038694E-2</v>
      </c>
      <c r="T30">
        <f>CORREL(A30:J30,A10:J10)</f>
        <v>0.34023074708935735</v>
      </c>
      <c r="U30">
        <v>0</v>
      </c>
      <c r="V30">
        <f>CORREL(A30:J30,A12:J12)</f>
        <v>-0.62236792876717817</v>
      </c>
      <c r="W30">
        <f>CORREL(A30:J30,A13:J13)</f>
        <v>0.55997328223960452</v>
      </c>
      <c r="X30">
        <f>CORREL(A30:J30,A14:J14)</f>
        <v>0.65585854799289967</v>
      </c>
      <c r="Y30">
        <f>CORREL(A30:J30,A15:J15)</f>
        <v>0.25717019823890935</v>
      </c>
      <c r="Z30">
        <v>0</v>
      </c>
      <c r="AA30">
        <f>CORREL(A30:J30,A17:J17)</f>
        <v>-0.23289815124834931</v>
      </c>
      <c r="AB30">
        <f>CORREL(A30:J30,A18:J18)</f>
        <v>0.67195717026971069</v>
      </c>
      <c r="AC30">
        <f>CORREL(A30:J30,A19:J19)</f>
        <v>-0.24989536493038422</v>
      </c>
      <c r="AD30">
        <f>CORREL(A30:J30,A20:J20)</f>
        <v>-7.8897061110103708E-2</v>
      </c>
      <c r="AE30">
        <f>CORREL(A30:J30,A21:J21)</f>
        <v>-0.55262965644903916</v>
      </c>
      <c r="AF30">
        <f>CORREL(A30:J30,A22:J22)</f>
        <v>-5.8332734580947121E-2</v>
      </c>
      <c r="AG30">
        <f>CORREL(A30:J30,A23:J23)</f>
        <v>3.0881730649496609E-2</v>
      </c>
      <c r="AH30">
        <f>CORREL(A30:J30,A24:J24)</f>
        <v>0.25164145674878369</v>
      </c>
      <c r="AI30">
        <f>CORREL(A30:J30,A25:J25)</f>
        <v>-0.21100744819611578</v>
      </c>
      <c r="AJ30">
        <f>CORREL(A30:J30,A26:J26)</f>
        <v>-0.21758016740252367</v>
      </c>
      <c r="AK30">
        <f>CORREL(A30:J30,A27:J27)</f>
        <v>-5.7507557077105864E-2</v>
      </c>
      <c r="AL30">
        <f>CORREL(A30:J30,A28:J28)</f>
        <v>0.12029192011913746</v>
      </c>
      <c r="AM30">
        <f>CORREL(A30:J30,A29:J29)</f>
        <v>0.46032320518223152</v>
      </c>
      <c r="AN30">
        <f>CORREL(A30:J30,A30:J30)</f>
        <v>1</v>
      </c>
    </row>
    <row r="31" spans="1:40" x14ac:dyDescent="0.2">
      <c r="A31" s="2">
        <f>Statistics!D31</f>
        <v>100</v>
      </c>
      <c r="B31" s="2">
        <f>SUM(B2:B30)</f>
        <v>100.00000000000001</v>
      </c>
      <c r="C31" s="2">
        <f>SUM(C2:C29)</f>
        <v>99.766355140186903</v>
      </c>
      <c r="D31" s="2">
        <f>Statistics!M31</f>
        <v>100</v>
      </c>
      <c r="E31" s="2">
        <f>Statistics!P31</f>
        <v>100</v>
      </c>
      <c r="F31" s="2">
        <f>Statistics!S31</f>
        <v>100</v>
      </c>
      <c r="G31" s="2">
        <f>Statistics!V31</f>
        <v>100</v>
      </c>
      <c r="H31" s="2">
        <f>Statistics!Y31</f>
        <v>100</v>
      </c>
      <c r="I31" s="2">
        <f>Statistics!AB31</f>
        <v>100</v>
      </c>
      <c r="J31" s="2">
        <f>Statistics!AE31</f>
        <v>100</v>
      </c>
    </row>
    <row r="34" spans="1:11" x14ac:dyDescent="0.2">
      <c r="A34" t="str">
        <f>A1</f>
        <v>Weka</v>
      </c>
      <c r="B34" t="str">
        <f t="shared" ref="B34:J34" si="0">B1</f>
        <v>Keras</v>
      </c>
      <c r="C34" t="str">
        <f t="shared" si="0"/>
        <v>Scikit-learn</v>
      </c>
      <c r="D34" t="str">
        <f t="shared" si="0"/>
        <v>Tensorflow</v>
      </c>
      <c r="E34" t="str">
        <f t="shared" si="0"/>
        <v>Caffe</v>
      </c>
      <c r="F34" t="str">
        <f t="shared" si="0"/>
        <v>Torch</v>
      </c>
      <c r="G34" t="str">
        <f t="shared" si="0"/>
        <v>mahout</v>
      </c>
      <c r="H34" t="str">
        <f t="shared" si="0"/>
        <v>h2o</v>
      </c>
      <c r="I34" t="str">
        <f t="shared" si="0"/>
        <v>mllib</v>
      </c>
      <c r="J34" t="str">
        <f t="shared" si="0"/>
        <v>theano</v>
      </c>
    </row>
    <row r="35" spans="1:11" x14ac:dyDescent="0.2">
      <c r="A35">
        <f>RANK(A2,A2:J2)</f>
        <v>5</v>
      </c>
      <c r="B35">
        <f>RANK(B2,A2:J2)</f>
        <v>7</v>
      </c>
      <c r="C35" s="17">
        <f>RANK(C2,A2:J2)</f>
        <v>1</v>
      </c>
      <c r="D35">
        <f>RANK(D2,A2:J2)</f>
        <v>4</v>
      </c>
      <c r="E35">
        <f>RANK(E2,A2:J2)</f>
        <v>6</v>
      </c>
      <c r="F35">
        <f>RANK(F2,A2:J2)</f>
        <v>8</v>
      </c>
      <c r="G35">
        <f>RANK(G2,A2:J2)</f>
        <v>8</v>
      </c>
      <c r="H35">
        <f>RANK(H2,A2:J2)</f>
        <v>8</v>
      </c>
      <c r="I35" s="17">
        <f>RANK(I2,A2:J2)</f>
        <v>2</v>
      </c>
      <c r="J35" s="17">
        <f>RANK(J2,A2:J2)</f>
        <v>3</v>
      </c>
      <c r="K35" s="3" t="s">
        <v>0</v>
      </c>
    </row>
    <row r="36" spans="1:11" x14ac:dyDescent="0.2">
      <c r="A36">
        <f t="shared" ref="A36:A43" si="1">RANK(A3,A3:J3)</f>
        <v>6</v>
      </c>
      <c r="B36" s="17">
        <f t="shared" ref="B36:B43" si="2">RANK(B3,A3:J3)</f>
        <v>1</v>
      </c>
      <c r="C36">
        <f t="shared" ref="C36:C43" si="3">RANK(C3,A3:J3)</f>
        <v>4</v>
      </c>
      <c r="D36" s="17">
        <f t="shared" ref="D36:D43" si="4">RANK(D3,A3:J3)</f>
        <v>2</v>
      </c>
      <c r="E36">
        <f t="shared" ref="E36:E43" si="5">RANK(E3,A3:J3)</f>
        <v>5</v>
      </c>
      <c r="F36">
        <f t="shared" ref="F36:F43" si="6">RANK(F3,A3:J3)</f>
        <v>6</v>
      </c>
      <c r="G36">
        <f t="shared" ref="G36:G43" si="7">RANK(G3,A3:J3)</f>
        <v>6</v>
      </c>
      <c r="H36">
        <f t="shared" ref="H36:H43" si="8">RANK(H3,A3:J3)</f>
        <v>6</v>
      </c>
      <c r="I36">
        <f t="shared" ref="I36:I43" si="9">RANK(I3,A3:J3)</f>
        <v>6</v>
      </c>
      <c r="J36" s="17">
        <f t="shared" ref="J36:J43" si="10">RANK(J3,A3:J3)</f>
        <v>3</v>
      </c>
      <c r="K36" s="3" t="s">
        <v>27</v>
      </c>
    </row>
    <row r="37" spans="1:11" x14ac:dyDescent="0.2">
      <c r="A37">
        <f t="shared" si="1"/>
        <v>4</v>
      </c>
      <c r="B37">
        <f t="shared" si="2"/>
        <v>10</v>
      </c>
      <c r="C37">
        <f t="shared" si="3"/>
        <v>9</v>
      </c>
      <c r="D37">
        <f t="shared" si="4"/>
        <v>8</v>
      </c>
      <c r="E37">
        <f t="shared" si="5"/>
        <v>7</v>
      </c>
      <c r="F37" s="17">
        <f t="shared" si="6"/>
        <v>3</v>
      </c>
      <c r="G37">
        <f t="shared" si="7"/>
        <v>5</v>
      </c>
      <c r="H37" s="17">
        <f t="shared" si="8"/>
        <v>1</v>
      </c>
      <c r="I37" s="17">
        <f t="shared" si="9"/>
        <v>2</v>
      </c>
      <c r="J37">
        <f t="shared" si="10"/>
        <v>6</v>
      </c>
      <c r="K37" s="3" t="s">
        <v>1</v>
      </c>
    </row>
    <row r="38" spans="1:11" x14ac:dyDescent="0.2">
      <c r="A38" s="17">
        <f t="shared" si="1"/>
        <v>2</v>
      </c>
      <c r="B38">
        <f t="shared" si="2"/>
        <v>8</v>
      </c>
      <c r="C38" s="17">
        <f t="shared" si="3"/>
        <v>1</v>
      </c>
      <c r="D38">
        <f t="shared" si="4"/>
        <v>4</v>
      </c>
      <c r="E38">
        <f t="shared" si="5"/>
        <v>7</v>
      </c>
      <c r="F38">
        <f t="shared" si="6"/>
        <v>9</v>
      </c>
      <c r="G38">
        <f t="shared" si="7"/>
        <v>5</v>
      </c>
      <c r="H38">
        <f t="shared" si="8"/>
        <v>9</v>
      </c>
      <c r="I38" s="17">
        <f t="shared" si="9"/>
        <v>3</v>
      </c>
      <c r="J38">
        <f t="shared" si="10"/>
        <v>6</v>
      </c>
      <c r="K38" s="3" t="s">
        <v>2</v>
      </c>
    </row>
    <row r="39" spans="1:11" x14ac:dyDescent="0.2">
      <c r="A39" s="17">
        <f t="shared" si="1"/>
        <v>3</v>
      </c>
      <c r="B39">
        <f t="shared" si="2"/>
        <v>5</v>
      </c>
      <c r="C39" s="17">
        <f t="shared" si="3"/>
        <v>1</v>
      </c>
      <c r="D39">
        <f t="shared" si="4"/>
        <v>6</v>
      </c>
      <c r="E39">
        <f t="shared" si="5"/>
        <v>8</v>
      </c>
      <c r="F39">
        <f t="shared" si="6"/>
        <v>8</v>
      </c>
      <c r="G39">
        <f t="shared" si="7"/>
        <v>8</v>
      </c>
      <c r="H39" s="17">
        <f t="shared" si="8"/>
        <v>2</v>
      </c>
      <c r="I39">
        <f t="shared" si="9"/>
        <v>4</v>
      </c>
      <c r="J39">
        <f t="shared" si="10"/>
        <v>7</v>
      </c>
      <c r="K39" s="3" t="s">
        <v>61</v>
      </c>
    </row>
    <row r="40" spans="1:11" x14ac:dyDescent="0.2">
      <c r="A40">
        <f t="shared" si="1"/>
        <v>9</v>
      </c>
      <c r="B40" s="17">
        <f t="shared" si="2"/>
        <v>3</v>
      </c>
      <c r="C40">
        <f t="shared" si="3"/>
        <v>8</v>
      </c>
      <c r="D40">
        <f t="shared" si="4"/>
        <v>6</v>
      </c>
      <c r="E40" s="17">
        <f t="shared" si="5"/>
        <v>2</v>
      </c>
      <c r="F40">
        <f t="shared" si="6"/>
        <v>7</v>
      </c>
      <c r="G40" s="17">
        <f t="shared" si="7"/>
        <v>1</v>
      </c>
      <c r="H40">
        <f t="shared" si="8"/>
        <v>10</v>
      </c>
      <c r="I40">
        <f t="shared" si="9"/>
        <v>4</v>
      </c>
      <c r="J40">
        <f t="shared" si="10"/>
        <v>5</v>
      </c>
      <c r="K40" s="3" t="s">
        <v>4</v>
      </c>
    </row>
    <row r="41" spans="1:11" x14ac:dyDescent="0.2">
      <c r="A41">
        <f t="shared" si="1"/>
        <v>6</v>
      </c>
      <c r="B41">
        <f t="shared" si="2"/>
        <v>7</v>
      </c>
      <c r="C41">
        <f t="shared" si="3"/>
        <v>5</v>
      </c>
      <c r="D41">
        <f t="shared" si="4"/>
        <v>4</v>
      </c>
      <c r="E41">
        <f t="shared" si="5"/>
        <v>8</v>
      </c>
      <c r="F41" s="17">
        <f t="shared" si="6"/>
        <v>3</v>
      </c>
      <c r="G41">
        <f t="shared" si="7"/>
        <v>10</v>
      </c>
      <c r="H41" s="17">
        <f t="shared" si="8"/>
        <v>1</v>
      </c>
      <c r="I41" s="17">
        <f t="shared" si="9"/>
        <v>2</v>
      </c>
      <c r="J41">
        <f t="shared" si="10"/>
        <v>9</v>
      </c>
      <c r="K41" s="3" t="s">
        <v>62</v>
      </c>
    </row>
    <row r="42" spans="1:11" x14ac:dyDescent="0.2">
      <c r="A42">
        <f t="shared" si="1"/>
        <v>5</v>
      </c>
      <c r="B42">
        <f t="shared" si="2"/>
        <v>4</v>
      </c>
      <c r="C42" s="17">
        <f t="shared" si="3"/>
        <v>1</v>
      </c>
      <c r="D42" s="17">
        <f t="shared" si="4"/>
        <v>3</v>
      </c>
      <c r="E42">
        <f t="shared" si="5"/>
        <v>5</v>
      </c>
      <c r="F42">
        <f t="shared" si="6"/>
        <v>5</v>
      </c>
      <c r="G42">
        <f t="shared" si="7"/>
        <v>5</v>
      </c>
      <c r="H42">
        <f t="shared" si="8"/>
        <v>5</v>
      </c>
      <c r="I42" s="17">
        <f t="shared" si="9"/>
        <v>2</v>
      </c>
      <c r="J42">
        <f t="shared" si="10"/>
        <v>5</v>
      </c>
      <c r="K42" s="3" t="s">
        <v>69</v>
      </c>
    </row>
    <row r="43" spans="1:11" x14ac:dyDescent="0.2">
      <c r="A43" s="17">
        <f t="shared" si="1"/>
        <v>3</v>
      </c>
      <c r="B43">
        <f t="shared" si="2"/>
        <v>7</v>
      </c>
      <c r="C43">
        <f t="shared" si="3"/>
        <v>8</v>
      </c>
      <c r="D43">
        <f t="shared" si="4"/>
        <v>5</v>
      </c>
      <c r="E43" s="17">
        <f t="shared" si="5"/>
        <v>2</v>
      </c>
      <c r="F43" s="17">
        <f t="shared" si="6"/>
        <v>1</v>
      </c>
      <c r="G43">
        <f t="shared" si="7"/>
        <v>9</v>
      </c>
      <c r="H43">
        <f t="shared" si="8"/>
        <v>9</v>
      </c>
      <c r="I43">
        <f t="shared" si="9"/>
        <v>6</v>
      </c>
      <c r="J43">
        <f t="shared" si="10"/>
        <v>4</v>
      </c>
      <c r="K43" s="3" t="s">
        <v>10</v>
      </c>
    </row>
    <row r="44" spans="1:11" x14ac:dyDescent="0.2">
      <c r="A44">
        <f>RANK(A12,A12:J12)</f>
        <v>8</v>
      </c>
      <c r="B44">
        <f>RANK(B12,A12:J12)</f>
        <v>4</v>
      </c>
      <c r="C44">
        <f>RANK(C12,A12:J12)</f>
        <v>6</v>
      </c>
      <c r="D44">
        <f>RANK(D12,A12:J12)</f>
        <v>5</v>
      </c>
      <c r="E44">
        <f>RANK(E12,A12:J12)</f>
        <v>10</v>
      </c>
      <c r="F44">
        <f>RANK(F12,A12:J12)</f>
        <v>9</v>
      </c>
      <c r="G44">
        <f>RANK(G12,A12:J12)</f>
        <v>7</v>
      </c>
      <c r="H44" s="17">
        <f>RANK(H12,A12:J12)</f>
        <v>1</v>
      </c>
      <c r="I44" s="17">
        <f>RANK(I12,A12:J12)</f>
        <v>1</v>
      </c>
      <c r="J44" s="17">
        <f>RANK(J12,A12:J12)</f>
        <v>3</v>
      </c>
      <c r="K44" s="3" t="s">
        <v>7</v>
      </c>
    </row>
    <row r="45" spans="1:11" x14ac:dyDescent="0.2">
      <c r="A45">
        <f>RANK(A13,A13:J13)</f>
        <v>5</v>
      </c>
      <c r="B45">
        <f>RANK(B13,A13:J13)</f>
        <v>4</v>
      </c>
      <c r="C45">
        <f>RANK(C13,A13:J13)</f>
        <v>6</v>
      </c>
      <c r="D45">
        <f>RANK(D13,A13:J13)</f>
        <v>7</v>
      </c>
      <c r="E45" s="17">
        <f>RANK(E13,A13:J13)</f>
        <v>1</v>
      </c>
      <c r="F45" s="17">
        <f>RANK(F13,A13:J13)</f>
        <v>2</v>
      </c>
      <c r="G45">
        <f>RANK(G13,A13:J13)</f>
        <v>10</v>
      </c>
      <c r="H45" s="17">
        <f>RANK(H13,A13:J13)</f>
        <v>3</v>
      </c>
      <c r="I45">
        <f>RANK(I13,A13:J13)</f>
        <v>9</v>
      </c>
      <c r="J45">
        <f>RANK(J13,A13:J13)</f>
        <v>8</v>
      </c>
      <c r="K45" s="3" t="s">
        <v>64</v>
      </c>
    </row>
    <row r="46" spans="1:11" x14ac:dyDescent="0.2">
      <c r="A46">
        <f>RANK(A14,A14:J14)</f>
        <v>6</v>
      </c>
      <c r="B46" s="17">
        <f>RANK(B14,A14:J14)</f>
        <v>2</v>
      </c>
      <c r="C46">
        <f>RANK(C14,A14:J14)</f>
        <v>7</v>
      </c>
      <c r="D46" s="17">
        <f>RANK(D14,A14:J14)</f>
        <v>3</v>
      </c>
      <c r="E46" s="17">
        <f>RANK(E14,A14:J14)</f>
        <v>1</v>
      </c>
      <c r="F46">
        <f>RANK(F14,A14:J14)</f>
        <v>4</v>
      </c>
      <c r="G46">
        <f>RANK(G14,A14:J14)</f>
        <v>9</v>
      </c>
      <c r="H46">
        <f>RANK(H14,A14:J14)</f>
        <v>9</v>
      </c>
      <c r="I46">
        <f>RANK(I14,A14:J14)</f>
        <v>8</v>
      </c>
      <c r="J46">
        <f>RANK(J14,A14:J14)</f>
        <v>5</v>
      </c>
      <c r="K46" s="3" t="s">
        <v>20</v>
      </c>
    </row>
    <row r="47" spans="1:11" x14ac:dyDescent="0.2">
      <c r="A47">
        <f>RANK(A15,A15:J15)</f>
        <v>7</v>
      </c>
      <c r="B47">
        <f>RANK(B15,A15:J15)</f>
        <v>5</v>
      </c>
      <c r="C47">
        <f>RANK(C15,A15:J15)</f>
        <v>8</v>
      </c>
      <c r="D47" s="17">
        <f>RANK(D15,A15:J15)</f>
        <v>2</v>
      </c>
      <c r="E47" s="17">
        <f>RANK(E15,A15:J15)</f>
        <v>3</v>
      </c>
      <c r="F47" s="17">
        <f>RANK(F15,A15:J15)</f>
        <v>1</v>
      </c>
      <c r="G47">
        <f>RANK(G15,A15:J15)</f>
        <v>4</v>
      </c>
      <c r="H47">
        <f>RANK(H15,A15:J15)</f>
        <v>9</v>
      </c>
      <c r="I47">
        <f>RANK(I15,A15:J15)</f>
        <v>9</v>
      </c>
      <c r="J47">
        <f>RANK(J15,A15:J15)</f>
        <v>6</v>
      </c>
      <c r="K47" s="3" t="s">
        <v>41</v>
      </c>
    </row>
    <row r="48" spans="1:11" x14ac:dyDescent="0.2">
      <c r="A48">
        <f t="shared" ref="A48:A61" si="11">RANK(A17,A17:J17)</f>
        <v>10</v>
      </c>
      <c r="B48" s="17">
        <f t="shared" ref="B48:B61" si="12">RANK(B17,A17:J17)</f>
        <v>1</v>
      </c>
      <c r="C48">
        <f t="shared" ref="C48:C61" si="13">RANK(C17,A17:J17)</f>
        <v>5</v>
      </c>
      <c r="D48">
        <f t="shared" ref="D48:D61" si="14">RANK(D17,A17:J17)</f>
        <v>4</v>
      </c>
      <c r="E48">
        <f t="shared" ref="E48:E61" si="15">RANK(E17,A17:J17)</f>
        <v>7</v>
      </c>
      <c r="F48">
        <f t="shared" ref="F48:F61" si="16">RANK(F17,A17:J17)</f>
        <v>9</v>
      </c>
      <c r="G48">
        <f t="shared" ref="G48:G61" si="17">RANK(G17,A17:J17)</f>
        <v>8</v>
      </c>
      <c r="H48" s="17">
        <f t="shared" ref="H48:H61" si="18">RANK(H17,A17:J17)</f>
        <v>2</v>
      </c>
      <c r="I48" s="17">
        <f t="shared" ref="I48:I61" si="19">RANK(I17,A17:J17)</f>
        <v>3</v>
      </c>
      <c r="J48">
        <f t="shared" ref="J48:J61" si="20">RANK(J17,A17:J17)</f>
        <v>6</v>
      </c>
      <c r="K48" s="3" t="s">
        <v>5</v>
      </c>
    </row>
    <row r="49" spans="1:11" x14ac:dyDescent="0.2">
      <c r="A49">
        <f t="shared" si="11"/>
        <v>7</v>
      </c>
      <c r="B49" s="17">
        <f t="shared" si="12"/>
        <v>3</v>
      </c>
      <c r="C49" s="17">
        <f t="shared" si="13"/>
        <v>2</v>
      </c>
      <c r="D49">
        <f t="shared" si="14"/>
        <v>6</v>
      </c>
      <c r="E49" s="17">
        <f t="shared" si="15"/>
        <v>1</v>
      </c>
      <c r="F49">
        <f t="shared" si="16"/>
        <v>4</v>
      </c>
      <c r="G49">
        <f t="shared" si="17"/>
        <v>9</v>
      </c>
      <c r="H49">
        <f t="shared" si="18"/>
        <v>9</v>
      </c>
      <c r="I49">
        <f t="shared" si="19"/>
        <v>8</v>
      </c>
      <c r="J49">
        <f t="shared" si="20"/>
        <v>5</v>
      </c>
      <c r="K49" s="3" t="s">
        <v>6</v>
      </c>
    </row>
    <row r="50" spans="1:11" x14ac:dyDescent="0.2">
      <c r="A50" s="17">
        <f t="shared" si="11"/>
        <v>1</v>
      </c>
      <c r="B50">
        <f t="shared" si="12"/>
        <v>5</v>
      </c>
      <c r="C50">
        <f t="shared" si="13"/>
        <v>4</v>
      </c>
      <c r="D50" s="17">
        <f t="shared" si="14"/>
        <v>2</v>
      </c>
      <c r="E50">
        <f t="shared" si="15"/>
        <v>8</v>
      </c>
      <c r="F50">
        <f t="shared" si="16"/>
        <v>7</v>
      </c>
      <c r="G50">
        <f t="shared" si="17"/>
        <v>6</v>
      </c>
      <c r="H50">
        <f t="shared" si="18"/>
        <v>9</v>
      </c>
      <c r="I50" s="17">
        <f t="shared" si="19"/>
        <v>3</v>
      </c>
      <c r="J50">
        <f t="shared" si="20"/>
        <v>9</v>
      </c>
      <c r="K50" s="3" t="s">
        <v>11</v>
      </c>
    </row>
    <row r="51" spans="1:11" x14ac:dyDescent="0.2">
      <c r="A51">
        <f t="shared" si="11"/>
        <v>4</v>
      </c>
      <c r="B51" s="17">
        <f t="shared" si="12"/>
        <v>3</v>
      </c>
      <c r="C51" s="17">
        <f t="shared" si="13"/>
        <v>1</v>
      </c>
      <c r="D51" s="17">
        <f t="shared" si="14"/>
        <v>2</v>
      </c>
      <c r="E51">
        <f t="shared" si="15"/>
        <v>4</v>
      </c>
      <c r="F51">
        <f t="shared" si="16"/>
        <v>4</v>
      </c>
      <c r="G51">
        <f t="shared" si="17"/>
        <v>4</v>
      </c>
      <c r="H51">
        <f t="shared" si="18"/>
        <v>4</v>
      </c>
      <c r="I51">
        <f t="shared" si="19"/>
        <v>4</v>
      </c>
      <c r="J51">
        <f t="shared" si="20"/>
        <v>4</v>
      </c>
      <c r="K51" s="3" t="s">
        <v>29</v>
      </c>
    </row>
    <row r="52" spans="1:11" x14ac:dyDescent="0.2">
      <c r="A52">
        <f t="shared" si="11"/>
        <v>7</v>
      </c>
      <c r="B52" s="17">
        <f t="shared" si="12"/>
        <v>2</v>
      </c>
      <c r="C52">
        <f t="shared" si="13"/>
        <v>4</v>
      </c>
      <c r="D52">
        <f t="shared" si="14"/>
        <v>5</v>
      </c>
      <c r="E52">
        <f t="shared" si="15"/>
        <v>10</v>
      </c>
      <c r="F52">
        <f t="shared" si="16"/>
        <v>9</v>
      </c>
      <c r="G52">
        <f t="shared" si="17"/>
        <v>6</v>
      </c>
      <c r="H52" s="17">
        <f t="shared" si="18"/>
        <v>1</v>
      </c>
      <c r="I52">
        <f t="shared" si="19"/>
        <v>8</v>
      </c>
      <c r="J52" s="17">
        <f t="shared" si="20"/>
        <v>3</v>
      </c>
      <c r="K52" s="3" t="s">
        <v>36</v>
      </c>
    </row>
    <row r="53" spans="1:11" x14ac:dyDescent="0.2">
      <c r="A53">
        <f t="shared" si="11"/>
        <v>8</v>
      </c>
      <c r="B53">
        <f t="shared" si="12"/>
        <v>7</v>
      </c>
      <c r="C53" s="17">
        <f t="shared" si="13"/>
        <v>2</v>
      </c>
      <c r="D53">
        <f t="shared" si="14"/>
        <v>6</v>
      </c>
      <c r="E53">
        <f t="shared" si="15"/>
        <v>5</v>
      </c>
      <c r="F53">
        <f t="shared" si="16"/>
        <v>8</v>
      </c>
      <c r="G53">
        <f t="shared" si="17"/>
        <v>8</v>
      </c>
      <c r="H53" s="17">
        <f t="shared" si="18"/>
        <v>1</v>
      </c>
      <c r="I53" s="17">
        <f t="shared" si="19"/>
        <v>3</v>
      </c>
      <c r="J53">
        <f t="shared" si="20"/>
        <v>4</v>
      </c>
      <c r="K53" s="3" t="s">
        <v>44</v>
      </c>
    </row>
    <row r="54" spans="1:11" x14ac:dyDescent="0.2">
      <c r="A54">
        <f t="shared" si="11"/>
        <v>3</v>
      </c>
      <c r="B54">
        <f t="shared" si="12"/>
        <v>3</v>
      </c>
      <c r="C54" s="17">
        <f t="shared" si="13"/>
        <v>1</v>
      </c>
      <c r="D54" s="17">
        <f t="shared" si="14"/>
        <v>2</v>
      </c>
      <c r="E54">
        <f t="shared" si="15"/>
        <v>3</v>
      </c>
      <c r="F54">
        <f t="shared" si="16"/>
        <v>3</v>
      </c>
      <c r="G54">
        <f t="shared" si="17"/>
        <v>3</v>
      </c>
      <c r="H54">
        <f t="shared" si="18"/>
        <v>3</v>
      </c>
      <c r="I54">
        <f t="shared" si="19"/>
        <v>3</v>
      </c>
      <c r="J54">
        <f t="shared" si="20"/>
        <v>3</v>
      </c>
      <c r="K54" s="3" t="s">
        <v>45</v>
      </c>
    </row>
    <row r="55" spans="1:11" x14ac:dyDescent="0.2">
      <c r="A55" s="17">
        <f t="shared" si="11"/>
        <v>1</v>
      </c>
      <c r="B55" s="17">
        <f t="shared" si="12"/>
        <v>2</v>
      </c>
      <c r="C55">
        <f t="shared" si="13"/>
        <v>4</v>
      </c>
      <c r="D55">
        <f t="shared" si="14"/>
        <v>7</v>
      </c>
      <c r="E55" s="17">
        <f t="shared" si="15"/>
        <v>3</v>
      </c>
      <c r="F55">
        <f t="shared" si="16"/>
        <v>9</v>
      </c>
      <c r="G55">
        <f t="shared" si="17"/>
        <v>6</v>
      </c>
      <c r="H55">
        <f t="shared" si="18"/>
        <v>10</v>
      </c>
      <c r="I55">
        <f t="shared" si="19"/>
        <v>5</v>
      </c>
      <c r="J55">
        <f t="shared" si="20"/>
        <v>8</v>
      </c>
      <c r="K55" s="3" t="s">
        <v>46</v>
      </c>
    </row>
    <row r="56" spans="1:11" x14ac:dyDescent="0.2">
      <c r="A56" s="17">
        <f t="shared" si="11"/>
        <v>1</v>
      </c>
      <c r="B56" s="17">
        <f t="shared" si="12"/>
        <v>2</v>
      </c>
      <c r="C56" s="17">
        <f t="shared" si="13"/>
        <v>3</v>
      </c>
      <c r="D56">
        <f t="shared" si="14"/>
        <v>4</v>
      </c>
      <c r="E56">
        <f t="shared" si="15"/>
        <v>5</v>
      </c>
      <c r="F56">
        <f t="shared" si="16"/>
        <v>5</v>
      </c>
      <c r="G56">
        <f t="shared" si="17"/>
        <v>5</v>
      </c>
      <c r="H56">
        <f t="shared" si="18"/>
        <v>5</v>
      </c>
      <c r="I56">
        <f t="shared" si="19"/>
        <v>5</v>
      </c>
      <c r="J56">
        <f t="shared" si="20"/>
        <v>5</v>
      </c>
      <c r="K56" s="3" t="s">
        <v>47</v>
      </c>
    </row>
    <row r="57" spans="1:11" x14ac:dyDescent="0.2">
      <c r="A57" s="17">
        <f t="shared" si="11"/>
        <v>3</v>
      </c>
      <c r="B57" s="17">
        <f t="shared" si="12"/>
        <v>1</v>
      </c>
      <c r="C57" s="17">
        <f t="shared" si="13"/>
        <v>2</v>
      </c>
      <c r="D57">
        <f t="shared" si="14"/>
        <v>5</v>
      </c>
      <c r="E57">
        <f t="shared" si="15"/>
        <v>6</v>
      </c>
      <c r="F57">
        <f t="shared" si="16"/>
        <v>6</v>
      </c>
      <c r="G57">
        <f t="shared" si="17"/>
        <v>6</v>
      </c>
      <c r="H57">
        <f t="shared" si="18"/>
        <v>6</v>
      </c>
      <c r="I57">
        <f t="shared" si="19"/>
        <v>4</v>
      </c>
      <c r="J57">
        <f t="shared" si="20"/>
        <v>6</v>
      </c>
      <c r="K57" s="3" t="s">
        <v>48</v>
      </c>
    </row>
    <row r="58" spans="1:11" x14ac:dyDescent="0.2">
      <c r="A58">
        <f t="shared" si="11"/>
        <v>9</v>
      </c>
      <c r="B58">
        <f t="shared" si="12"/>
        <v>5</v>
      </c>
      <c r="C58">
        <f t="shared" si="13"/>
        <v>4</v>
      </c>
      <c r="D58" s="17">
        <f t="shared" si="14"/>
        <v>1</v>
      </c>
      <c r="E58">
        <f t="shared" si="15"/>
        <v>7</v>
      </c>
      <c r="F58" s="17">
        <f t="shared" si="16"/>
        <v>3</v>
      </c>
      <c r="G58" s="17">
        <f t="shared" si="17"/>
        <v>2</v>
      </c>
      <c r="H58">
        <f t="shared" si="18"/>
        <v>10</v>
      </c>
      <c r="I58">
        <f t="shared" si="19"/>
        <v>6</v>
      </c>
      <c r="J58">
        <f t="shared" si="20"/>
        <v>8</v>
      </c>
      <c r="K58" s="3" t="s">
        <v>66</v>
      </c>
    </row>
    <row r="59" spans="1:11" x14ac:dyDescent="0.2">
      <c r="A59">
        <f t="shared" si="11"/>
        <v>7</v>
      </c>
      <c r="B59">
        <f t="shared" si="12"/>
        <v>6</v>
      </c>
      <c r="C59">
        <f t="shared" si="13"/>
        <v>8</v>
      </c>
      <c r="D59">
        <f t="shared" si="14"/>
        <v>5</v>
      </c>
      <c r="E59" s="17">
        <f t="shared" si="15"/>
        <v>3</v>
      </c>
      <c r="F59">
        <f t="shared" si="16"/>
        <v>4</v>
      </c>
      <c r="G59" s="17">
        <f t="shared" si="17"/>
        <v>2</v>
      </c>
      <c r="H59">
        <f t="shared" si="18"/>
        <v>9</v>
      </c>
      <c r="I59">
        <f t="shared" si="19"/>
        <v>10</v>
      </c>
      <c r="J59" s="17">
        <f t="shared" si="20"/>
        <v>1</v>
      </c>
      <c r="K59" s="3" t="s">
        <v>67</v>
      </c>
    </row>
    <row r="60" spans="1:11" x14ac:dyDescent="0.2">
      <c r="A60">
        <f t="shared" si="11"/>
        <v>5</v>
      </c>
      <c r="B60">
        <f t="shared" si="12"/>
        <v>7</v>
      </c>
      <c r="C60" s="17">
        <f t="shared" si="13"/>
        <v>2</v>
      </c>
      <c r="D60">
        <f t="shared" si="14"/>
        <v>4</v>
      </c>
      <c r="E60" s="17">
        <f t="shared" si="15"/>
        <v>3</v>
      </c>
      <c r="F60">
        <f t="shared" si="16"/>
        <v>8</v>
      </c>
      <c r="G60">
        <f t="shared" si="17"/>
        <v>8</v>
      </c>
      <c r="H60">
        <f t="shared" si="18"/>
        <v>8</v>
      </c>
      <c r="I60">
        <f t="shared" si="19"/>
        <v>6</v>
      </c>
      <c r="J60" s="17">
        <f t="shared" si="20"/>
        <v>1</v>
      </c>
      <c r="K60" s="3" t="s">
        <v>68</v>
      </c>
    </row>
    <row r="61" spans="1:11" x14ac:dyDescent="0.2">
      <c r="A61">
        <f t="shared" si="11"/>
        <v>4</v>
      </c>
      <c r="B61">
        <f t="shared" si="12"/>
        <v>4</v>
      </c>
      <c r="C61" s="17">
        <f t="shared" si="13"/>
        <v>2</v>
      </c>
      <c r="D61" s="17">
        <f t="shared" si="14"/>
        <v>3</v>
      </c>
      <c r="E61" s="17">
        <f t="shared" si="15"/>
        <v>1</v>
      </c>
      <c r="F61">
        <f t="shared" si="16"/>
        <v>4</v>
      </c>
      <c r="G61">
        <f t="shared" si="17"/>
        <v>4</v>
      </c>
      <c r="H61">
        <f t="shared" si="18"/>
        <v>4</v>
      </c>
      <c r="I61">
        <f t="shared" si="19"/>
        <v>4</v>
      </c>
      <c r="J61">
        <f t="shared" si="20"/>
        <v>4</v>
      </c>
      <c r="K61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Statistics</vt:lpstr>
      <vt:lpstr>Weka</vt:lpstr>
      <vt:lpstr>HighLeve</vt:lpstr>
      <vt:lpstr>HighLevelCor</vt:lpstr>
      <vt:lpstr>mllib</vt:lpstr>
      <vt:lpstr>Sklearn</vt:lpstr>
      <vt:lpstr>tensorflow</vt:lpstr>
      <vt:lpstr>keras</vt:lpstr>
      <vt:lpstr>Correlation</vt:lpstr>
      <vt:lpstr>torch</vt:lpstr>
      <vt:lpstr>caffe</vt:lpstr>
      <vt:lpstr>theano</vt:lpstr>
      <vt:lpstr>mahout</vt:lpstr>
      <vt:lpstr>gcaffe</vt:lpstr>
      <vt:lpstr>scaffe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2019-02-20T22:01:31Z</dcterms:modified>
</cp:coreProperties>
</file>