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has/Downloads/"/>
    </mc:Choice>
  </mc:AlternateContent>
  <xr:revisionPtr revIDLastSave="0" documentId="8_{C13D4CFB-62BB-CC43-88C9-254F79E5CEE5}" xr6:coauthVersionLast="47" xr6:coauthVersionMax="47" xr10:uidLastSave="{00000000-0000-0000-0000-000000000000}"/>
  <bookViews>
    <workbookView xWindow="0" yWindow="740" windowWidth="30240" windowHeight="18900" xr2:uid="{60BFA76D-5952-B746-9CF2-47E89D3ABC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1" i="1" l="1"/>
  <c r="F121" i="1"/>
  <c r="E121" i="1"/>
  <c r="D121" i="1"/>
  <c r="C121" i="1"/>
  <c r="B121" i="1"/>
  <c r="G120" i="1"/>
  <c r="F120" i="1"/>
  <c r="E120" i="1"/>
  <c r="D120" i="1"/>
  <c r="C120" i="1"/>
  <c r="B120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1" i="1"/>
  <c r="F111" i="1"/>
  <c r="E111" i="1"/>
  <c r="D111" i="1"/>
  <c r="C111" i="1"/>
  <c r="B111" i="1"/>
  <c r="G109" i="1"/>
  <c r="F109" i="1"/>
  <c r="E109" i="1"/>
  <c r="D109" i="1"/>
  <c r="C109" i="1"/>
  <c r="G108" i="1"/>
  <c r="F108" i="1"/>
  <c r="E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D101" i="1"/>
  <c r="C101" i="1"/>
  <c r="B101" i="1"/>
  <c r="D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E25" i="1"/>
  <c r="E30" i="1" s="1"/>
  <c r="D25" i="1"/>
  <c r="D30" i="1" s="1"/>
  <c r="C25" i="1"/>
  <c r="D33" i="1" s="1"/>
  <c r="B25" i="1"/>
  <c r="B31" i="1" s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F10" i="1"/>
  <c r="F11" i="1" s="1"/>
  <c r="E10" i="1"/>
  <c r="E11" i="1" s="1"/>
  <c r="D10" i="1"/>
  <c r="D11" i="1" s="1"/>
  <c r="C10" i="1"/>
  <c r="C11" i="1" s="1"/>
  <c r="G8" i="1"/>
  <c r="G10" i="1" s="1"/>
  <c r="G11" i="1" s="1"/>
  <c r="F8" i="1"/>
  <c r="E8" i="1"/>
  <c r="D8" i="1"/>
  <c r="C8" i="1"/>
  <c r="B8" i="1"/>
  <c r="B10" i="1" s="1"/>
  <c r="B11" i="1" s="1"/>
  <c r="H5" i="1"/>
  <c r="J25" i="1" l="1"/>
  <c r="J26" i="1" s="1"/>
  <c r="K25" i="1"/>
  <c r="K26" i="1" s="1"/>
  <c r="L25" i="1"/>
  <c r="L26" i="1" s="1"/>
  <c r="I25" i="1"/>
  <c r="I26" i="1" s="1"/>
  <c r="C31" i="1"/>
  <c r="E33" i="1"/>
  <c r="D31" i="1"/>
  <c r="D37" i="1" s="1"/>
  <c r="B34" i="1"/>
  <c r="E31" i="1"/>
  <c r="C34" i="1"/>
  <c r="B32" i="1"/>
  <c r="D34" i="1"/>
  <c r="C32" i="1"/>
  <c r="E34" i="1"/>
  <c r="B30" i="1"/>
  <c r="D32" i="1"/>
  <c r="B35" i="1"/>
  <c r="C30" i="1"/>
  <c r="E32" i="1"/>
  <c r="C35" i="1"/>
  <c r="B33" i="1"/>
  <c r="D35" i="1"/>
  <c r="C33" i="1"/>
  <c r="E35" i="1"/>
  <c r="E37" i="1" l="1"/>
  <c r="C37" i="1"/>
  <c r="B37" i="1"/>
</calcChain>
</file>

<file path=xl/sharedStrings.xml><?xml version="1.0" encoding="utf-8"?>
<sst xmlns="http://schemas.openxmlformats.org/spreadsheetml/2006/main" count="273" uniqueCount="96">
  <si>
    <t>Facing Changes</t>
  </si>
  <si>
    <t>Add more data</t>
  </si>
  <si>
    <t>Add/ remove class</t>
  </si>
  <si>
    <t>Input data shape</t>
  </si>
  <si>
    <t>Input data type</t>
  </si>
  <si>
    <t>Training algorithm</t>
  </si>
  <si>
    <t>Additional Training</t>
  </si>
  <si>
    <t>Other Questions</t>
  </si>
  <si>
    <t>Positive</t>
  </si>
  <si>
    <t>retrain - 46</t>
  </si>
  <si>
    <t>Negative</t>
  </si>
  <si>
    <t>total - 76</t>
  </si>
  <si>
    <t>Positive percentage</t>
  </si>
  <si>
    <t>Negative Percentage</t>
  </si>
  <si>
    <t>YOE</t>
  </si>
  <si>
    <t>Programming</t>
  </si>
  <si>
    <t>Working with existing ML/DL models</t>
  </si>
  <si>
    <t>Creating new ML/DL models</t>
  </si>
  <si>
    <t>Updating older ML/DL</t>
  </si>
  <si>
    <t>0-2 (1)</t>
  </si>
  <si>
    <t>2-5 (2)</t>
  </si>
  <si>
    <t>5-10 (3)</t>
  </si>
  <si>
    <t>10-15 (4)</t>
  </si>
  <si>
    <t>15-20 (5)</t>
  </si>
  <si>
    <t>More than 20 (6)</t>
  </si>
  <si>
    <t>avg</t>
  </si>
  <si>
    <t>std</t>
  </si>
  <si>
    <t>Data for bubble chart</t>
  </si>
  <si>
    <t>Programming -Positives</t>
  </si>
  <si>
    <t>Add/Remove a Class</t>
  </si>
  <si>
    <t>3 out of 7</t>
  </si>
  <si>
    <t>0 out of 6</t>
  </si>
  <si>
    <t>1 out of 6</t>
  </si>
  <si>
    <t>4 out of 12</t>
  </si>
  <si>
    <t>2 out of 12</t>
  </si>
  <si>
    <t>7 out of 12</t>
  </si>
  <si>
    <t>5 out of 12</t>
  </si>
  <si>
    <t>1 out of 4</t>
  </si>
  <si>
    <t>0 out of 4</t>
  </si>
  <si>
    <t>3 out of 4</t>
  </si>
  <si>
    <t>2 out of 4</t>
  </si>
  <si>
    <t>3 out to 4</t>
  </si>
  <si>
    <t>4 out of 4</t>
  </si>
  <si>
    <t>0 out of 5</t>
  </si>
  <si>
    <t>1 out of 5</t>
  </si>
  <si>
    <t>4 out of 5</t>
  </si>
  <si>
    <t>2 out of 5</t>
  </si>
  <si>
    <t>0 of 5</t>
  </si>
  <si>
    <t>3 out of 6</t>
  </si>
  <si>
    <t>2 out of 6</t>
  </si>
  <si>
    <t>5 out of 6</t>
  </si>
  <si>
    <t>4 out of 6</t>
  </si>
  <si>
    <t>5 out of  6</t>
  </si>
  <si>
    <t>Working with ….-Positives</t>
  </si>
  <si>
    <t>0 out of 7</t>
  </si>
  <si>
    <t>1 out of 7</t>
  </si>
  <si>
    <t>4 out of 15</t>
  </si>
  <si>
    <t>5 out of 15`</t>
  </si>
  <si>
    <t>6 out of 14</t>
  </si>
  <si>
    <t>4 out of 14</t>
  </si>
  <si>
    <t>1 out of 8</t>
  </si>
  <si>
    <t>6 out of 8</t>
  </si>
  <si>
    <t>2 out of 8</t>
  </si>
  <si>
    <t>3 out of 8</t>
  </si>
  <si>
    <t>4 out of 8</t>
  </si>
  <si>
    <t>1 out of 1</t>
  </si>
  <si>
    <t>0 out of 1</t>
  </si>
  <si>
    <t>1 out of 2</t>
  </si>
  <si>
    <t>2 out of  2</t>
  </si>
  <si>
    <t>Creating ….-Positives</t>
  </si>
  <si>
    <t>2 out of 11</t>
  </si>
  <si>
    <t>4 out of 11</t>
  </si>
  <si>
    <t>1 out of 11</t>
  </si>
  <si>
    <t>5 out of 13</t>
  </si>
  <si>
    <t>3 out of 13</t>
  </si>
  <si>
    <t>3 out of 12</t>
  </si>
  <si>
    <t>6 out of 6</t>
  </si>
  <si>
    <t>2 out of 3</t>
  </si>
  <si>
    <t>1 out of 3</t>
  </si>
  <si>
    <t>3 out of 3</t>
  </si>
  <si>
    <t>Updating… - Positives</t>
  </si>
  <si>
    <t>3 out of 15</t>
  </si>
  <si>
    <t>2 out of 15</t>
  </si>
  <si>
    <t>6 out of 15</t>
  </si>
  <si>
    <t>1 out of 15</t>
  </si>
  <si>
    <t>5 out of 10</t>
  </si>
  <si>
    <t>4 out of 10</t>
  </si>
  <si>
    <t>5 out of 5</t>
  </si>
  <si>
    <t>3 out of 5</t>
  </si>
  <si>
    <t xml:space="preserve"> 2 out of 2 </t>
  </si>
  <si>
    <t>2 out of 2</t>
  </si>
  <si>
    <t>PERCENTAGES</t>
  </si>
  <si>
    <t>yellow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</si>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</sst>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indexed="8"/>
      <name val="Aptos Narrow"/>
      <family val="2"/>
      <scheme val="minor"/>
    </font>
    <font>
      <sz val="12"/>
      <color indexed="8"/>
      <name val="Arial"/>
      <family val="2"/>
    </font>
    <font>
      <sz val="12"/>
      <color rgb="FF272727"/>
      <name val="Arial"/>
      <family val="2"/>
    </font>
    <font>
      <b/>
      <sz val="11"/>
      <color indexed="8"/>
      <name val="Aptos Narrow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1" applyNumberFormat="1" applyFont="1"/>
    <xf numFmtId="10" fontId="3" fillId="0" borderId="0" xfId="0" applyNumberFormat="1" applyFont="1"/>
    <xf numFmtId="16" fontId="0" fillId="0" borderId="0" xfId="0" applyNumberFormat="1"/>
    <xf numFmtId="0" fontId="4" fillId="0" borderId="0" xfId="0" applyFont="1"/>
    <xf numFmtId="0" fontId="5" fillId="0" borderId="0" xfId="0" applyFont="1"/>
    <xf numFmtId="2" fontId="0" fillId="0" borderId="0" xfId="0" applyNumberFormat="1"/>
    <xf numFmtId="164" fontId="0" fillId="0" borderId="0" xfId="0" applyNumberFormat="1"/>
    <xf numFmtId="9" fontId="4" fillId="0" borderId="0" xfId="1" applyFont="1"/>
    <xf numFmtId="9" fontId="3" fillId="0" borderId="0" xfId="1" applyFont="1"/>
    <xf numFmtId="10" fontId="0" fillId="0" borderId="0" xfId="0" applyNumberFormat="1"/>
    <xf numFmtId="0" fontId="6" fillId="0" borderId="0" xfId="0" applyFont="1"/>
    <xf numFmtId="10" fontId="0" fillId="0" borderId="0" xfId="1" applyNumberFormat="1" applyFont="1"/>
    <xf numFmtId="10" fontId="6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90D9D-E4E3-C241-A61D-CB20F4B0D177}">
  <dimension ref="A1:M121"/>
  <sheetViews>
    <sheetView tabSelected="1" workbookViewId="0">
      <selection activeCell="D14" sqref="D14"/>
    </sheetView>
  </sheetViews>
  <sheetFormatPr baseColWidth="10" defaultRowHeight="16" x14ac:dyDescent="0.2"/>
  <cols>
    <col min="1" max="1" width="15.6640625" bestFit="1" customWidth="1"/>
    <col min="2" max="2" width="14.5" bestFit="1" customWidth="1"/>
    <col min="3" max="3" width="19.6640625" customWidth="1"/>
    <col min="4" max="4" width="26.6640625" bestFit="1" customWidth="1"/>
    <col min="5" max="5" width="21.5" bestFit="1" customWidth="1"/>
    <col min="6" max="6" width="17.83203125" bestFit="1" customWidth="1"/>
    <col min="7" max="7" width="17.33203125" customWidth="1"/>
    <col min="9" max="12" width="12.6640625" bestFit="1" customWidth="1"/>
  </cols>
  <sheetData>
    <row r="1" spans="1:13" x14ac:dyDescent="0.2">
      <c r="A1" s="1" t="s">
        <v>0</v>
      </c>
    </row>
    <row r="2" spans="1:13" x14ac:dyDescent="0.2">
      <c r="B2" s="1"/>
    </row>
    <row r="3" spans="1:13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M3" t="s">
        <v>7</v>
      </c>
    </row>
    <row r="4" spans="1:13" x14ac:dyDescent="0.2">
      <c r="B4" s="2"/>
      <c r="C4" s="2"/>
    </row>
    <row r="5" spans="1:13" x14ac:dyDescent="0.2">
      <c r="A5" t="s">
        <v>8</v>
      </c>
      <c r="B5">
        <v>11</v>
      </c>
      <c r="C5">
        <v>8</v>
      </c>
      <c r="D5">
        <v>19</v>
      </c>
      <c r="E5">
        <v>12</v>
      </c>
      <c r="F5">
        <v>11</v>
      </c>
      <c r="G5">
        <v>15</v>
      </c>
      <c r="H5">
        <f>SUM(B5:G5)</f>
        <v>76</v>
      </c>
      <c r="J5" t="s">
        <v>9</v>
      </c>
    </row>
    <row r="6" spans="1:13" x14ac:dyDescent="0.2">
      <c r="A6" t="s">
        <v>10</v>
      </c>
      <c r="B6">
        <v>23</v>
      </c>
      <c r="C6">
        <v>26</v>
      </c>
      <c r="D6">
        <v>14</v>
      </c>
      <c r="E6">
        <v>21</v>
      </c>
      <c r="F6">
        <v>22</v>
      </c>
      <c r="G6">
        <v>18</v>
      </c>
      <c r="J6" t="s">
        <v>11</v>
      </c>
    </row>
    <row r="8" spans="1:13" x14ac:dyDescent="0.2">
      <c r="B8" s="2">
        <f>SUM(B5:B6)</f>
        <v>34</v>
      </c>
      <c r="C8">
        <f>SUM(C5:C6)</f>
        <v>34</v>
      </c>
      <c r="D8">
        <f>SUM(D5:D6)</f>
        <v>33</v>
      </c>
      <c r="E8">
        <f>SUM(E5:E6)</f>
        <v>33</v>
      </c>
      <c r="F8">
        <f>SUM(F5:F6)</f>
        <v>33</v>
      </c>
      <c r="G8">
        <f>SUM(G5:G6)</f>
        <v>33</v>
      </c>
    </row>
    <row r="9" spans="1:13" x14ac:dyDescent="0.2">
      <c r="B9" s="2"/>
    </row>
    <row r="10" spans="1:13" x14ac:dyDescent="0.2">
      <c r="A10" t="s">
        <v>12</v>
      </c>
      <c r="B10" s="3">
        <f>B5/B8</f>
        <v>0.3235294117647059</v>
      </c>
      <c r="C10" s="3">
        <f>C5/C8</f>
        <v>0.23529411764705882</v>
      </c>
      <c r="D10" s="3">
        <f>D5/D8</f>
        <v>0.5757575757575758</v>
      </c>
      <c r="E10" s="3">
        <f t="shared" ref="E10:G10" si="0">E5/E8</f>
        <v>0.36363636363636365</v>
      </c>
      <c r="F10" s="3">
        <f t="shared" si="0"/>
        <v>0.33333333333333331</v>
      </c>
      <c r="G10" s="3">
        <f t="shared" si="0"/>
        <v>0.45454545454545453</v>
      </c>
    </row>
    <row r="11" spans="1:13" x14ac:dyDescent="0.2">
      <c r="A11" t="s">
        <v>13</v>
      </c>
      <c r="B11" s="4">
        <f>100%-B10</f>
        <v>0.67647058823529416</v>
      </c>
      <c r="C11" s="4">
        <f t="shared" ref="C11:G11" si="1">100%-C10</f>
        <v>0.76470588235294112</v>
      </c>
      <c r="D11" s="4">
        <f t="shared" si="1"/>
        <v>0.4242424242424242</v>
      </c>
      <c r="E11" s="4">
        <f t="shared" si="1"/>
        <v>0.63636363636363635</v>
      </c>
      <c r="F11" s="4">
        <f t="shared" si="1"/>
        <v>0.66666666666666674</v>
      </c>
      <c r="G11" s="4">
        <f t="shared" si="1"/>
        <v>0.54545454545454541</v>
      </c>
    </row>
    <row r="12" spans="1:13" x14ac:dyDescent="0.2">
      <c r="B12" s="2"/>
      <c r="C12" s="1"/>
      <c r="D12" s="1"/>
      <c r="E12" s="1"/>
      <c r="F12" s="1"/>
      <c r="G12" s="1"/>
    </row>
    <row r="15" spans="1:13" x14ac:dyDescent="0.2">
      <c r="A15" t="s">
        <v>14</v>
      </c>
    </row>
    <row r="16" spans="1:13" x14ac:dyDescent="0.2">
      <c r="B16" s="6" t="s">
        <v>15</v>
      </c>
      <c r="C16" s="6" t="s">
        <v>16</v>
      </c>
      <c r="D16" s="6" t="s">
        <v>17</v>
      </c>
      <c r="E16" s="6" t="s">
        <v>18</v>
      </c>
    </row>
    <row r="18" spans="1:12" x14ac:dyDescent="0.2">
      <c r="A18" s="6" t="s">
        <v>19</v>
      </c>
      <c r="B18" s="6">
        <v>0</v>
      </c>
      <c r="C18" s="6">
        <v>7</v>
      </c>
      <c r="D18" s="6">
        <v>11</v>
      </c>
      <c r="E18" s="6">
        <v>15</v>
      </c>
      <c r="G18" s="6">
        <v>1</v>
      </c>
      <c r="I18">
        <f>$G$18*B18</f>
        <v>0</v>
      </c>
      <c r="J18">
        <f>G18*C18</f>
        <v>7</v>
      </c>
      <c r="K18">
        <f>G18*D18</f>
        <v>11</v>
      </c>
      <c r="L18">
        <f>G18*E18</f>
        <v>15</v>
      </c>
    </row>
    <row r="19" spans="1:12" x14ac:dyDescent="0.2">
      <c r="A19" s="6" t="s">
        <v>20</v>
      </c>
      <c r="B19" s="2">
        <v>7</v>
      </c>
      <c r="C19" s="2">
        <v>15</v>
      </c>
      <c r="D19" s="2">
        <v>13</v>
      </c>
      <c r="E19" s="2">
        <v>11</v>
      </c>
      <c r="G19" s="2">
        <v>2</v>
      </c>
      <c r="I19">
        <f>G19*B19</f>
        <v>14</v>
      </c>
      <c r="J19">
        <f>G19*C19</f>
        <v>30</v>
      </c>
      <c r="K19">
        <f t="shared" ref="K19:K23" si="2">G19*D19</f>
        <v>26</v>
      </c>
      <c r="L19">
        <f>G19*E19</f>
        <v>22</v>
      </c>
    </row>
    <row r="20" spans="1:12" x14ac:dyDescent="0.2">
      <c r="A20" s="6" t="s">
        <v>21</v>
      </c>
      <c r="B20" s="2">
        <v>12</v>
      </c>
      <c r="C20" s="2">
        <v>8</v>
      </c>
      <c r="D20" s="2">
        <v>6</v>
      </c>
      <c r="E20" s="2">
        <v>5</v>
      </c>
      <c r="G20" s="2">
        <v>3</v>
      </c>
      <c r="I20">
        <f t="shared" ref="I20:I24" si="3">G20*B20</f>
        <v>36</v>
      </c>
      <c r="J20">
        <f t="shared" ref="J20:J23" si="4">G20*C20</f>
        <v>24</v>
      </c>
      <c r="K20">
        <f t="shared" si="2"/>
        <v>18</v>
      </c>
      <c r="L20">
        <f t="shared" ref="L20:L23" si="5">G20*E20</f>
        <v>15</v>
      </c>
    </row>
    <row r="21" spans="1:12" x14ac:dyDescent="0.2">
      <c r="A21" s="6" t="s">
        <v>22</v>
      </c>
      <c r="B21" s="2">
        <v>4</v>
      </c>
      <c r="C21" s="2">
        <v>1</v>
      </c>
      <c r="D21" s="2">
        <v>1</v>
      </c>
      <c r="E21" s="2">
        <v>0</v>
      </c>
      <c r="G21" s="2">
        <v>4</v>
      </c>
      <c r="I21">
        <f t="shared" si="3"/>
        <v>16</v>
      </c>
      <c r="J21">
        <f t="shared" si="4"/>
        <v>4</v>
      </c>
      <c r="K21">
        <f t="shared" si="2"/>
        <v>4</v>
      </c>
      <c r="L21">
        <f t="shared" si="5"/>
        <v>0</v>
      </c>
    </row>
    <row r="22" spans="1:12" x14ac:dyDescent="0.2">
      <c r="A22" s="6" t="s">
        <v>23</v>
      </c>
      <c r="B22" s="2">
        <v>5</v>
      </c>
      <c r="C22" s="2">
        <v>1</v>
      </c>
      <c r="D22" s="2">
        <v>0</v>
      </c>
      <c r="E22" s="2">
        <v>1</v>
      </c>
      <c r="G22" s="2">
        <v>5</v>
      </c>
      <c r="I22">
        <f t="shared" si="3"/>
        <v>25</v>
      </c>
      <c r="J22">
        <f t="shared" si="4"/>
        <v>5</v>
      </c>
      <c r="K22">
        <f t="shared" si="2"/>
        <v>0</v>
      </c>
      <c r="L22">
        <f t="shared" si="5"/>
        <v>5</v>
      </c>
    </row>
    <row r="23" spans="1:12" x14ac:dyDescent="0.2">
      <c r="A23" s="6" t="s">
        <v>24</v>
      </c>
      <c r="B23" s="2">
        <v>6</v>
      </c>
      <c r="C23" s="2">
        <v>2</v>
      </c>
      <c r="D23" s="2">
        <v>3</v>
      </c>
      <c r="E23" s="2">
        <v>2</v>
      </c>
      <c r="G23" s="2">
        <v>6</v>
      </c>
      <c r="I23">
        <f t="shared" si="3"/>
        <v>36</v>
      </c>
      <c r="J23">
        <f t="shared" si="4"/>
        <v>12</v>
      </c>
      <c r="K23">
        <f t="shared" si="2"/>
        <v>18</v>
      </c>
      <c r="L23">
        <f t="shared" si="5"/>
        <v>12</v>
      </c>
    </row>
    <row r="25" spans="1:12" x14ac:dyDescent="0.2">
      <c r="B25">
        <f>SUM(B18:B23)</f>
        <v>34</v>
      </c>
      <c r="C25">
        <f t="shared" ref="C25:E25" si="6">SUM(C18:C23)</f>
        <v>34</v>
      </c>
      <c r="D25">
        <f t="shared" si="6"/>
        <v>34</v>
      </c>
      <c r="E25">
        <f t="shared" si="6"/>
        <v>34</v>
      </c>
      <c r="I25">
        <f>SUM(I18:I23)</f>
        <v>127</v>
      </c>
      <c r="J25">
        <f>SUM(J18:J23)</f>
        <v>82</v>
      </c>
      <c r="K25">
        <f>SUM(K18:K23)</f>
        <v>77</v>
      </c>
      <c r="L25">
        <f>SUM(L18:L23)</f>
        <v>69</v>
      </c>
    </row>
    <row r="26" spans="1:12" x14ac:dyDescent="0.2">
      <c r="H26" s="7" t="s">
        <v>25</v>
      </c>
      <c r="I26" s="8">
        <f>I25/34</f>
        <v>3.7352941176470589</v>
      </c>
      <c r="J26" s="8">
        <f>J25/34</f>
        <v>2.4117647058823528</v>
      </c>
      <c r="K26" s="8">
        <f>K25/34</f>
        <v>2.2647058823529411</v>
      </c>
      <c r="L26" s="8">
        <f>L25/34</f>
        <v>2.0294117647058822</v>
      </c>
    </row>
    <row r="27" spans="1:12" x14ac:dyDescent="0.2">
      <c r="H27" s="7" t="s">
        <v>26</v>
      </c>
      <c r="I27" s="9">
        <v>1.3997651805047899</v>
      </c>
      <c r="J27" s="9">
        <v>1.26299473844611</v>
      </c>
      <c r="K27" s="9">
        <v>1.3997651805047899</v>
      </c>
      <c r="L27" s="9">
        <v>1.3391238162155501</v>
      </c>
    </row>
    <row r="28" spans="1:12" x14ac:dyDescent="0.2">
      <c r="B28" s="6" t="s">
        <v>15</v>
      </c>
      <c r="C28" s="6" t="s">
        <v>16</v>
      </c>
      <c r="D28" s="6" t="s">
        <v>17</v>
      </c>
      <c r="E28" s="6" t="s">
        <v>18</v>
      </c>
    </row>
    <row r="30" spans="1:12" x14ac:dyDescent="0.2">
      <c r="A30" s="6" t="s">
        <v>19</v>
      </c>
      <c r="B30" s="10">
        <f>B18/B25</f>
        <v>0</v>
      </c>
      <c r="C30" s="10">
        <f t="shared" ref="C30:E30" si="7">C18/C25</f>
        <v>0.20588235294117646</v>
      </c>
      <c r="D30" s="10">
        <f t="shared" si="7"/>
        <v>0.3235294117647059</v>
      </c>
      <c r="E30" s="10">
        <f t="shared" si="7"/>
        <v>0.44117647058823528</v>
      </c>
    </row>
    <row r="31" spans="1:12" x14ac:dyDescent="0.2">
      <c r="A31" s="6" t="s">
        <v>20</v>
      </c>
      <c r="B31" s="11">
        <f>B19/$B$25</f>
        <v>0.20588235294117646</v>
      </c>
      <c r="C31" s="11">
        <f>C19/$C$25</f>
        <v>0.44117647058823528</v>
      </c>
      <c r="D31" s="11">
        <f>D19/$C$25</f>
        <v>0.38235294117647056</v>
      </c>
      <c r="E31" s="11">
        <f t="shared" ref="E31:E35" si="8">E19/$C$25</f>
        <v>0.3235294117647059</v>
      </c>
    </row>
    <row r="32" spans="1:12" x14ac:dyDescent="0.2">
      <c r="A32" s="6" t="s">
        <v>21</v>
      </c>
      <c r="B32" s="11">
        <f t="shared" ref="B32:B35" si="9">B20/$B$25</f>
        <v>0.35294117647058826</v>
      </c>
      <c r="C32" s="11">
        <f t="shared" ref="C32:D35" si="10">C20/$C$25</f>
        <v>0.23529411764705882</v>
      </c>
      <c r="D32" s="11">
        <f t="shared" si="10"/>
        <v>0.17647058823529413</v>
      </c>
      <c r="E32" s="11">
        <f>E20/$C$25</f>
        <v>0.14705882352941177</v>
      </c>
    </row>
    <row r="33" spans="1:7" x14ac:dyDescent="0.2">
      <c r="A33" s="6" t="s">
        <v>22</v>
      </c>
      <c r="B33" s="11">
        <f t="shared" si="9"/>
        <v>0.11764705882352941</v>
      </c>
      <c r="C33" s="11">
        <f t="shared" si="10"/>
        <v>2.9411764705882353E-2</v>
      </c>
      <c r="D33" s="11">
        <f t="shared" si="10"/>
        <v>2.9411764705882353E-2</v>
      </c>
      <c r="E33" s="11">
        <f t="shared" si="8"/>
        <v>0</v>
      </c>
    </row>
    <row r="34" spans="1:7" x14ac:dyDescent="0.2">
      <c r="A34" s="6" t="s">
        <v>23</v>
      </c>
      <c r="B34" s="11">
        <f t="shared" si="9"/>
        <v>0.14705882352941177</v>
      </c>
      <c r="C34" s="11">
        <f t="shared" si="10"/>
        <v>2.9411764705882353E-2</v>
      </c>
      <c r="D34" s="11">
        <f t="shared" si="10"/>
        <v>0</v>
      </c>
      <c r="E34" s="11">
        <f t="shared" si="8"/>
        <v>2.9411764705882353E-2</v>
      </c>
    </row>
    <row r="35" spans="1:7" x14ac:dyDescent="0.2">
      <c r="A35" s="6" t="s">
        <v>24</v>
      </c>
      <c r="B35" s="11">
        <f t="shared" si="9"/>
        <v>0.17647058823529413</v>
      </c>
      <c r="C35" s="11">
        <f t="shared" si="10"/>
        <v>5.8823529411764705E-2</v>
      </c>
      <c r="D35" s="11">
        <f t="shared" si="10"/>
        <v>8.8235294117647065E-2</v>
      </c>
      <c r="E35" s="11">
        <f t="shared" si="8"/>
        <v>5.8823529411764705E-2</v>
      </c>
    </row>
    <row r="36" spans="1:7" x14ac:dyDescent="0.2">
      <c r="B36" s="2"/>
      <c r="D36" s="11"/>
    </row>
    <row r="37" spans="1:7" x14ac:dyDescent="0.2">
      <c r="B37" s="12">
        <f>SUM(B30:B35)</f>
        <v>1</v>
      </c>
      <c r="C37" s="12">
        <f t="shared" ref="C37:E37" si="11">SUM(C30:C35)</f>
        <v>1</v>
      </c>
      <c r="D37" s="12">
        <f t="shared" si="11"/>
        <v>1</v>
      </c>
      <c r="E37" s="12">
        <f t="shared" si="11"/>
        <v>1</v>
      </c>
    </row>
    <row r="40" spans="1:7" x14ac:dyDescent="0.2">
      <c r="A40" t="s">
        <v>27</v>
      </c>
    </row>
    <row r="42" spans="1:7" x14ac:dyDescent="0.2">
      <c r="A42" t="s">
        <v>28</v>
      </c>
      <c r="B42" t="s">
        <v>1</v>
      </c>
      <c r="C42" t="s">
        <v>29</v>
      </c>
      <c r="D42" s="2" t="s">
        <v>3</v>
      </c>
      <c r="E42" s="2" t="s">
        <v>4</v>
      </c>
      <c r="F42" s="2" t="s">
        <v>5</v>
      </c>
      <c r="G42" s="2" t="s">
        <v>6</v>
      </c>
    </row>
    <row r="44" spans="1:7" x14ac:dyDescent="0.2">
      <c r="A44" s="6" t="s">
        <v>19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s="6" t="s">
        <v>20</v>
      </c>
      <c r="B45" s="5" t="s">
        <v>30</v>
      </c>
      <c r="C45" t="s">
        <v>30</v>
      </c>
      <c r="D45" t="s">
        <v>31</v>
      </c>
      <c r="E45" t="s">
        <v>32</v>
      </c>
      <c r="F45" t="s">
        <v>32</v>
      </c>
      <c r="G45" t="s">
        <v>32</v>
      </c>
    </row>
    <row r="46" spans="1:7" x14ac:dyDescent="0.2">
      <c r="A46" s="6" t="s">
        <v>21</v>
      </c>
      <c r="B46" t="s">
        <v>33</v>
      </c>
      <c r="C46" t="s">
        <v>34</v>
      </c>
      <c r="D46" t="s">
        <v>35</v>
      </c>
      <c r="E46" t="s">
        <v>33</v>
      </c>
      <c r="F46" t="s">
        <v>34</v>
      </c>
      <c r="G46" t="s">
        <v>36</v>
      </c>
    </row>
    <row r="47" spans="1:7" x14ac:dyDescent="0.2">
      <c r="A47" s="6" t="s">
        <v>22</v>
      </c>
      <c r="B47" t="s">
        <v>37</v>
      </c>
      <c r="C47" t="s">
        <v>38</v>
      </c>
      <c r="D47" t="s">
        <v>39</v>
      </c>
      <c r="E47" t="s">
        <v>40</v>
      </c>
      <c r="F47" t="s">
        <v>41</v>
      </c>
      <c r="G47" t="s">
        <v>42</v>
      </c>
    </row>
    <row r="48" spans="1:7" x14ac:dyDescent="0.2">
      <c r="A48" s="6" t="s">
        <v>23</v>
      </c>
      <c r="B48" t="s">
        <v>43</v>
      </c>
      <c r="C48" t="s">
        <v>44</v>
      </c>
      <c r="D48" t="s">
        <v>45</v>
      </c>
      <c r="E48" t="s">
        <v>46</v>
      </c>
      <c r="F48" t="s">
        <v>44</v>
      </c>
      <c r="G48" t="s">
        <v>47</v>
      </c>
    </row>
    <row r="49" spans="1:7" x14ac:dyDescent="0.2">
      <c r="A49" s="6" t="s">
        <v>24</v>
      </c>
      <c r="B49" t="s">
        <v>48</v>
      </c>
      <c r="C49" t="s">
        <v>49</v>
      </c>
      <c r="D49" t="s">
        <v>50</v>
      </c>
      <c r="E49" t="s">
        <v>48</v>
      </c>
      <c r="F49" t="s">
        <v>51</v>
      </c>
      <c r="G49" t="s">
        <v>52</v>
      </c>
    </row>
    <row r="52" spans="1:7" x14ac:dyDescent="0.2">
      <c r="A52" t="s">
        <v>53</v>
      </c>
      <c r="B52" t="s">
        <v>1</v>
      </c>
      <c r="C52" t="s">
        <v>29</v>
      </c>
      <c r="D52" s="2" t="s">
        <v>3</v>
      </c>
      <c r="E52" s="2" t="s">
        <v>4</v>
      </c>
      <c r="F52" s="2" t="s">
        <v>5</v>
      </c>
      <c r="G52" s="2" t="s">
        <v>6</v>
      </c>
    </row>
    <row r="54" spans="1:7" x14ac:dyDescent="0.2">
      <c r="A54" s="6" t="s">
        <v>19</v>
      </c>
      <c r="B54" t="s">
        <v>30</v>
      </c>
      <c r="C54" t="s">
        <v>54</v>
      </c>
      <c r="D54" t="s">
        <v>30</v>
      </c>
      <c r="E54" t="s">
        <v>55</v>
      </c>
      <c r="F54" t="s">
        <v>54</v>
      </c>
      <c r="G54" t="s">
        <v>55</v>
      </c>
    </row>
    <row r="55" spans="1:7" x14ac:dyDescent="0.2">
      <c r="A55" s="6" t="s">
        <v>20</v>
      </c>
      <c r="B55" s="5" t="s">
        <v>56</v>
      </c>
      <c r="C55" t="s">
        <v>57</v>
      </c>
      <c r="D55" t="s">
        <v>58</v>
      </c>
      <c r="E55" t="s">
        <v>58</v>
      </c>
      <c r="F55" t="s">
        <v>59</v>
      </c>
      <c r="G55" t="s">
        <v>58</v>
      </c>
    </row>
    <row r="56" spans="1:7" x14ac:dyDescent="0.2">
      <c r="A56" s="6" t="s">
        <v>21</v>
      </c>
      <c r="B56" t="s">
        <v>60</v>
      </c>
      <c r="C56" t="s">
        <v>60</v>
      </c>
      <c r="D56" t="s">
        <v>61</v>
      </c>
      <c r="E56" t="s">
        <v>62</v>
      </c>
      <c r="F56" t="s">
        <v>63</v>
      </c>
      <c r="G56" t="s">
        <v>64</v>
      </c>
    </row>
    <row r="57" spans="1:7" x14ac:dyDescent="0.2">
      <c r="A57" s="6" t="s">
        <v>22</v>
      </c>
      <c r="B57" t="s">
        <v>65</v>
      </c>
      <c r="C57" t="s">
        <v>65</v>
      </c>
      <c r="D57" t="s">
        <v>65</v>
      </c>
      <c r="E57" t="s">
        <v>65</v>
      </c>
      <c r="F57" t="s">
        <v>65</v>
      </c>
      <c r="G57" t="s">
        <v>65</v>
      </c>
    </row>
    <row r="58" spans="1:7" x14ac:dyDescent="0.2">
      <c r="A58" s="6" t="s">
        <v>23</v>
      </c>
      <c r="B58" t="s">
        <v>65</v>
      </c>
      <c r="C58" t="s">
        <v>66</v>
      </c>
      <c r="D58" t="s">
        <v>65</v>
      </c>
      <c r="E58" t="s">
        <v>65</v>
      </c>
      <c r="F58" t="s">
        <v>65</v>
      </c>
      <c r="G58" t="s">
        <v>65</v>
      </c>
    </row>
    <row r="59" spans="1:7" x14ac:dyDescent="0.2">
      <c r="A59" s="6" t="s">
        <v>24</v>
      </c>
      <c r="B59" t="s">
        <v>67</v>
      </c>
      <c r="C59" t="s">
        <v>67</v>
      </c>
      <c r="D59" t="s">
        <v>68</v>
      </c>
      <c r="E59" t="s">
        <v>67</v>
      </c>
      <c r="F59" t="s">
        <v>68</v>
      </c>
      <c r="G59" t="s">
        <v>68</v>
      </c>
    </row>
    <row r="62" spans="1:7" x14ac:dyDescent="0.2">
      <c r="A62" t="s">
        <v>69</v>
      </c>
      <c r="B62" t="s">
        <v>1</v>
      </c>
      <c r="C62" t="s">
        <v>29</v>
      </c>
      <c r="D62" s="2" t="s">
        <v>3</v>
      </c>
      <c r="E62" s="2" t="s">
        <v>4</v>
      </c>
      <c r="F62" s="2" t="s">
        <v>5</v>
      </c>
      <c r="G62" s="2" t="s">
        <v>6</v>
      </c>
    </row>
    <row r="64" spans="1:7" x14ac:dyDescent="0.2">
      <c r="A64" s="6" t="s">
        <v>19</v>
      </c>
      <c r="B64" t="s">
        <v>70</v>
      </c>
      <c r="C64" t="s">
        <v>70</v>
      </c>
      <c r="D64" t="s">
        <v>70</v>
      </c>
      <c r="E64" t="s">
        <v>71</v>
      </c>
      <c r="F64" t="s">
        <v>72</v>
      </c>
      <c r="G64" t="s">
        <v>70</v>
      </c>
    </row>
    <row r="65" spans="1:7" x14ac:dyDescent="0.2">
      <c r="A65" s="6" t="s">
        <v>20</v>
      </c>
      <c r="B65" s="5" t="s">
        <v>73</v>
      </c>
      <c r="C65" t="s">
        <v>74</v>
      </c>
      <c r="D65" t="s">
        <v>36</v>
      </c>
      <c r="E65" t="s">
        <v>36</v>
      </c>
      <c r="F65" t="s">
        <v>75</v>
      </c>
      <c r="G65" t="s">
        <v>36</v>
      </c>
    </row>
    <row r="66" spans="1:7" x14ac:dyDescent="0.2">
      <c r="A66" s="6" t="s">
        <v>21</v>
      </c>
      <c r="B66" t="s">
        <v>32</v>
      </c>
      <c r="C66" t="s">
        <v>32</v>
      </c>
      <c r="D66" t="s">
        <v>76</v>
      </c>
      <c r="E66" t="s">
        <v>49</v>
      </c>
      <c r="F66" t="s">
        <v>48</v>
      </c>
      <c r="G66" t="s">
        <v>51</v>
      </c>
    </row>
    <row r="67" spans="1:7" x14ac:dyDescent="0.2">
      <c r="A67" s="6" t="s">
        <v>22</v>
      </c>
      <c r="B67" t="s">
        <v>65</v>
      </c>
      <c r="C67" t="s">
        <v>65</v>
      </c>
      <c r="D67" t="s">
        <v>65</v>
      </c>
      <c r="E67" t="s">
        <v>65</v>
      </c>
      <c r="F67" t="s">
        <v>65</v>
      </c>
      <c r="G67" t="s">
        <v>65</v>
      </c>
    </row>
    <row r="68" spans="1:7" x14ac:dyDescent="0.2">
      <c r="A68" s="6" t="s">
        <v>23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s="6" t="s">
        <v>24</v>
      </c>
      <c r="B69" t="s">
        <v>77</v>
      </c>
      <c r="C69" t="s">
        <v>78</v>
      </c>
      <c r="D69" t="s">
        <v>79</v>
      </c>
      <c r="E69" t="s">
        <v>77</v>
      </c>
      <c r="F69" t="s">
        <v>79</v>
      </c>
      <c r="G69" t="s">
        <v>79</v>
      </c>
    </row>
    <row r="71" spans="1:7" x14ac:dyDescent="0.2">
      <c r="A71" s="6" t="s">
        <v>80</v>
      </c>
      <c r="B71" t="s">
        <v>1</v>
      </c>
      <c r="C71" t="s">
        <v>29</v>
      </c>
      <c r="D71" s="2" t="s">
        <v>3</v>
      </c>
      <c r="E71" s="2" t="s">
        <v>4</v>
      </c>
      <c r="F71" s="2" t="s">
        <v>5</v>
      </c>
      <c r="G71" s="2" t="s">
        <v>6</v>
      </c>
    </row>
    <row r="73" spans="1:7" x14ac:dyDescent="0.2">
      <c r="A73" s="6" t="s">
        <v>19</v>
      </c>
      <c r="B73" t="s">
        <v>81</v>
      </c>
      <c r="C73" t="s">
        <v>82</v>
      </c>
      <c r="D73" t="s">
        <v>83</v>
      </c>
      <c r="E73" t="s">
        <v>82</v>
      </c>
      <c r="F73" t="s">
        <v>84</v>
      </c>
      <c r="G73" t="s">
        <v>82</v>
      </c>
    </row>
    <row r="74" spans="1:7" x14ac:dyDescent="0.2">
      <c r="A74" s="6" t="s">
        <v>20</v>
      </c>
      <c r="B74" t="s">
        <v>71</v>
      </c>
      <c r="C74" t="s">
        <v>71</v>
      </c>
      <c r="D74" t="s">
        <v>85</v>
      </c>
      <c r="E74" t="s">
        <v>85</v>
      </c>
      <c r="F74" t="s">
        <v>86</v>
      </c>
      <c r="G74" t="s">
        <v>85</v>
      </c>
    </row>
    <row r="75" spans="1:7" x14ac:dyDescent="0.2">
      <c r="A75" s="6" t="s">
        <v>21</v>
      </c>
      <c r="B75" t="s">
        <v>46</v>
      </c>
      <c r="C75" t="s">
        <v>44</v>
      </c>
      <c r="D75" t="s">
        <v>87</v>
      </c>
      <c r="E75" t="s">
        <v>88</v>
      </c>
      <c r="F75" t="s">
        <v>88</v>
      </c>
      <c r="G75" t="s">
        <v>87</v>
      </c>
    </row>
    <row r="76" spans="1:7" x14ac:dyDescent="0.2">
      <c r="A76" s="6" t="s">
        <v>22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s="6" t="s">
        <v>23</v>
      </c>
      <c r="B77" t="s">
        <v>65</v>
      </c>
      <c r="C77" t="s">
        <v>66</v>
      </c>
      <c r="D77" t="s">
        <v>65</v>
      </c>
      <c r="E77" t="s">
        <v>65</v>
      </c>
      <c r="F77" t="s">
        <v>65</v>
      </c>
      <c r="G77" t="s">
        <v>65</v>
      </c>
    </row>
    <row r="78" spans="1:7" x14ac:dyDescent="0.2">
      <c r="A78" s="6" t="s">
        <v>24</v>
      </c>
      <c r="B78" t="s">
        <v>67</v>
      </c>
      <c r="C78" t="s">
        <v>67</v>
      </c>
      <c r="D78" t="s">
        <v>89</v>
      </c>
      <c r="E78" s="13" t="s">
        <v>67</v>
      </c>
      <c r="F78" t="s">
        <v>90</v>
      </c>
      <c r="G78" t="s">
        <v>90</v>
      </c>
    </row>
    <row r="81" spans="1:9" x14ac:dyDescent="0.2">
      <c r="A81" s="6" t="s">
        <v>91</v>
      </c>
    </row>
    <row r="84" spans="1:9" x14ac:dyDescent="0.2">
      <c r="A84" t="s">
        <v>28</v>
      </c>
      <c r="B84" t="s">
        <v>1</v>
      </c>
      <c r="C84" t="s">
        <v>29</v>
      </c>
      <c r="D84" s="2" t="s">
        <v>3</v>
      </c>
      <c r="E84" s="2" t="s">
        <v>4</v>
      </c>
      <c r="F84" s="2" t="s">
        <v>5</v>
      </c>
      <c r="G84" s="2" t="s">
        <v>6</v>
      </c>
    </row>
    <row r="86" spans="1:9" x14ac:dyDescent="0.2">
      <c r="A86" s="6" t="s">
        <v>19</v>
      </c>
      <c r="B86" s="14">
        <v>0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</row>
    <row r="87" spans="1:9" x14ac:dyDescent="0.2">
      <c r="A87" s="6" t="s">
        <v>20</v>
      </c>
      <c r="B87" s="14">
        <f>3/7</f>
        <v>0.42857142857142855</v>
      </c>
      <c r="C87" s="14">
        <f>3/7</f>
        <v>0.42857142857142855</v>
      </c>
      <c r="D87" s="14">
        <f>0/6</f>
        <v>0</v>
      </c>
      <c r="E87" s="14">
        <f>1/6</f>
        <v>0.16666666666666666</v>
      </c>
      <c r="F87" s="14">
        <f>1/6</f>
        <v>0.16666666666666666</v>
      </c>
      <c r="G87" s="14">
        <f>1/6</f>
        <v>0.16666666666666666</v>
      </c>
      <c r="I87" t="s">
        <v>92</v>
      </c>
    </row>
    <row r="88" spans="1:9" x14ac:dyDescent="0.2">
      <c r="A88" s="6" t="s">
        <v>21</v>
      </c>
      <c r="B88" s="14">
        <f>4/12</f>
        <v>0.33333333333333331</v>
      </c>
      <c r="C88" s="14">
        <f>2/12</f>
        <v>0.16666666666666666</v>
      </c>
      <c r="D88" s="14">
        <f>7/12</f>
        <v>0.58333333333333337</v>
      </c>
      <c r="E88" s="14">
        <f>4/12</f>
        <v>0.33333333333333331</v>
      </c>
      <c r="F88" s="14">
        <f>2/12</f>
        <v>0.16666666666666666</v>
      </c>
      <c r="G88" s="14">
        <f>5/12</f>
        <v>0.41666666666666669</v>
      </c>
    </row>
    <row r="89" spans="1:9" x14ac:dyDescent="0.2">
      <c r="A89" s="6" t="s">
        <v>22</v>
      </c>
      <c r="B89" s="14">
        <f>1/4</f>
        <v>0.25</v>
      </c>
      <c r="C89" s="14">
        <f>0/4</f>
        <v>0</v>
      </c>
      <c r="D89" s="14">
        <f>3/4</f>
        <v>0.75</v>
      </c>
      <c r="E89" s="14">
        <f>2/4</f>
        <v>0.5</v>
      </c>
      <c r="F89" s="14">
        <f>3/4</f>
        <v>0.75</v>
      </c>
      <c r="G89" s="14">
        <f>4/4</f>
        <v>1</v>
      </c>
    </row>
    <row r="90" spans="1:9" x14ac:dyDescent="0.2">
      <c r="A90" s="6" t="s">
        <v>23</v>
      </c>
      <c r="B90" s="14">
        <f>0/5</f>
        <v>0</v>
      </c>
      <c r="C90" s="14">
        <f>1/5</f>
        <v>0.2</v>
      </c>
      <c r="D90" s="14">
        <f>4/5</f>
        <v>0.8</v>
      </c>
      <c r="E90" s="14">
        <f>2/5</f>
        <v>0.4</v>
      </c>
      <c r="F90" s="14">
        <f>1/5</f>
        <v>0.2</v>
      </c>
      <c r="G90" s="14">
        <f>0/5</f>
        <v>0</v>
      </c>
    </row>
    <row r="91" spans="1:9" x14ac:dyDescent="0.2">
      <c r="A91" s="6" t="s">
        <v>24</v>
      </c>
      <c r="B91" s="14">
        <f>3/6</f>
        <v>0.5</v>
      </c>
      <c r="C91" s="14">
        <f>2/6</f>
        <v>0.33333333333333331</v>
      </c>
      <c r="D91" s="14">
        <f>5/6</f>
        <v>0.83333333333333337</v>
      </c>
      <c r="E91" s="14">
        <f>3/6</f>
        <v>0.5</v>
      </c>
      <c r="F91" s="14">
        <f>4/6</f>
        <v>0.66666666666666663</v>
      </c>
      <c r="G91" s="14">
        <f>5/6</f>
        <v>0.83333333333333337</v>
      </c>
    </row>
    <row r="94" spans="1:9" x14ac:dyDescent="0.2">
      <c r="A94" t="s">
        <v>53</v>
      </c>
      <c r="B94" t="s">
        <v>1</v>
      </c>
      <c r="C94" t="s">
        <v>29</v>
      </c>
      <c r="D94" s="2" t="s">
        <v>3</v>
      </c>
      <c r="E94" s="2" t="s">
        <v>4</v>
      </c>
      <c r="F94" s="2" t="s">
        <v>5</v>
      </c>
      <c r="G94" s="2" t="s">
        <v>6</v>
      </c>
    </row>
    <row r="96" spans="1:9" x14ac:dyDescent="0.2">
      <c r="A96" s="6" t="s">
        <v>19</v>
      </c>
      <c r="B96" s="14">
        <f>3/7</f>
        <v>0.42857142857142855</v>
      </c>
      <c r="C96" s="14">
        <f>0/7</f>
        <v>0</v>
      </c>
      <c r="D96" s="14">
        <f>3/7</f>
        <v>0.42857142857142855</v>
      </c>
      <c r="E96" s="14">
        <f>1/7</f>
        <v>0.14285714285714285</v>
      </c>
      <c r="F96" s="14">
        <f>0/7</f>
        <v>0</v>
      </c>
      <c r="G96" s="14">
        <f>1/7</f>
        <v>0.14285714285714285</v>
      </c>
    </row>
    <row r="97" spans="1:9" x14ac:dyDescent="0.2">
      <c r="A97" s="6" t="s">
        <v>20</v>
      </c>
      <c r="B97" s="14">
        <f>4/15</f>
        <v>0.26666666666666666</v>
      </c>
      <c r="C97" s="14">
        <f>5/15</f>
        <v>0.33333333333333331</v>
      </c>
      <c r="D97" s="14">
        <f>6/14</f>
        <v>0.42857142857142855</v>
      </c>
      <c r="E97" s="14">
        <f>6/14</f>
        <v>0.42857142857142855</v>
      </c>
      <c r="F97" s="14">
        <f>4/14</f>
        <v>0.2857142857142857</v>
      </c>
      <c r="G97" s="14">
        <f>6/14</f>
        <v>0.42857142857142855</v>
      </c>
      <c r="I97" t="s">
        <v>93</v>
      </c>
    </row>
    <row r="98" spans="1:9" x14ac:dyDescent="0.2">
      <c r="A98" s="6" t="s">
        <v>21</v>
      </c>
      <c r="B98" s="14">
        <f>1/8</f>
        <v>0.125</v>
      </c>
      <c r="C98" s="14">
        <f>1/8</f>
        <v>0.125</v>
      </c>
      <c r="D98" s="14">
        <f>6/8</f>
        <v>0.75</v>
      </c>
      <c r="E98" s="14">
        <f>2/8</f>
        <v>0.25</v>
      </c>
      <c r="F98" s="14">
        <f>3/8</f>
        <v>0.375</v>
      </c>
      <c r="G98" s="14">
        <f>4/8</f>
        <v>0.5</v>
      </c>
    </row>
    <row r="99" spans="1:9" x14ac:dyDescent="0.2">
      <c r="A99" s="6" t="s">
        <v>22</v>
      </c>
      <c r="B99" s="14">
        <f>1/1</f>
        <v>1</v>
      </c>
      <c r="C99" s="14">
        <f>1/1</f>
        <v>1</v>
      </c>
      <c r="D99" s="14">
        <f>1/1</f>
        <v>1</v>
      </c>
      <c r="E99" s="14">
        <f>1/1</f>
        <v>1</v>
      </c>
      <c r="F99" s="14">
        <f>1/1</f>
        <v>1</v>
      </c>
      <c r="G99" s="14">
        <f>1/1</f>
        <v>1</v>
      </c>
    </row>
    <row r="100" spans="1:9" x14ac:dyDescent="0.2">
      <c r="A100" s="6" t="s">
        <v>23</v>
      </c>
      <c r="B100" s="14">
        <f>1/1</f>
        <v>1</v>
      </c>
      <c r="C100" s="14">
        <v>0</v>
      </c>
      <c r="D100" s="14">
        <f>1/1</f>
        <v>1</v>
      </c>
      <c r="E100" s="14">
        <v>1</v>
      </c>
      <c r="F100" s="14">
        <v>1</v>
      </c>
      <c r="G100" s="14">
        <v>1</v>
      </c>
    </row>
    <row r="101" spans="1:9" x14ac:dyDescent="0.2">
      <c r="A101" s="6" t="s">
        <v>24</v>
      </c>
      <c r="B101" s="14">
        <f>1/2</f>
        <v>0.5</v>
      </c>
      <c r="C101" s="14">
        <f>1/2</f>
        <v>0.5</v>
      </c>
      <c r="D101" s="14">
        <f>2/2</f>
        <v>1</v>
      </c>
      <c r="E101" s="14">
        <v>0.5</v>
      </c>
      <c r="F101" s="14">
        <v>1</v>
      </c>
      <c r="G101" s="14">
        <v>1</v>
      </c>
    </row>
    <row r="104" spans="1:9" x14ac:dyDescent="0.2">
      <c r="A104" t="s">
        <v>69</v>
      </c>
      <c r="B104" t="s">
        <v>1</v>
      </c>
      <c r="C104" t="s">
        <v>29</v>
      </c>
      <c r="D104" s="2" t="s">
        <v>3</v>
      </c>
      <c r="E104" s="2" t="s">
        <v>4</v>
      </c>
      <c r="F104" s="2" t="s">
        <v>5</v>
      </c>
      <c r="G104" s="2" t="s">
        <v>6</v>
      </c>
    </row>
    <row r="106" spans="1:9" x14ac:dyDescent="0.2">
      <c r="A106" s="6" t="s">
        <v>19</v>
      </c>
      <c r="B106" s="14">
        <f>2/11</f>
        <v>0.18181818181818182</v>
      </c>
      <c r="C106" s="14">
        <f>2/11</f>
        <v>0.18181818181818182</v>
      </c>
      <c r="D106" s="14">
        <f>2/11</f>
        <v>0.18181818181818182</v>
      </c>
      <c r="E106" s="14">
        <f>4/11</f>
        <v>0.36363636363636365</v>
      </c>
      <c r="F106" s="14">
        <f>1/11</f>
        <v>9.0909090909090912E-2</v>
      </c>
      <c r="G106" s="14">
        <f>2/11</f>
        <v>0.18181818181818182</v>
      </c>
    </row>
    <row r="107" spans="1:9" x14ac:dyDescent="0.2">
      <c r="A107" s="6" t="s">
        <v>20</v>
      </c>
      <c r="B107" s="14">
        <f>5/13</f>
        <v>0.38461538461538464</v>
      </c>
      <c r="C107" s="14">
        <f>3/13</f>
        <v>0.23076923076923078</v>
      </c>
      <c r="D107" s="14">
        <f>5/12</f>
        <v>0.41666666666666669</v>
      </c>
      <c r="E107" s="14">
        <f>5/12</f>
        <v>0.41666666666666669</v>
      </c>
      <c r="F107" s="14">
        <f>3/12</f>
        <v>0.25</v>
      </c>
      <c r="G107" s="14">
        <f>5/12</f>
        <v>0.41666666666666669</v>
      </c>
      <c r="I107" t="s">
        <v>94</v>
      </c>
    </row>
    <row r="108" spans="1:9" x14ac:dyDescent="0.2">
      <c r="A108" s="6" t="s">
        <v>21</v>
      </c>
      <c r="B108" s="14">
        <f>1/6</f>
        <v>0.16666666666666666</v>
      </c>
      <c r="C108" s="14">
        <f>1/6</f>
        <v>0.16666666666666666</v>
      </c>
      <c r="D108" s="14">
        <v>1</v>
      </c>
      <c r="E108" s="14">
        <f>2/6</f>
        <v>0.33333333333333331</v>
      </c>
      <c r="F108" s="14">
        <f>3/6</f>
        <v>0.5</v>
      </c>
      <c r="G108" s="14">
        <f>4/6</f>
        <v>0.66666666666666663</v>
      </c>
    </row>
    <row r="109" spans="1:9" x14ac:dyDescent="0.2">
      <c r="A109" s="6" t="s">
        <v>22</v>
      </c>
      <c r="B109" s="14">
        <v>1</v>
      </c>
      <c r="C109" s="14">
        <f>1</f>
        <v>1</v>
      </c>
      <c r="D109" s="14">
        <f>1</f>
        <v>1</v>
      </c>
      <c r="E109" s="14">
        <f>1</f>
        <v>1</v>
      </c>
      <c r="F109" s="14">
        <f>1</f>
        <v>1</v>
      </c>
      <c r="G109" s="14">
        <f>1</f>
        <v>1</v>
      </c>
    </row>
    <row r="110" spans="1:9" x14ac:dyDescent="0.2">
      <c r="A110" s="6" t="s">
        <v>23</v>
      </c>
      <c r="B110" s="14">
        <v>0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</row>
    <row r="111" spans="1:9" x14ac:dyDescent="0.2">
      <c r="A111" s="6" t="s">
        <v>24</v>
      </c>
      <c r="B111" s="14">
        <f>2/3</f>
        <v>0.66666666666666663</v>
      </c>
      <c r="C111" s="14">
        <f>1/3</f>
        <v>0.33333333333333331</v>
      </c>
      <c r="D111" s="14">
        <f>1</f>
        <v>1</v>
      </c>
      <c r="E111" s="14">
        <f>2/3</f>
        <v>0.66666666666666663</v>
      </c>
      <c r="F111" s="14">
        <f>1</f>
        <v>1</v>
      </c>
      <c r="G111" s="14">
        <f>1</f>
        <v>1</v>
      </c>
    </row>
    <row r="114" spans="1:9" x14ac:dyDescent="0.2">
      <c r="A114" s="6" t="s">
        <v>80</v>
      </c>
      <c r="B114" t="s">
        <v>1</v>
      </c>
      <c r="C114" t="s">
        <v>29</v>
      </c>
      <c r="D114" s="2" t="s">
        <v>3</v>
      </c>
      <c r="E114" s="2" t="s">
        <v>4</v>
      </c>
      <c r="F114" s="2" t="s">
        <v>5</v>
      </c>
      <c r="G114" s="2" t="s">
        <v>6</v>
      </c>
    </row>
    <row r="116" spans="1:9" x14ac:dyDescent="0.2">
      <c r="A116" s="6" t="s">
        <v>19</v>
      </c>
      <c r="B116" s="14">
        <f>3/15</f>
        <v>0.2</v>
      </c>
      <c r="C116" s="14">
        <f>2/15</f>
        <v>0.13333333333333333</v>
      </c>
      <c r="D116" s="14">
        <f>6/15</f>
        <v>0.4</v>
      </c>
      <c r="E116" s="14">
        <f>2/15</f>
        <v>0.13333333333333333</v>
      </c>
      <c r="F116" s="14">
        <f>1/15</f>
        <v>6.6666666666666666E-2</v>
      </c>
      <c r="G116" s="14">
        <f>2/15</f>
        <v>0.13333333333333333</v>
      </c>
    </row>
    <row r="117" spans="1:9" x14ac:dyDescent="0.2">
      <c r="A117" s="6" t="s">
        <v>20</v>
      </c>
      <c r="B117" s="14">
        <f>4/11</f>
        <v>0.36363636363636365</v>
      </c>
      <c r="C117" s="14">
        <f>4/11</f>
        <v>0.36363636363636365</v>
      </c>
      <c r="D117" s="14">
        <f>0.5</f>
        <v>0.5</v>
      </c>
      <c r="E117" s="14">
        <f>5/10</f>
        <v>0.5</v>
      </c>
      <c r="F117" s="14">
        <f>4/10</f>
        <v>0.4</v>
      </c>
      <c r="G117" s="14">
        <f>5/10</f>
        <v>0.5</v>
      </c>
      <c r="I117" t="s">
        <v>95</v>
      </c>
    </row>
    <row r="118" spans="1:9" x14ac:dyDescent="0.2">
      <c r="A118" s="6" t="s">
        <v>21</v>
      </c>
      <c r="B118" s="14">
        <f>2/5</f>
        <v>0.4</v>
      </c>
      <c r="C118" s="14">
        <f>1/5</f>
        <v>0.2</v>
      </c>
      <c r="D118" s="14">
        <f>1</f>
        <v>1</v>
      </c>
      <c r="E118" s="14">
        <f>3/5</f>
        <v>0.6</v>
      </c>
      <c r="F118" s="14">
        <f>3/5</f>
        <v>0.6</v>
      </c>
      <c r="G118" s="14">
        <f>5/5</f>
        <v>1</v>
      </c>
    </row>
    <row r="119" spans="1:9" x14ac:dyDescent="0.2">
      <c r="A119" s="6" t="s">
        <v>22</v>
      </c>
      <c r="B119" s="14">
        <v>0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</row>
    <row r="120" spans="1:9" x14ac:dyDescent="0.2">
      <c r="A120" s="6" t="s">
        <v>23</v>
      </c>
      <c r="B120" s="14">
        <f>1</f>
        <v>1</v>
      </c>
      <c r="C120" s="14">
        <f>0</f>
        <v>0</v>
      </c>
      <c r="D120" s="14">
        <f>1</f>
        <v>1</v>
      </c>
      <c r="E120" s="14">
        <f>1</f>
        <v>1</v>
      </c>
      <c r="F120" s="14">
        <f>1</f>
        <v>1</v>
      </c>
      <c r="G120" s="14">
        <f>1</f>
        <v>1</v>
      </c>
    </row>
    <row r="121" spans="1:9" x14ac:dyDescent="0.2">
      <c r="A121" s="6" t="s">
        <v>24</v>
      </c>
      <c r="B121" s="14">
        <f>0.5</f>
        <v>0.5</v>
      </c>
      <c r="C121" s="14">
        <f>0.5</f>
        <v>0.5</v>
      </c>
      <c r="D121" s="14">
        <f>1</f>
        <v>1</v>
      </c>
      <c r="E121" s="15">
        <f>0.5</f>
        <v>0.5</v>
      </c>
      <c r="F121" s="14">
        <f>1</f>
        <v>1</v>
      </c>
      <c r="G121" s="14">
        <f>1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Astha [COM S]</dc:creator>
  <cp:lastModifiedBy>Singh, Astha [COM S]</cp:lastModifiedBy>
  <dcterms:created xsi:type="dcterms:W3CDTF">2024-03-23T04:41:44Z</dcterms:created>
  <dcterms:modified xsi:type="dcterms:W3CDTF">2024-03-23T04:44:12Z</dcterms:modified>
</cp:coreProperties>
</file>