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<sst xmlns="http://schemas.openxmlformats.org/spreadsheetml/2006/main" uniqueCount="452">
  <si>
    <t>Compañía de Transporte de Energía Eléctrica en Alta Tensión Transener S.A. (TRAN.BA)</t>
  </si>
  <si>
    <t>Détails</t>
  </si>
  <si>
    <t>31/12/2020</t>
  </si>
  <si>
    <t>31/12/2019</t>
  </si>
  <si>
    <t>31/12/2018</t>
  </si>
  <si>
    <t>31/12/2017</t>
  </si>
  <si>
    <t>Actifs</t>
  </si>
  <si>
    <t>Actifàcourtterme</t>
  </si>
  <si>
    <t>Trésorerie</t>
  </si>
  <si>
    <t>Espècesetquasi-espèces</t>
  </si>
  <si>
    <t>Autresinvestissementsàcourtterme</t>
  </si>
  <si>
    <t>Trésorerietotale</t>
  </si>
  <si>
    <t>Créancesnettes</t>
  </si>
  <si>
    <t>Totaldesactifsàcourtterme</t>
  </si>
  <si>
    <t>Actifsnoncirculants</t>
  </si>
  <si>
    <t>Terrains,usinesetéquipements</t>
  </si>
  <si>
    <t>Investissementsbrutsenterrains,usinesetéquipements</t>
  </si>
  <si>
    <t>Dépréciationcumulée</t>
  </si>
  <si>
    <t>Investissementsnetsenterrains,usinesetéquipements</t>
  </si>
  <si>
    <t>Autresactifsàlongterme</t>
  </si>
  <si>
    <t>-</t>
  </si>
  <si>
    <t>Totaldesactifsnoncirculants</t>
  </si>
  <si>
    <t>Totaldesactifs</t>
  </si>
  <si>
    <t>Passifetcapitauxpropres</t>
  </si>
  <si>
    <t>Passif</t>
  </si>
  <si>
    <t>Passifàcourtterme</t>
  </si>
  <si>
    <t>Dettecourante</t>
  </si>
  <si>
    <t>Créances</t>
  </si>
  <si>
    <t>Autrepassifàcourtterme</t>
  </si>
  <si>
    <t>Totaldespassifsàcourtterme</t>
  </si>
  <si>
    <t>Passifsnonàcourtterme</t>
  </si>
  <si>
    <t>Detteàlongterme</t>
  </si>
  <si>
    <t>Passifd’impôtsdifféré</t>
  </si>
  <si>
    <t>Chiffred'affairesdifféré</t>
  </si>
  <si>
    <t>Totaldespassifsnonàcourtterme</t>
  </si>
  <si>
    <t>Passifstotaux</t>
  </si>
  <si>
    <t>Capitauxpropresdesdétenteurs</t>
  </si>
  <si>
    <t>Actionordinaire</t>
  </si>
  <si>
    <t>Bénéficesnonrépartis</t>
  </si>
  <si>
    <t>Totaldescapitauxpropres</t>
  </si>
  <si>
    <t>Passiftotaletcapitauxpropres</t>
  </si>
  <si>
    <t>Cisco Systems, Inc. (CSCO.BA)</t>
  </si>
  <si>
    <t>31/07/2020</t>
  </si>
  <si>
    <t>31/07/2019</t>
  </si>
  <si>
    <t>31/07/2018</t>
  </si>
  <si>
    <t>31/07/2017</t>
  </si>
  <si>
    <t>Inventaire</t>
  </si>
  <si>
    <t>Autreactifàcourtterme</t>
  </si>
  <si>
    <t>Clientèle</t>
  </si>
  <si>
    <t>Biensincorporels</t>
  </si>
  <si>
    <t>Impôtsexigibles</t>
  </si>
  <si>
    <t>Autrespassifsàlongterme</t>
  </si>
  <si>
    <t>Cumuldesautresbénéficescomplets</t>
  </si>
  <si>
    <t>.=VALUE901643'</t>
  </si>
  <si>
    <t>.=VALUE44443'</t>
  </si>
  <si>
    <t>.=VALUE2782264'</t>
  </si>
  <si>
    <t>.=VALUE25182'</t>
  </si>
  <si>
    <t>.=VALUE7771306'</t>
  </si>
  <si>
    <t>.=VALUE4188765'</t>
  </si>
  <si>
    <t>.=VALUE1942924'</t>
  </si>
  <si>
    <t>.=VALUE3010653'</t>
  </si>
  <si>
    <t>.=VALUE8672949'</t>
  </si>
  <si>
    <t>.=VALUE4233208'</t>
  </si>
  <si>
    <t>.=VALUE4725188'</t>
  </si>
  <si>
    <t>.=VALUE3035835'</t>
  </si>
  <si>
    <t>.=VALUE3956334'</t>
  </si>
  <si>
    <t>.=VALUE3149769'</t>
  </si>
  <si>
    <t>.=VALUE1675512'</t>
  </si>
  <si>
    <t>.=VALUE1361704'</t>
  </si>
  <si>
    <t>.=VALUE14248761'</t>
  </si>
  <si>
    <t>.=VALUE8688512'</t>
  </si>
  <si>
    <t>.=VALUE7302756'</t>
  </si>
  <si>
    <t>.=VALUE4789155'</t>
  </si>
  <si>
    <t>.=VALUE66754173'</t>
  </si>
  <si>
    <t>.=VALUE47128858'</t>
  </si>
  <si>
    <t>.=VALUE28483563'</t>
  </si>
  <si>
    <t>.=VALUE4122698'</t>
  </si>
  <si>
    <t>.=VALUE-36655710'</t>
  </si>
  <si>
    <t>.=VALUE-26258799'</t>
  </si>
  <si>
    <t>.=VALUE-16354176'</t>
  </si>
  <si>
    <t>.=VALUE-1669614'</t>
  </si>
  <si>
    <t>.=VALUE30098463'</t>
  </si>
  <si>
    <t>.=VALUE20870059'</t>
  </si>
  <si>
    <t>.=VALUE12129387'</t>
  </si>
  <si>
    <t>.=VALUE2453084'</t>
  </si>
  <si>
    <t>.=VALUE1234120'</t>
  </si>
  <si>
    <t>.=VALUE737233'</t>
  </si>
  <si>
    <t>.=VALUE431993'</t>
  </si>
  <si>
    <t>.=VALUE31332583'</t>
  </si>
  <si>
    <t>.=VALUE21607292'</t>
  </si>
  <si>
    <t>.=VALUE12566709'</t>
  </si>
  <si>
    <t>.=VALUE2545406'</t>
  </si>
  <si>
    <t>.=VALUE45581344'</t>
  </si>
  <si>
    <t>.=VALUE30295804'</t>
  </si>
  <si>
    <t>.=VALUE19869465'</t>
  </si>
  <si>
    <t>.=VALUE7334561'</t>
  </si>
  <si>
    <t>.=VALUE7942290'</t>
  </si>
  <si>
    <t>.=VALUE204839'</t>
  </si>
  <si>
    <t>.=VALUE138840'</t>
  </si>
  <si>
    <t>.=VALUE68680'</t>
  </si>
  <si>
    <t>.=VALUE1311533'</t>
  </si>
  <si>
    <t>.=VALUE826041'</t>
  </si>
  <si>
    <t>.=VALUE641126'</t>
  </si>
  <si>
    <t>.=VALUE98774'</t>
  </si>
  <si>
    <t>.=VALUE897339'</t>
  </si>
  <si>
    <t>.=VALUE614116'</t>
  </si>
  <si>
    <t>.=VALUE432799'</t>
  </si>
  <si>
    <t>.=VALUE13184511'</t>
  </si>
  <si>
    <t>.=VALUE3908479'</t>
  </si>
  <si>
    <t>.=VALUE2836930'</t>
  </si>
  <si>
    <t>.=VALUE2247940'</t>
  </si>
  <si>
    <t>.=VALUE0'</t>
  </si>
  <si>
    <t>.=VALUE5403692'</t>
  </si>
  <si>
    <t>.=VALUE3636407'</t>
  </si>
  <si>
    <t>.=VALUE1786610'</t>
  </si>
  <si>
    <t>.=VALUE4340949'</t>
  </si>
  <si>
    <t>.=VALUE3386836'</t>
  </si>
  <si>
    <t>.=VALUE1395296'</t>
  </si>
  <si>
    <t>.=VALUE5072164'</t>
  </si>
  <si>
    <t>.=VALUE9368354'</t>
  </si>
  <si>
    <t>.=VALUE5476435'</t>
  </si>
  <si>
    <t>.=VALUE2082324'</t>
  </si>
  <si>
    <t>.=VALUE18256675'</t>
  </si>
  <si>
    <t>.=VALUE13276833'</t>
  </si>
  <si>
    <t>.=VALUE8313365'</t>
  </si>
  <si>
    <t>.=VALUE4330264'</t>
  </si>
  <si>
    <t>.=VALUE444674'</t>
  </si>
  <si>
    <t>.=VALUE4163511'</t>
  </si>
  <si>
    <t>.=VALUE3984877'</t>
  </si>
  <si>
    <t>.=VALUE3643536'</t>
  </si>
  <si>
    <t>.=VALUE2049903'</t>
  </si>
  <si>
    <t>.=VALUE27324669'</t>
  </si>
  <si>
    <t>.=VALUE17018971'</t>
  </si>
  <si>
    <t>.=VALUE11070128'</t>
  </si>
  <si>
    <t>.=VALUE2858494'</t>
  </si>
  <si>
    <t>.=VALUE11809000'</t>
  </si>
  <si>
    <t>.=VALUE11750000'</t>
  </si>
  <si>
    <t>.=VALUE8934000'</t>
  </si>
  <si>
    <t>.=VALUE11708000'</t>
  </si>
  <si>
    <t>.=VALUE17610000'</t>
  </si>
  <si>
    <t>.=VALUE21663000'</t>
  </si>
  <si>
    <t>.=VALUE37614000'</t>
  </si>
  <si>
    <t>.=VALUE58784000'</t>
  </si>
  <si>
    <t>.=VALUE29419000'</t>
  </si>
  <si>
    <t>.=VALUE33413000'</t>
  </si>
  <si>
    <t>.=VALUE46548000'</t>
  </si>
  <si>
    <t>.=VALUE70492000'</t>
  </si>
  <si>
    <t>.=VALUE5472000'</t>
  </si>
  <si>
    <t>.=VALUE5491000'</t>
  </si>
  <si>
    <t>.=VALUE5554000'</t>
  </si>
  <si>
    <t>.=VALUE5146000'</t>
  </si>
  <si>
    <t>.=VALUE1282000'</t>
  </si>
  <si>
    <t>.=VALUE1383000'</t>
  </si>
  <si>
    <t>.=VALUE1846000'</t>
  </si>
  <si>
    <t>.=VALUE1616000'</t>
  </si>
  <si>
    <t>.=VALUE2349000'</t>
  </si>
  <si>
    <t>.=VALUE2373000'</t>
  </si>
  <si>
    <t>.=VALUE2940000'</t>
  </si>
  <si>
    <t>.=VALUE1593000'</t>
  </si>
  <si>
    <t>.=VALUE43573000'</t>
  </si>
  <si>
    <t>.=VALUE47755000'</t>
  </si>
  <si>
    <t>.=VALUE61837000'</t>
  </si>
  <si>
    <t>.=VALUE83703000'</t>
  </si>
  <si>
    <t>.=VALUE11014000'</t>
  </si>
  <si>
    <t>.=VALUE12039000'</t>
  </si>
  <si>
    <t>.=VALUE12243000'</t>
  </si>
  <si>
    <t>.=VALUE12819000'</t>
  </si>
  <si>
    <t>.=VALUE-8561000'</t>
  </si>
  <si>
    <t>.=VALUE-9250000'</t>
  </si>
  <si>
    <t>.=VALUE-9237000'</t>
  </si>
  <si>
    <t>.=VALUE-9497000'</t>
  </si>
  <si>
    <t>.=VALUE2453000'</t>
  </si>
  <si>
    <t>.=VALUE2789000'</t>
  </si>
  <si>
    <t>.=VALUE3006000'</t>
  </si>
  <si>
    <t>.=VALUE3322000'</t>
  </si>
  <si>
    <t>.=VALUE33806000'</t>
  </si>
  <si>
    <t>.=VALUE33529000'</t>
  </si>
  <si>
    <t>.=VALUE31706000'</t>
  </si>
  <si>
    <t>.=VALUE29766000'</t>
  </si>
  <si>
    <t>.=VALUE1576000'</t>
  </si>
  <si>
    <t>.=VALUE2201000'</t>
  </si>
  <si>
    <t>.=VALUE2552000'</t>
  </si>
  <si>
    <t>.=VALUE2539000'</t>
  </si>
  <si>
    <t>.=VALUE3741000'</t>
  </si>
  <si>
    <t>.=VALUE2496000'</t>
  </si>
  <si>
    <t>.=VALUE1582000'</t>
  </si>
  <si>
    <t>.=VALUE1511000'</t>
  </si>
  <si>
    <t>.=VALUE51280000'</t>
  </si>
  <si>
    <t>.=VALUE50038000'</t>
  </si>
  <si>
    <t>.=VALUE46947000'</t>
  </si>
  <si>
    <t>.=VALUE46115000'</t>
  </si>
  <si>
    <t>.=VALUE94853000'</t>
  </si>
  <si>
    <t>.=VALUE97793000'</t>
  </si>
  <si>
    <t>.=VALUE108784000'</t>
  </si>
  <si>
    <t>.=VALUE129818000'</t>
  </si>
  <si>
    <t>.=VALUE3005000'</t>
  </si>
  <si>
    <t>.=VALUE10191000'</t>
  </si>
  <si>
    <t>.=VALUE5238000'</t>
  </si>
  <si>
    <t>.=VALUE7992000'</t>
  </si>
  <si>
    <t>.=VALUE2218000'</t>
  </si>
  <si>
    <t>.=VALUE2059000'</t>
  </si>
  <si>
    <t>.=VALUE1904000'</t>
  </si>
  <si>
    <t>.=VALUE1385000'</t>
  </si>
  <si>
    <t>.=VALUE839000'</t>
  </si>
  <si>
    <t>.=VALUE1149000'</t>
  </si>
  <si>
    <t>.=VALUE1004000'</t>
  </si>
  <si>
    <t>.=VALUE98000'</t>
  </si>
  <si>
    <t>.=VALUE11406000'</t>
  </si>
  <si>
    <t>.=VALUE10668000'</t>
  </si>
  <si>
    <t>.=VALUE11490000'</t>
  </si>
  <si>
    <t>.=VALUE10821000'</t>
  </si>
  <si>
    <t>.=VALUE4741000'</t>
  </si>
  <si>
    <t>.=VALUE4424000'</t>
  </si>
  <si>
    <t>.=VALUE4413000'</t>
  </si>
  <si>
    <t>.=VALUE4392000'</t>
  </si>
  <si>
    <t>.=VALUE25331000'</t>
  </si>
  <si>
    <t>.=VALUE31712000'</t>
  </si>
  <si>
    <t>.=VALUE27035000'</t>
  </si>
  <si>
    <t>.=VALUE27583000'</t>
  </si>
  <si>
    <t>.=VALUE11578000'</t>
  </si>
  <si>
    <t>.=VALUE14475000'</t>
  </si>
  <si>
    <t>.=VALUE20331000'</t>
  </si>
  <si>
    <t>.=VALUE25725000'</t>
  </si>
  <si>
    <t>.=VALUE9040000'</t>
  </si>
  <si>
    <t>.=VALUE7799000'</t>
  </si>
  <si>
    <t>.=VALUE8195000'</t>
  </si>
  <si>
    <t>.=VALUE7673000'</t>
  </si>
  <si>
    <t>.=VALUE2147000'</t>
  </si>
  <si>
    <t>.=VALUE1309000'</t>
  </si>
  <si>
    <t>.=VALUE1434000'</t>
  </si>
  <si>
    <t>.=VALUE1450000'</t>
  </si>
  <si>
    <t>.=VALUE31602000'</t>
  </si>
  <si>
    <t>.=VALUE32510000'</t>
  </si>
  <si>
    <t>.=VALUE38545000'</t>
  </si>
  <si>
    <t>.=VALUE36098000'</t>
  </si>
  <si>
    <t>.=VALUE56933000'</t>
  </si>
  <si>
    <t>.=VALUE64222000'</t>
  </si>
  <si>
    <t>.=VALUE65580000'</t>
  </si>
  <si>
    <t>.=VALUE63681000'</t>
  </si>
  <si>
    <t>.=VALUE41202000'</t>
  </si>
  <si>
    <t>.=VALUE40266000'</t>
  </si>
  <si>
    <t>.=VALUE42820000'</t>
  </si>
  <si>
    <t>.=VALUE45253000'</t>
  </si>
  <si>
    <t>.=VALUE-2763000'</t>
  </si>
  <si>
    <t>.=VALUE-5903000'</t>
  </si>
  <si>
    <t>.=VALUE1233000'</t>
  </si>
  <si>
    <t>.=VALUE20838000'</t>
  </si>
  <si>
    <t>.=VALUE-519000'</t>
  </si>
  <si>
    <t>.=VALUE-792000'</t>
  </si>
  <si>
    <t>.=VALUE-849000'</t>
  </si>
  <si>
    <t>.=VALUE46000'</t>
  </si>
  <si>
    <t>.=VALUE37920000'</t>
  </si>
  <si>
    <t>.=VALUE33571000'</t>
  </si>
  <si>
    <t>.=VALUE43204000'</t>
  </si>
  <si>
    <t>.=VALUE66137000'</t>
  </si>
  <si>
    <t>Sociedad Comercial del Plata S.A. (COME.BA)</t>
  </si>
  <si>
    <t>.=VALUE1103429'</t>
  </si>
  <si>
    <t>.=VALUE901089'</t>
  </si>
  <si>
    <t>.=VALUE2053075'</t>
  </si>
  <si>
    <t>.=VALUE23218'</t>
  </si>
  <si>
    <t>.=VALUE874892'</t>
  </si>
  <si>
    <t>.=VALUE158414'</t>
  </si>
  <si>
    <t>.=VALUE45417'</t>
  </si>
  <si>
    <t>.=VALUE3191'</t>
  </si>
  <si>
    <t>.=VALUE1978321'</t>
  </si>
  <si>
    <t>.=VALUE1059503'</t>
  </si>
  <si>
    <t>.=VALUE2098492'</t>
  </si>
  <si>
    <t>.=VALUE26409'</t>
  </si>
  <si>
    <t>.=VALUE1588812'</t>
  </si>
  <si>
    <t>.=VALUE1717027'</t>
  </si>
  <si>
    <t>.=VALUE988999'</t>
  </si>
  <si>
    <t>.=VALUE351810'</t>
  </si>
  <si>
    <t>.=VALUE1291450'</t>
  </si>
  <si>
    <t>.=VALUE1260567'</t>
  </si>
  <si>
    <t>.=VALUE862923'</t>
  </si>
  <si>
    <t>.=VALUE419917'</t>
  </si>
  <si>
    <t>.=VALUE550483'</t>
  </si>
  <si>
    <t>.=VALUE4000'</t>
  </si>
  <si>
    <t>.=VALUE776630'</t>
  </si>
  <si>
    <t>.=VALUE7306580'</t>
  </si>
  <si>
    <t>.=VALUE6389751'</t>
  </si>
  <si>
    <t>.=VALUE4214334'</t>
  </si>
  <si>
    <t>.=VALUE2503082'</t>
  </si>
  <si>
    <t>.=VALUE22498724'</t>
  </si>
  <si>
    <t>.=VALUE22944905'</t>
  </si>
  <si>
    <t>.=VALUE13753958'</t>
  </si>
  <si>
    <t>.=VALUE2140467'</t>
  </si>
  <si>
    <t>.=VALUE-3401121'</t>
  </si>
  <si>
    <t>.=VALUE-7874716'</t>
  </si>
  <si>
    <t>.=VALUE-5523477'</t>
  </si>
  <si>
    <t>.=VALUE-580653'</t>
  </si>
  <si>
    <t>.=VALUE19097603'</t>
  </si>
  <si>
    <t>.=VALUE15070189'</t>
  </si>
  <si>
    <t>.=VALUE8230481'</t>
  </si>
  <si>
    <t>.=VALUE1559814'</t>
  </si>
  <si>
    <t>.=VALUE994980'</t>
  </si>
  <si>
    <t>.=VALUE772475'</t>
  </si>
  <si>
    <t>.=VALUE548123'</t>
  </si>
  <si>
    <t>.=VALUE454087'</t>
  </si>
  <si>
    <t>.=VALUE463478'</t>
  </si>
  <si>
    <t>.=VALUE295794'</t>
  </si>
  <si>
    <t>.=VALUE148395'</t>
  </si>
  <si>
    <t>.=VALUE5480'</t>
  </si>
  <si>
    <t>.=VALUE30017901'</t>
  </si>
  <si>
    <t>.=VALUE23663022'</t>
  </si>
  <si>
    <t>.=VALUE13695229'</t>
  </si>
  <si>
    <t>.=VALUE2351693'</t>
  </si>
  <si>
    <t>.=VALUE37324481'</t>
  </si>
  <si>
    <t>.=VALUE30052773'</t>
  </si>
  <si>
    <t>.=VALUE17909563'</t>
  </si>
  <si>
    <t>.=VALUE4854775'</t>
  </si>
  <si>
    <t>.=VALUE767648'</t>
  </si>
  <si>
    <t>.=VALUE1513901'</t>
  </si>
  <si>
    <t>.=VALUE172941'</t>
  </si>
  <si>
    <t>.=VALUE156469'</t>
  </si>
  <si>
    <t>.=VALUE2131151'</t>
  </si>
  <si>
    <t>.=VALUE1864439'</t>
  </si>
  <si>
    <t>.=VALUE1179782'</t>
  </si>
  <si>
    <t>.=VALUE309248'</t>
  </si>
  <si>
    <t>.=VALUE374'</t>
  </si>
  <si>
    <t>.=VALUE68704'</t>
  </si>
  <si>
    <t>.=VALUE316931'</t>
  </si>
  <si>
    <t>.=VALUE5993203'</t>
  </si>
  <si>
    <t>.=VALUE5255563'</t>
  </si>
  <si>
    <t>.=VALUE3655976'</t>
  </si>
  <si>
    <t>.=VALUE2545164'</t>
  </si>
  <si>
    <t>.=VALUE349088'</t>
  </si>
  <si>
    <t>.=VALUE589821'</t>
  </si>
  <si>
    <t>.=VALUE529625'</t>
  </si>
  <si>
    <t>.=VALUE472611'</t>
  </si>
  <si>
    <t>.=VALUE4035835'</t>
  </si>
  <si>
    <t>.=VALUE3086661'</t>
  </si>
  <si>
    <t>.=VALUE1539103'</t>
  </si>
  <si>
    <t>.=VALUE48199'</t>
  </si>
  <si>
    <t>.=VALUE217086'</t>
  </si>
  <si>
    <t>.=VALUE389151'</t>
  </si>
  <si>
    <t>.=VALUE5595'</t>
  </si>
  <si>
    <t>.=VALUE5416406'</t>
  </si>
  <si>
    <t>.=VALUE5746074'</t>
  </si>
  <si>
    <t>.=VALUE3120812'</t>
  </si>
  <si>
    <t>.=VALUE677571'</t>
  </si>
  <si>
    <t>.=VALUE11409609'</t>
  </si>
  <si>
    <t>.=VALUE11001637'</t>
  </si>
  <si>
    <t>.=VALUE6776788'</t>
  </si>
  <si>
    <t>.=VALUE3222735'</t>
  </si>
  <si>
    <t>.=VALUE19333201'</t>
  </si>
  <si>
    <t>.=VALUE13660442'</t>
  </si>
  <si>
    <t>.=VALUE7952299'</t>
  </si>
  <si>
    <t>.=VALUE1583101'</t>
  </si>
  <si>
    <t>.=VALUE1119330'</t>
  </si>
  <si>
    <t>.=VALUE1253859'</t>
  </si>
  <si>
    <t>.=VALUE1428016'</t>
  </si>
  <si>
    <t>.=VALUE-163892'</t>
  </si>
  <si>
    <t>.=VALUE24360830'</t>
  </si>
  <si>
    <t>.=VALUE17860704'</t>
  </si>
  <si>
    <t>.=VALUE11131613'</t>
  </si>
  <si>
    <t>.=VALUE1631504'</t>
  </si>
  <si>
    <t>Banco Hipotecario S.A. (BHIP.BA)</t>
  </si>
  <si>
    <t>.=VALUE137541919'</t>
  </si>
  <si>
    <t>.=VALUE89793044'</t>
  </si>
  <si>
    <t>.=VALUE84561565'</t>
  </si>
  <si>
    <t>.=VALUE65267557'</t>
  </si>
  <si>
    <t>.=VALUE119594366'</t>
  </si>
  <si>
    <t>.=VALUE78111852'</t>
  </si>
  <si>
    <t>.=VALUE74470381'</t>
  </si>
  <si>
    <t>.=VALUE57335593'</t>
  </si>
  <si>
    <t>.=VALUE1500000'</t>
  </si>
  <si>
    <t>.=VALUE-51860540'</t>
  </si>
  <si>
    <t>.=VALUE1851798'</t>
  </si>
  <si>
    <t>.=VALUE1909292'</t>
  </si>
  <si>
    <t>.=VALUE17502677'</t>
  </si>
  <si>
    <t>.=VALUE11400598'</t>
  </si>
  <si>
    <t>.=VALUE9798800'</t>
  </si>
  <si>
    <t>.=VALUE7649671'</t>
  </si>
  <si>
    <t>Rigolleau S.A. (RIGO.BA)</t>
  </si>
  <si>
    <t>30/11/2020</t>
  </si>
  <si>
    <t>30/11/2019</t>
  </si>
  <si>
    <t>30/11/2018</t>
  </si>
  <si>
    <t>30/11/2017</t>
  </si>
  <si>
    <t>.=VALUE87363'</t>
  </si>
  <si>
    <t>.=VALUE46926'</t>
  </si>
  <si>
    <t>.=VALUE6125'</t>
  </si>
  <si>
    <t>.=VALUE138772'</t>
  </si>
  <si>
    <t>.=VALUE30813'</t>
  </si>
  <si>
    <t>.=VALUE118177'</t>
  </si>
  <si>
    <t>.=VALUE1867101'</t>
  </si>
  <si>
    <t>.=VALUE1431148'</t>
  </si>
  <si>
    <t>.=VALUE566292'</t>
  </si>
  <si>
    <t>.=VALUE501008'</t>
  </si>
  <si>
    <t>.=VALUE1221124'</t>
  </si>
  <si>
    <t>.=VALUE1376399'</t>
  </si>
  <si>
    <t>.=VALUE1010032'</t>
  </si>
  <si>
    <t>.=VALUE664783'</t>
  </si>
  <si>
    <t>.=VALUE3343064'</t>
  </si>
  <si>
    <t>.=VALUE3044758'</t>
  </si>
  <si>
    <t>.=VALUE1625449'</t>
  </si>
  <si>
    <t>.=VALUE1320817'</t>
  </si>
  <si>
    <t>.=VALUE15189412'</t>
  </si>
  <si>
    <t>.=VALUE11136072'</t>
  </si>
  <si>
    <t>.=VALUE1319715'</t>
  </si>
  <si>
    <t>.=VALUE1222298'</t>
  </si>
  <si>
    <t>.=VALUE-12520525'</t>
  </si>
  <si>
    <t>.=VALUE-8897511'</t>
  </si>
  <si>
    <t>.=VALUE-682867'</t>
  </si>
  <si>
    <t>.=VALUE-607809'</t>
  </si>
  <si>
    <t>.=VALUE2668887'</t>
  </si>
  <si>
    <t>.=VALUE2238562'</t>
  </si>
  <si>
    <t>.=VALUE636848'</t>
  </si>
  <si>
    <t>.=VALUE614489'</t>
  </si>
  <si>
    <t>.=VALUE2241373'</t>
  </si>
  <si>
    <t>.=VALUE701752'</t>
  </si>
  <si>
    <t>.=VALUE750674'</t>
  </si>
  <si>
    <t>.=VALUE6011951'</t>
  </si>
  <si>
    <t>.=VALUE5286131'</t>
  </si>
  <si>
    <t>.=VALUE2327200'</t>
  </si>
  <si>
    <t>.=VALUE2071491'</t>
  </si>
  <si>
    <t>.=VALUE268187'</t>
  </si>
  <si>
    <t>.=VALUE1666415'</t>
  </si>
  <si>
    <t>.=VALUE786322'</t>
  </si>
  <si>
    <t>.=VALUE600539'</t>
  </si>
  <si>
    <t>.=VALUE493568'</t>
  </si>
  <si>
    <t>.=VALUE645641'</t>
  </si>
  <si>
    <t>.=VALUE305231'</t>
  </si>
  <si>
    <t>.=VALUE465199'</t>
  </si>
  <si>
    <t>.=VALUE1842570'</t>
  </si>
  <si>
    <t>.=VALUE2837111'</t>
  </si>
  <si>
    <t>.=VALUE1434460'</t>
  </si>
  <si>
    <t>.=VALUE1093959'</t>
  </si>
  <si>
    <t>.=VALUE867831'</t>
  </si>
  <si>
    <t>.=VALUE83250'</t>
  </si>
  <si>
    <t>.=VALUE226480'</t>
  </si>
  <si>
    <t>.=VALUE351425'</t>
  </si>
  <si>
    <t>.=VALUE533260'</t>
  </si>
  <si>
    <t>.=VALUE393810'</t>
  </si>
  <si>
    <t>.=VALUE1456591'</t>
  </si>
  <si>
    <t>.=VALUE514059'</t>
  </si>
  <si>
    <t>.=VALUE246480'</t>
  </si>
  <si>
    <t>.=VALUE377678'</t>
  </si>
  <si>
    <t>.=VALUE3299162'</t>
  </si>
  <si>
    <t>.=VALUE3351171'</t>
  </si>
  <si>
    <t>.=VALUE1680940'</t>
  </si>
  <si>
    <t>.=VALUE1471637'</t>
  </si>
  <si>
    <t>.=VALUE145069'</t>
  </si>
  <si>
    <t>.=VALUE72535'</t>
  </si>
  <si>
    <t>.=VALUE85156'</t>
  </si>
  <si>
    <t>.=VALUE-411639'</t>
  </si>
  <si>
    <t>.=VALUE86302'</t>
  </si>
  <si>
    <t>.=VALUE71089'</t>
  </si>
  <si>
    <t>.=VALUE2712790'</t>
  </si>
  <si>
    <t>.=VALUE1934960'</t>
  </si>
  <si>
    <t>.=VALUE646262'</t>
  </si>
  <si>
    <t>.=VALUE599853'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</si>
</sst>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/>
      <c r="C3"/>
      <c r="D3"/>
      <c r="E3"/>
    </row>
    <row r="4" spans="1:5">
      <c r="A4" t="s">
        <v>7</v>
      </c>
      <c r="B4"/>
      <c r="C4"/>
      <c r="D4"/>
      <c r="E4"/>
    </row>
    <row r="5" spans="1:5">
      <c r="A5" t="s">
        <v>8</v>
      </c>
      <c r="B5"/>
      <c r="C5"/>
      <c r="D5"/>
      <c r="E5"/>
    </row>
    <row r="6" spans="1:5">
      <c r="A6" t="s">
        <v>9</v>
      </c>
      <c r="B6">
        <f>VALUE(901643)</f>
        <v>901643</v>
      </c>
      <c r="C6">
        <f>VALUE(44443)</f>
        <v>44443</v>
      </c>
      <c r="D6">
        <f>VALUE(2782264)</f>
        <v>2782264</v>
      </c>
      <c r="E6">
        <f>VALUE(25182)</f>
        <v>25182</v>
      </c>
    </row>
    <row r="7" spans="1:5">
      <c r="A7" t="s">
        <v>10</v>
      </c>
      <c r="B7">
        <f>VALUE(7771306)</f>
        <v>7771306</v>
      </c>
      <c r="C7">
        <f>VALUE(4188765)</f>
        <v>4188765</v>
      </c>
      <c r="D7">
        <f>VALUE(1942924)</f>
        <v>1942924</v>
      </c>
      <c r="E7">
        <f>VALUE(3010653)</f>
        <v>3010653</v>
      </c>
    </row>
    <row r="8" spans="1:5">
      <c r="A8" t="s">
        <v>11</v>
      </c>
      <c r="B8">
        <f>VALUE(8672949)</f>
        <v>8672949</v>
      </c>
      <c r="C8">
        <f>VALUE(4233208)</f>
        <v>4233208</v>
      </c>
      <c r="D8">
        <f>VALUE(4725188)</f>
        <v>4725188</v>
      </c>
      <c r="E8">
        <f>VALUE(3035835)</f>
        <v>3035835</v>
      </c>
    </row>
    <row r="9" spans="1:5">
      <c r="A9" t="s">
        <v>12</v>
      </c>
      <c r="B9">
        <f>VALUE(3956334)</f>
        <v>3956334</v>
      </c>
      <c r="C9">
        <f>VALUE(3149769)</f>
        <v>3149769</v>
      </c>
      <c r="D9">
        <f>VALUE(1675512)</f>
        <v>1675512</v>
      </c>
      <c r="E9">
        <f>VALUE(1361704)</f>
        <v>1361704</v>
      </c>
    </row>
    <row r="10" spans="1:5">
      <c r="A10" t="s">
        <v>13</v>
      </c>
      <c r="B10">
        <f>VALUE(14248761)</f>
        <v>14248761</v>
      </c>
      <c r="C10">
        <f>VALUE(8688512)</f>
        <v>8688512</v>
      </c>
      <c r="D10">
        <f>VALUE(7302756)</f>
        <v>7302756</v>
      </c>
      <c r="E10">
        <f>VALUE(4789155)</f>
        <v>4789155</v>
      </c>
    </row>
    <row r="11" spans="1:5">
      <c r="A11" t="s">
        <v>14</v>
      </c>
      <c r="B11"/>
      <c r="C11"/>
      <c r="D11"/>
      <c r="E11"/>
    </row>
    <row r="12" spans="1:5">
      <c r="A12" t="s">
        <v>15</v>
      </c>
      <c r="B12"/>
      <c r="C12"/>
      <c r="D12"/>
      <c r="E12"/>
    </row>
    <row r="13" spans="1:5">
      <c r="A13" t="s">
        <v>16</v>
      </c>
      <c r="B13">
        <f>VALUE(66754173)</f>
        <v>66754173</v>
      </c>
      <c r="C13">
        <f>VALUE(47128858)</f>
        <v>47128858</v>
      </c>
      <c r="D13">
        <f>VALUE(28483563)</f>
        <v>28483563</v>
      </c>
      <c r="E13">
        <f>VALUE(4122698)</f>
        <v>4122698</v>
      </c>
    </row>
    <row r="14" spans="1:5">
      <c r="A14" t="s">
        <v>17</v>
      </c>
      <c r="B14">
        <f>VALUE(-36655710)</f>
        <v>-36655710</v>
      </c>
      <c r="C14">
        <f>VALUE(-26258799)</f>
        <v>-26258799</v>
      </c>
      <c r="D14">
        <f>VALUE(-16354176)</f>
        <v>-16354176</v>
      </c>
      <c r="E14">
        <f>VALUE(-1669614)</f>
        <v>-1669614</v>
      </c>
    </row>
    <row r="15" spans="1:5">
      <c r="A15" t="s">
        <v>18</v>
      </c>
      <c r="B15">
        <f>VALUE(30098463)</f>
        <v>30098463</v>
      </c>
      <c r="C15">
        <f>VALUE(20870059)</f>
        <v>20870059</v>
      </c>
      <c r="D15">
        <f>VALUE(12129387)</f>
        <v>12129387</v>
      </c>
      <c r="E15">
        <f>VALUE(2453084)</f>
        <v>2453084</v>
      </c>
    </row>
    <row r="16" spans="1:5">
      <c r="A16" t="s">
        <v>19</v>
      </c>
      <c r="B16">
        <f>VALUE(1234120)</f>
        <v>1234120</v>
      </c>
      <c r="C16">
        <f>VALUE(737233)</f>
        <v>737233</v>
      </c>
      <c r="D16">
        <f>VALUE(431993)</f>
        <v>431993</v>
      </c>
      <c r="E16" t="s">
        <v>20</v>
      </c>
    </row>
    <row r="17" spans="1:5">
      <c r="A17" t="s">
        <v>21</v>
      </c>
      <c r="B17">
        <f>VALUE(31332583)</f>
        <v>31332583</v>
      </c>
      <c r="C17">
        <f>VALUE(21607292)</f>
        <v>21607292</v>
      </c>
      <c r="D17">
        <f>VALUE(12566709)</f>
        <v>12566709</v>
      </c>
      <c r="E17">
        <f>VALUE(2545406)</f>
        <v>2545406</v>
      </c>
    </row>
    <row r="18" spans="1:5">
      <c r="A18" t="s">
        <v>22</v>
      </c>
      <c r="B18">
        <f>VALUE(45581344)</f>
        <v>45581344</v>
      </c>
      <c r="C18">
        <f>VALUE(30295804)</f>
        <v>30295804</v>
      </c>
      <c r="D18">
        <f>VALUE(19869465)</f>
        <v>19869465</v>
      </c>
      <c r="E18">
        <f>VALUE(7334561)</f>
        <v>7334561</v>
      </c>
    </row>
    <row r="19" spans="1:5">
      <c r="A19" t="s">
        <v>23</v>
      </c>
      <c r="B19"/>
      <c r="C19"/>
      <c r="D19"/>
      <c r="E19"/>
    </row>
    <row r="20" spans="1:5">
      <c r="A20" t="s">
        <v>24</v>
      </c>
      <c r="B20"/>
      <c r="C20"/>
      <c r="D20"/>
      <c r="E20"/>
    </row>
    <row r="21" spans="1:5">
      <c r="A21" t="s">
        <v>25</v>
      </c>
      <c r="B21"/>
      <c r="C21"/>
      <c r="D21"/>
      <c r="E21"/>
    </row>
    <row r="22" spans="1:5">
      <c r="A22" t="s">
        <v>26</v>
      </c>
      <c r="B22">
        <f>VALUE(7942290)</f>
        <v>7942290</v>
      </c>
      <c r="C22">
        <f>VALUE(204839)</f>
        <v>204839</v>
      </c>
      <c r="D22">
        <f>VALUE(138840)</f>
        <v>138840</v>
      </c>
      <c r="E22">
        <f>VALUE(68680)</f>
        <v>68680</v>
      </c>
    </row>
    <row r="23" spans="1:5">
      <c r="A23" t="s">
        <v>27</v>
      </c>
      <c r="B23">
        <f>VALUE(1311533)</f>
        <v>1311533</v>
      </c>
      <c r="C23">
        <f>VALUE(826041)</f>
        <v>826041</v>
      </c>
      <c r="D23">
        <f>VALUE(641126)</f>
        <v>641126</v>
      </c>
      <c r="E23">
        <f>VALUE(98774)</f>
        <v>98774</v>
      </c>
    </row>
    <row r="24" spans="1:5">
      <c r="A24" t="s">
        <v>28</v>
      </c>
      <c r="B24" t="s">
        <v>20</v>
      </c>
      <c r="C24">
        <f>VALUE(897339)</f>
        <v>897339</v>
      </c>
      <c r="D24">
        <f>VALUE(614116)</f>
        <v>614116</v>
      </c>
      <c r="E24">
        <f>VALUE(432799)</f>
        <v>432799</v>
      </c>
    </row>
    <row r="25" spans="1:5">
      <c r="A25" t="s">
        <v>29</v>
      </c>
      <c r="B25">
        <f>VALUE(13184511)</f>
        <v>13184511</v>
      </c>
      <c r="C25">
        <f>VALUE(3908479)</f>
        <v>3908479</v>
      </c>
      <c r="D25">
        <f>VALUE(2836930)</f>
        <v>2836930</v>
      </c>
      <c r="E25">
        <f>VALUE(2247940)</f>
        <v>2247940</v>
      </c>
    </row>
    <row r="26" spans="1:5">
      <c r="A26" t="s">
        <v>30</v>
      </c>
      <c r="B26"/>
      <c r="C26"/>
      <c r="D26"/>
      <c r="E26"/>
    </row>
    <row r="27" spans="1:5">
      <c r="A27" t="s">
        <v>31</v>
      </c>
      <c r="B27">
        <f>VALUE(0)</f>
        <v>0</v>
      </c>
      <c r="C27">
        <f>VALUE(5403692)</f>
        <v>5403692</v>
      </c>
      <c r="D27">
        <f>VALUE(3636407)</f>
        <v>3636407</v>
      </c>
      <c r="E27">
        <f>VALUE(1786610)</f>
        <v>1786610</v>
      </c>
    </row>
    <row r="28" spans="1:5">
      <c r="A28" t="s">
        <v>32</v>
      </c>
      <c r="B28">
        <f>VALUE(4340949)</f>
        <v>4340949</v>
      </c>
      <c r="C28">
        <f>VALUE(3386836)</f>
        <v>3386836</v>
      </c>
      <c r="D28">
        <f>VALUE(1395296)</f>
        <v>1395296</v>
      </c>
      <c r="E28" t="s">
        <v>20</v>
      </c>
    </row>
    <row r="29" spans="1:5">
      <c r="A29" t="s">
        <v>33</v>
      </c>
      <c r="B29" t="s">
        <v>20</v>
      </c>
      <c r="C29">
        <f>VALUE(0)</f>
        <v>0</v>
      </c>
      <c r="D29" t="s">
        <v>20</v>
      </c>
      <c r="E29" t="s">
        <v>20</v>
      </c>
    </row>
    <row r="30" spans="1:5">
      <c r="A30" t="s">
        <v>34</v>
      </c>
      <c r="B30">
        <f>VALUE(5072164)</f>
        <v>5072164</v>
      </c>
      <c r="C30">
        <f>VALUE(9368354)</f>
        <v>9368354</v>
      </c>
      <c r="D30">
        <f>VALUE(5476435)</f>
        <v>5476435</v>
      </c>
      <c r="E30">
        <f>VALUE(2082324)</f>
        <v>2082324</v>
      </c>
    </row>
    <row r="31" spans="1:5">
      <c r="A31" t="s">
        <v>35</v>
      </c>
      <c r="B31">
        <f>VALUE(18256675)</f>
        <v>18256675</v>
      </c>
      <c r="C31">
        <f>VALUE(13276833)</f>
        <v>13276833</v>
      </c>
      <c r="D31">
        <f>VALUE(8313365)</f>
        <v>8313365</v>
      </c>
      <c r="E31">
        <f>VALUE(4330264)</f>
        <v>4330264</v>
      </c>
    </row>
    <row r="32" spans="1:5">
      <c r="A32" t="s">
        <v>36</v>
      </c>
      <c r="B32"/>
      <c r="C32"/>
      <c r="D32"/>
      <c r="E32"/>
    </row>
    <row r="33" spans="1:5">
      <c r="A33" t="s">
        <v>37</v>
      </c>
      <c r="B33">
        <f>VALUE(444674)</f>
        <v>444674</v>
      </c>
      <c r="C33">
        <f>VALUE(444674)</f>
        <v>444674</v>
      </c>
      <c r="D33">
        <f>VALUE(444674)</f>
        <v>444674</v>
      </c>
      <c r="E33">
        <f>VALUE(444674)</f>
        <v>444674</v>
      </c>
    </row>
    <row r="34" spans="1:5">
      <c r="A34" t="s">
        <v>38</v>
      </c>
      <c r="B34">
        <f>VALUE(4163511)</f>
        <v>4163511</v>
      </c>
      <c r="C34">
        <f>VALUE(3984877)</f>
        <v>3984877</v>
      </c>
      <c r="D34">
        <f>VALUE(3643536)</f>
        <v>3643536</v>
      </c>
      <c r="E34">
        <f>VALUE(2049903)</f>
        <v>2049903</v>
      </c>
    </row>
    <row r="35" spans="1:5">
      <c r="A35" t="s">
        <v>39</v>
      </c>
      <c r="B35">
        <f>VALUE(27324669)</f>
        <v>27324669</v>
      </c>
      <c r="C35">
        <f>VALUE(17018971)</f>
        <v>17018971</v>
      </c>
      <c r="D35">
        <f>VALUE(11070128)</f>
        <v>11070128</v>
      </c>
      <c r="E35">
        <f>VALUE(2858494)</f>
        <v>2858494</v>
      </c>
    </row>
    <row r="36" spans="1:5">
      <c r="A36" t="s">
        <v>40</v>
      </c>
      <c r="B36">
        <f>VALUE(45581344)</f>
        <v>45581344</v>
      </c>
      <c r="C36">
        <f>VALUE(30295804)</f>
        <v>30295804</v>
      </c>
      <c r="D36">
        <f>VALUE(19869465)</f>
        <v>19869465</v>
      </c>
      <c r="E36">
        <f>VALUE(7334561)</f>
        <v>7334561</v>
      </c>
    </row>
    <row r="38" spans="1:5">
      <c r="A38" t="s">
        <v>41</v>
      </c>
    </row>
    <row r="39" spans="1:5">
      <c r="A39" t="s">
        <v>1</v>
      </c>
      <c r="B39" t="s">
        <v>42</v>
      </c>
      <c r="C39" t="s">
        <v>43</v>
      </c>
      <c r="D39" t="s">
        <v>44</v>
      </c>
      <c r="E39" t="s">
        <v>45</v>
      </c>
    </row>
    <row r="40" spans="1:5">
      <c r="A40" t="s">
        <v>6</v>
      </c>
      <c r="B40"/>
      <c r="C40"/>
      <c r="D40"/>
      <c r="E40"/>
    </row>
    <row r="41" spans="1:5">
      <c r="A41" t="s">
        <v>7</v>
      </c>
      <c r="B41"/>
      <c r="C41"/>
      <c r="D41"/>
      <c r="E41"/>
    </row>
    <row r="42" spans="1:5">
      <c r="A42" t="s">
        <v>8</v>
      </c>
      <c r="B42"/>
      <c r="C42"/>
      <c r="D42"/>
      <c r="E42"/>
    </row>
    <row r="43" spans="1:5">
      <c r="A43" t="s">
        <v>9</v>
      </c>
      <c r="B43">
        <f>VALUE(11809000)</f>
        <v>11809000</v>
      </c>
      <c r="C43">
        <f>VALUE(11750000)</f>
        <v>11750000</v>
      </c>
      <c r="D43">
        <f>VALUE(8934000)</f>
        <v>8934000</v>
      </c>
      <c r="E43">
        <f>VALUE(11708000)</f>
        <v>11708000</v>
      </c>
    </row>
    <row r="44" spans="1:5">
      <c r="A44" t="s">
        <v>10</v>
      </c>
      <c r="B44">
        <f>VALUE(17610000)</f>
        <v>17610000</v>
      </c>
      <c r="C44">
        <f>VALUE(21663000)</f>
        <v>21663000</v>
      </c>
      <c r="D44">
        <f>VALUE(37614000)</f>
        <v>37614000</v>
      </c>
      <c r="E44">
        <f>VALUE(58784000)</f>
        <v>58784000</v>
      </c>
    </row>
    <row r="45" spans="1:5">
      <c r="A45" t="s">
        <v>11</v>
      </c>
      <c r="B45">
        <f>VALUE(29419000)</f>
        <v>29419000</v>
      </c>
      <c r="C45">
        <f>VALUE(33413000)</f>
        <v>33413000</v>
      </c>
      <c r="D45">
        <f>VALUE(46548000)</f>
        <v>46548000</v>
      </c>
      <c r="E45">
        <f>VALUE(70492000)</f>
        <v>70492000</v>
      </c>
    </row>
    <row r="46" spans="1:5">
      <c r="A46" t="s">
        <v>12</v>
      </c>
      <c r="B46">
        <f>VALUE(5472000)</f>
        <v>5472000</v>
      </c>
      <c r="C46">
        <f>VALUE(5491000)</f>
        <v>5491000</v>
      </c>
      <c r="D46">
        <f>VALUE(5554000)</f>
        <v>5554000</v>
      </c>
      <c r="E46">
        <f>VALUE(5146000)</f>
        <v>5146000</v>
      </c>
    </row>
    <row r="47" spans="1:5">
      <c r="A47" t="s">
        <v>46</v>
      </c>
      <c r="B47">
        <f>VALUE(1282000)</f>
        <v>1282000</v>
      </c>
      <c r="C47">
        <f>VALUE(1383000)</f>
        <v>1383000</v>
      </c>
      <c r="D47">
        <f>VALUE(1846000)</f>
        <v>1846000</v>
      </c>
      <c r="E47">
        <f>VALUE(1616000)</f>
        <v>1616000</v>
      </c>
    </row>
    <row r="48" spans="1:5">
      <c r="A48" t="s">
        <v>47</v>
      </c>
      <c r="B48">
        <f>VALUE(2349000)</f>
        <v>2349000</v>
      </c>
      <c r="C48">
        <f>VALUE(2373000)</f>
        <v>2373000</v>
      </c>
      <c r="D48">
        <f>VALUE(2940000)</f>
        <v>2940000</v>
      </c>
      <c r="E48">
        <f>VALUE(1593000)</f>
        <v>1593000</v>
      </c>
    </row>
    <row r="49" spans="1:5">
      <c r="A49" t="s">
        <v>13</v>
      </c>
      <c r="B49">
        <f>VALUE(43573000)</f>
        <v>43573000</v>
      </c>
      <c r="C49">
        <f>VALUE(47755000)</f>
        <v>47755000</v>
      </c>
      <c r="D49">
        <f>VALUE(61837000)</f>
        <v>61837000</v>
      </c>
      <c r="E49">
        <f>VALUE(83703000)</f>
        <v>83703000</v>
      </c>
    </row>
    <row r="50" spans="1:5">
      <c r="A50" t="s">
        <v>14</v>
      </c>
      <c r="B50"/>
      <c r="C50"/>
      <c r="D50"/>
      <c r="E50"/>
    </row>
    <row r="51" spans="1:5">
      <c r="A51" t="s">
        <v>15</v>
      </c>
      <c r="B51"/>
      <c r="C51"/>
      <c r="D51"/>
      <c r="E51"/>
    </row>
    <row r="52" spans="1:5">
      <c r="A52" t="s">
        <v>16</v>
      </c>
      <c r="B52">
        <f>VALUE(11014000)</f>
        <v>11014000</v>
      </c>
      <c r="C52">
        <f>VALUE(12039000)</f>
        <v>12039000</v>
      </c>
      <c r="D52">
        <f>VALUE(12243000)</f>
        <v>12243000</v>
      </c>
      <c r="E52">
        <f>VALUE(12819000)</f>
        <v>12819000</v>
      </c>
    </row>
    <row r="53" spans="1:5">
      <c r="A53" t="s">
        <v>17</v>
      </c>
      <c r="B53">
        <f>VALUE(-8561000)</f>
        <v>-8561000</v>
      </c>
      <c r="C53">
        <f>VALUE(-9250000)</f>
        <v>-9250000</v>
      </c>
      <c r="D53">
        <f>VALUE(-9237000)</f>
        <v>-9237000</v>
      </c>
      <c r="E53">
        <f>VALUE(-9497000)</f>
        <v>-9497000</v>
      </c>
    </row>
    <row r="54" spans="1:5">
      <c r="A54" t="s">
        <v>18</v>
      </c>
      <c r="B54">
        <f>VALUE(2453000)</f>
        <v>2453000</v>
      </c>
      <c r="C54">
        <f>VALUE(2789000)</f>
        <v>2789000</v>
      </c>
      <c r="D54">
        <f>VALUE(3006000)</f>
        <v>3006000</v>
      </c>
      <c r="E54">
        <f>VALUE(3322000)</f>
        <v>3322000</v>
      </c>
    </row>
    <row r="55" spans="1:5">
      <c r="A55" t="s">
        <v>48</v>
      </c>
      <c r="B55">
        <f>VALUE(33806000)</f>
        <v>33806000</v>
      </c>
      <c r="C55">
        <f>VALUE(33529000)</f>
        <v>33529000</v>
      </c>
      <c r="D55">
        <f>VALUE(31706000)</f>
        <v>31706000</v>
      </c>
      <c r="E55">
        <f>VALUE(29766000)</f>
        <v>29766000</v>
      </c>
    </row>
    <row r="56" spans="1:5">
      <c r="A56" t="s">
        <v>49</v>
      </c>
      <c r="B56">
        <f>VALUE(1576000)</f>
        <v>1576000</v>
      </c>
      <c r="C56">
        <f>VALUE(2201000)</f>
        <v>2201000</v>
      </c>
      <c r="D56">
        <f>VALUE(2552000)</f>
        <v>2552000</v>
      </c>
      <c r="E56">
        <f>VALUE(2539000)</f>
        <v>2539000</v>
      </c>
    </row>
    <row r="57" spans="1:5">
      <c r="A57" t="s">
        <v>19</v>
      </c>
      <c r="B57">
        <f>VALUE(3741000)</f>
        <v>3741000</v>
      </c>
      <c r="C57">
        <f>VALUE(2496000)</f>
        <v>2496000</v>
      </c>
      <c r="D57">
        <f>VALUE(1582000)</f>
        <v>1582000</v>
      </c>
      <c r="E57">
        <f>VALUE(1511000)</f>
        <v>1511000</v>
      </c>
    </row>
    <row r="58" spans="1:5">
      <c r="A58" t="s">
        <v>21</v>
      </c>
      <c r="B58">
        <f>VALUE(51280000)</f>
        <v>51280000</v>
      </c>
      <c r="C58">
        <f>VALUE(50038000)</f>
        <v>50038000</v>
      </c>
      <c r="D58">
        <f>VALUE(46947000)</f>
        <v>46947000</v>
      </c>
      <c r="E58">
        <f>VALUE(46115000)</f>
        <v>46115000</v>
      </c>
    </row>
    <row r="59" spans="1:5">
      <c r="A59" t="s">
        <v>22</v>
      </c>
      <c r="B59">
        <f>VALUE(94853000)</f>
        <v>94853000</v>
      </c>
      <c r="C59">
        <f>VALUE(97793000)</f>
        <v>97793000</v>
      </c>
      <c r="D59">
        <f>VALUE(108784000)</f>
        <v>108784000</v>
      </c>
      <c r="E59">
        <f>VALUE(129818000)</f>
        <v>129818000</v>
      </c>
    </row>
    <row r="60" spans="1:5">
      <c r="A60" t="s">
        <v>23</v>
      </c>
      <c r="B60"/>
      <c r="C60"/>
      <c r="D60"/>
      <c r="E60"/>
    </row>
    <row r="61" spans="1:5">
      <c r="A61" t="s">
        <v>24</v>
      </c>
      <c r="B61"/>
      <c r="C61"/>
      <c r="D61"/>
      <c r="E61"/>
    </row>
    <row r="62" spans="1:5">
      <c r="A62" t="s">
        <v>25</v>
      </c>
      <c r="B62"/>
      <c r="C62"/>
      <c r="D62"/>
      <c r="E62"/>
    </row>
    <row r="63" spans="1:5">
      <c r="A63" t="s">
        <v>26</v>
      </c>
      <c r="B63">
        <f>VALUE(3005000)</f>
        <v>3005000</v>
      </c>
      <c r="C63">
        <f>VALUE(10191000)</f>
        <v>10191000</v>
      </c>
      <c r="D63">
        <f>VALUE(5238000)</f>
        <v>5238000</v>
      </c>
      <c r="E63">
        <f>VALUE(7992000)</f>
        <v>7992000</v>
      </c>
    </row>
    <row r="64" spans="1:5">
      <c r="A64" t="s">
        <v>27</v>
      </c>
      <c r="B64">
        <f>VALUE(2218000)</f>
        <v>2218000</v>
      </c>
      <c r="C64">
        <f>VALUE(2059000)</f>
        <v>2059000</v>
      </c>
      <c r="D64">
        <f>VALUE(1904000)</f>
        <v>1904000</v>
      </c>
      <c r="E64">
        <f>VALUE(1385000)</f>
        <v>1385000</v>
      </c>
    </row>
    <row r="65" spans="1:5">
      <c r="A65" t="s">
        <v>50</v>
      </c>
      <c r="B65">
        <f>VALUE(839000)</f>
        <v>839000</v>
      </c>
      <c r="C65">
        <f>VALUE(1149000)</f>
        <v>1149000</v>
      </c>
      <c r="D65">
        <f>VALUE(1004000)</f>
        <v>1004000</v>
      </c>
      <c r="E65">
        <f>VALUE(98000)</f>
        <v>98000</v>
      </c>
    </row>
    <row r="66" spans="1:5">
      <c r="A66" t="s">
        <v>33</v>
      </c>
      <c r="B66">
        <f>VALUE(11406000)</f>
        <v>11406000</v>
      </c>
      <c r="C66">
        <f>VALUE(10668000)</f>
        <v>10668000</v>
      </c>
      <c r="D66">
        <f>VALUE(11490000)</f>
        <v>11490000</v>
      </c>
      <c r="E66">
        <f>VALUE(10821000)</f>
        <v>10821000</v>
      </c>
    </row>
    <row r="67" spans="1:5">
      <c r="A67" t="s">
        <v>28</v>
      </c>
      <c r="B67">
        <f>VALUE(4741000)</f>
        <v>4741000</v>
      </c>
      <c r="C67">
        <f>VALUE(4424000)</f>
        <v>4424000</v>
      </c>
      <c r="D67">
        <f>VALUE(4413000)</f>
        <v>4413000</v>
      </c>
      <c r="E67">
        <f>VALUE(4392000)</f>
        <v>4392000</v>
      </c>
    </row>
    <row r="68" spans="1:5">
      <c r="A68" t="s">
        <v>29</v>
      </c>
      <c r="B68">
        <f>VALUE(25331000)</f>
        <v>25331000</v>
      </c>
      <c r="C68">
        <f>VALUE(31712000)</f>
        <v>31712000</v>
      </c>
      <c r="D68">
        <f>VALUE(27035000)</f>
        <v>27035000</v>
      </c>
      <c r="E68">
        <f>VALUE(27583000)</f>
        <v>27583000</v>
      </c>
    </row>
    <row r="69" spans="1:5">
      <c r="A69" t="s">
        <v>30</v>
      </c>
      <c r="B69"/>
      <c r="C69"/>
      <c r="D69"/>
      <c r="E69"/>
    </row>
    <row r="70" spans="1:5">
      <c r="A70" t="s">
        <v>31</v>
      </c>
      <c r="B70">
        <f>VALUE(11578000)</f>
        <v>11578000</v>
      </c>
      <c r="C70">
        <f>VALUE(14475000)</f>
        <v>14475000</v>
      </c>
      <c r="D70">
        <f>VALUE(20331000)</f>
        <v>20331000</v>
      </c>
      <c r="E70">
        <f>VALUE(25725000)</f>
        <v>25725000</v>
      </c>
    </row>
    <row r="71" spans="1:5">
      <c r="A71" t="s">
        <v>33</v>
      </c>
      <c r="B71">
        <f>VALUE(9040000)</f>
        <v>9040000</v>
      </c>
      <c r="C71">
        <f>VALUE(7799000)</f>
        <v>7799000</v>
      </c>
      <c r="D71">
        <f>VALUE(8195000)</f>
        <v>8195000</v>
      </c>
      <c r="E71">
        <f>VALUE(7673000)</f>
        <v>7673000</v>
      </c>
    </row>
    <row r="72" spans="1:5">
      <c r="A72" t="s">
        <v>51</v>
      </c>
      <c r="B72">
        <f>VALUE(2147000)</f>
        <v>2147000</v>
      </c>
      <c r="C72">
        <f>VALUE(1309000)</f>
        <v>1309000</v>
      </c>
      <c r="D72">
        <f>VALUE(1434000)</f>
        <v>1434000</v>
      </c>
      <c r="E72">
        <f>VALUE(1450000)</f>
        <v>1450000</v>
      </c>
    </row>
    <row r="73" spans="1:5">
      <c r="A73" t="s">
        <v>34</v>
      </c>
      <c r="B73">
        <f>VALUE(31602000)</f>
        <v>31602000</v>
      </c>
      <c r="C73">
        <f>VALUE(32510000)</f>
        <v>32510000</v>
      </c>
      <c r="D73">
        <f>VALUE(38545000)</f>
        <v>38545000</v>
      </c>
      <c r="E73">
        <f>VALUE(36098000)</f>
        <v>36098000</v>
      </c>
    </row>
    <row r="74" spans="1:5">
      <c r="A74" t="s">
        <v>35</v>
      </c>
      <c r="B74">
        <f>VALUE(56933000)</f>
        <v>56933000</v>
      </c>
      <c r="C74">
        <f>VALUE(64222000)</f>
        <v>64222000</v>
      </c>
      <c r="D74">
        <f>VALUE(65580000)</f>
        <v>65580000</v>
      </c>
      <c r="E74">
        <f>VALUE(63681000)</f>
        <v>63681000</v>
      </c>
    </row>
    <row r="75" spans="1:5">
      <c r="A75" t="s">
        <v>36</v>
      </c>
      <c r="B75"/>
      <c r="C75"/>
      <c r="D75"/>
      <c r="E75"/>
    </row>
    <row r="76" spans="1:5">
      <c r="A76" t="s">
        <v>37</v>
      </c>
      <c r="B76">
        <f>VALUE(41202000)</f>
        <v>41202000</v>
      </c>
      <c r="C76">
        <f>VALUE(40266000)</f>
        <v>40266000</v>
      </c>
      <c r="D76">
        <f>VALUE(42820000)</f>
        <v>42820000</v>
      </c>
      <c r="E76">
        <f>VALUE(45253000)</f>
        <v>45253000</v>
      </c>
    </row>
    <row r="77" spans="1:5">
      <c r="A77" t="s">
        <v>38</v>
      </c>
      <c r="B77">
        <f>VALUE(-2763000)</f>
        <v>-2763000</v>
      </c>
      <c r="C77">
        <f>VALUE(-5903000)</f>
        <v>-5903000</v>
      </c>
      <c r="D77">
        <f>VALUE(1233000)</f>
        <v>1233000</v>
      </c>
      <c r="E77">
        <f>VALUE(20838000)</f>
        <v>20838000</v>
      </c>
    </row>
    <row r="78" spans="1:5">
      <c r="A78" t="s">
        <v>52</v>
      </c>
      <c r="B78">
        <f>VALUE(-519000)</f>
        <v>-519000</v>
      </c>
      <c r="C78">
        <f>VALUE(-792000)</f>
        <v>-792000</v>
      </c>
      <c r="D78">
        <f>VALUE(-849000)</f>
        <v>-849000</v>
      </c>
      <c r="E78">
        <f>VALUE(46000)</f>
        <v>46000</v>
      </c>
    </row>
    <row r="79" spans="1:5">
      <c r="A79" t="s">
        <v>39</v>
      </c>
      <c r="B79">
        <f>VALUE(37920000)</f>
        <v>37920000</v>
      </c>
      <c r="C79">
        <f>VALUE(33571000)</f>
        <v>33571000</v>
      </c>
      <c r="D79">
        <f>VALUE(43204000)</f>
        <v>43204000</v>
      </c>
      <c r="E79">
        <f>VALUE(66137000)</f>
        <v>66137000</v>
      </c>
    </row>
    <row r="80" spans="1:5">
      <c r="A80" t="s">
        <v>40</v>
      </c>
      <c r="B80">
        <f>VALUE(94853000)</f>
        <v>94853000</v>
      </c>
      <c r="C80">
        <f>VALUE(97793000)</f>
        <v>97793000</v>
      </c>
      <c r="D80">
        <f>VALUE(108784000)</f>
        <v>108784000</v>
      </c>
      <c r="E80">
        <f>VALUE(129818000)</f>
        <v>129818000</v>
      </c>
    </row>
    <row r="82" spans="1:5">
      <c r="A82" t="s">
        <v>0</v>
      </c>
    </row>
    <row r="83" spans="1:5">
      <c r="A83" t="s">
        <v>1</v>
      </c>
      <c r="B83" t="s">
        <v>2</v>
      </c>
      <c r="C83" t="s">
        <v>3</v>
      </c>
      <c r="D83" t="s">
        <v>4</v>
      </c>
      <c r="E83" t="s">
        <v>5</v>
      </c>
    </row>
    <row r="84" spans="1:5">
      <c r="A84" t="s">
        <v>6</v>
      </c>
      <c r="B84"/>
      <c r="C84"/>
      <c r="D84"/>
      <c r="E84"/>
    </row>
    <row r="85" spans="1:5">
      <c r="A85" t="s">
        <v>7</v>
      </c>
      <c r="B85"/>
      <c r="C85"/>
      <c r="D85"/>
      <c r="E85"/>
    </row>
    <row r="86" spans="1:5">
      <c r="A86" t="s">
        <v>8</v>
      </c>
      <c r="B86"/>
      <c r="C86"/>
      <c r="D86"/>
      <c r="E86"/>
    </row>
    <row r="87" spans="1:5">
      <c r="A87" t="s">
        <v>9</v>
      </c>
      <c r="B87" t="s">
        <v>53</v>
      </c>
      <c r="C87" t="s">
        <v>54</v>
      </c>
      <c r="D87" t="s">
        <v>55</v>
      </c>
      <c r="E87" t="s">
        <v>56</v>
      </c>
    </row>
    <row r="88" spans="1:5">
      <c r="A88" t="s">
        <v>10</v>
      </c>
      <c r="B88" t="s">
        <v>57</v>
      </c>
      <c r="C88" t="s">
        <v>58</v>
      </c>
      <c r="D88" t="s">
        <v>59</v>
      </c>
      <c r="E88" t="s">
        <v>60</v>
      </c>
    </row>
    <row r="89" spans="1:5">
      <c r="A89" t="s">
        <v>11</v>
      </c>
      <c r="B89" t="s">
        <v>61</v>
      </c>
      <c r="C89" t="s">
        <v>62</v>
      </c>
      <c r="D89" t="s">
        <v>63</v>
      </c>
      <c r="E89" t="s">
        <v>64</v>
      </c>
    </row>
    <row r="90" spans="1:5">
      <c r="A90" t="s">
        <v>12</v>
      </c>
      <c r="B90" t="s">
        <v>65</v>
      </c>
      <c r="C90" t="s">
        <v>66</v>
      </c>
      <c r="D90" t="s">
        <v>67</v>
      </c>
      <c r="E90" t="s">
        <v>68</v>
      </c>
    </row>
    <row r="91" spans="1:5">
      <c r="A91" t="s">
        <v>13</v>
      </c>
      <c r="B91" t="s">
        <v>69</v>
      </c>
      <c r="C91" t="s">
        <v>70</v>
      </c>
      <c r="D91" t="s">
        <v>71</v>
      </c>
      <c r="E91" t="s">
        <v>72</v>
      </c>
    </row>
    <row r="92" spans="1:5">
      <c r="A92" t="s">
        <v>14</v>
      </c>
      <c r="B92"/>
      <c r="C92"/>
      <c r="D92"/>
      <c r="E92"/>
    </row>
    <row r="93" spans="1:5">
      <c r="A93" t="s">
        <v>15</v>
      </c>
      <c r="B93"/>
      <c r="C93"/>
      <c r="D93"/>
      <c r="E93"/>
    </row>
    <row r="94" spans="1:5">
      <c r="A94" t="s">
        <v>16</v>
      </c>
      <c r="B94" t="s">
        <v>73</v>
      </c>
      <c r="C94" t="s">
        <v>74</v>
      </c>
      <c r="D94" t="s">
        <v>75</v>
      </c>
      <c r="E94" t="s">
        <v>76</v>
      </c>
    </row>
    <row r="95" spans="1:5">
      <c r="A95" t="s">
        <v>17</v>
      </c>
      <c r="B95" t="s">
        <v>77</v>
      </c>
      <c r="C95" t="s">
        <v>78</v>
      </c>
      <c r="D95" t="s">
        <v>79</v>
      </c>
      <c r="E95" t="s">
        <v>80</v>
      </c>
    </row>
    <row r="96" spans="1:5">
      <c r="A96" t="s">
        <v>18</v>
      </c>
      <c r="B96" t="s">
        <v>81</v>
      </c>
      <c r="C96" t="s">
        <v>82</v>
      </c>
      <c r="D96" t="s">
        <v>83</v>
      </c>
      <c r="E96" t="s">
        <v>84</v>
      </c>
    </row>
    <row r="97" spans="1:5">
      <c r="A97" t="s">
        <v>19</v>
      </c>
      <c r="B97" t="s">
        <v>85</v>
      </c>
      <c r="C97" t="s">
        <v>86</v>
      </c>
      <c r="D97" t="s">
        <v>87</v>
      </c>
      <c r="E97" t="s">
        <v>20</v>
      </c>
    </row>
    <row r="98" spans="1:5">
      <c r="A98" t="s">
        <v>21</v>
      </c>
      <c r="B98" t="s">
        <v>88</v>
      </c>
      <c r="C98" t="s">
        <v>89</v>
      </c>
      <c r="D98" t="s">
        <v>90</v>
      </c>
      <c r="E98" t="s">
        <v>91</v>
      </c>
    </row>
    <row r="99" spans="1:5">
      <c r="A99" t="s">
        <v>22</v>
      </c>
      <c r="B99" t="s">
        <v>92</v>
      </c>
      <c r="C99" t="s">
        <v>93</v>
      </c>
      <c r="D99" t="s">
        <v>94</v>
      </c>
      <c r="E99" t="s">
        <v>95</v>
      </c>
    </row>
    <row r="100" spans="1:5">
      <c r="A100" t="s">
        <v>23</v>
      </c>
      <c r="B100"/>
      <c r="C100"/>
      <c r="D100"/>
      <c r="E100"/>
    </row>
    <row r="101" spans="1:5">
      <c r="A101" t="s">
        <v>24</v>
      </c>
      <c r="B101"/>
      <c r="C101"/>
      <c r="D101"/>
      <c r="E101"/>
    </row>
    <row r="102" spans="1:5">
      <c r="A102" t="s">
        <v>25</v>
      </c>
      <c r="B102"/>
      <c r="C102"/>
      <c r="D102"/>
      <c r="E102"/>
    </row>
    <row r="103" spans="1:5">
      <c r="A103" t="s">
        <v>26</v>
      </c>
      <c r="B103" t="s">
        <v>96</v>
      </c>
      <c r="C103" t="s">
        <v>97</v>
      </c>
      <c r="D103" t="s">
        <v>98</v>
      </c>
      <c r="E103" t="s">
        <v>99</v>
      </c>
    </row>
    <row r="104" spans="1:5">
      <c r="A104" t="s">
        <v>27</v>
      </c>
      <c r="B104" t="s">
        <v>100</v>
      </c>
      <c r="C104" t="s">
        <v>101</v>
      </c>
      <c r="D104" t="s">
        <v>102</v>
      </c>
      <c r="E104" t="s">
        <v>103</v>
      </c>
    </row>
    <row r="105" spans="1:5">
      <c r="A105" t="s">
        <v>28</v>
      </c>
      <c r="B105" t="s">
        <v>20</v>
      </c>
      <c r="C105" t="s">
        <v>104</v>
      </c>
      <c r="D105" t="s">
        <v>105</v>
      </c>
      <c r="E105" t="s">
        <v>106</v>
      </c>
    </row>
    <row r="106" spans="1:5">
      <c r="A106" t="s">
        <v>29</v>
      </c>
      <c r="B106" t="s">
        <v>107</v>
      </c>
      <c r="C106" t="s">
        <v>108</v>
      </c>
      <c r="D106" t="s">
        <v>109</v>
      </c>
      <c r="E106" t="s">
        <v>110</v>
      </c>
    </row>
    <row r="107" spans="1:5">
      <c r="A107" t="s">
        <v>30</v>
      </c>
      <c r="B107"/>
      <c r="C107"/>
      <c r="D107"/>
      <c r="E107"/>
    </row>
    <row r="108" spans="1:5">
      <c r="A108" t="s">
        <v>31</v>
      </c>
      <c r="B108" t="s">
        <v>111</v>
      </c>
      <c r="C108" t="s">
        <v>112</v>
      </c>
      <c r="D108" t="s">
        <v>113</v>
      </c>
      <c r="E108" t="s">
        <v>114</v>
      </c>
    </row>
    <row r="109" spans="1:5">
      <c r="A109" t="s">
        <v>32</v>
      </c>
      <c r="B109" t="s">
        <v>115</v>
      </c>
      <c r="C109" t="s">
        <v>116</v>
      </c>
      <c r="D109" t="s">
        <v>117</v>
      </c>
      <c r="E109" t="s">
        <v>20</v>
      </c>
    </row>
    <row r="110" spans="1:5">
      <c r="A110" t="s">
        <v>33</v>
      </c>
      <c r="B110" t="s">
        <v>20</v>
      </c>
      <c r="C110" t="s">
        <v>111</v>
      </c>
      <c r="D110" t="s">
        <v>20</v>
      </c>
      <c r="E110" t="s">
        <v>20</v>
      </c>
    </row>
    <row r="111" spans="1:5">
      <c r="A111" t="s">
        <v>34</v>
      </c>
      <c r="B111" t="s">
        <v>118</v>
      </c>
      <c r="C111" t="s">
        <v>119</v>
      </c>
      <c r="D111" t="s">
        <v>120</v>
      </c>
      <c r="E111" t="s">
        <v>121</v>
      </c>
    </row>
    <row r="112" spans="1:5">
      <c r="A112" t="s">
        <v>35</v>
      </c>
      <c r="B112" t="s">
        <v>122</v>
      </c>
      <c r="C112" t="s">
        <v>123</v>
      </c>
      <c r="D112" t="s">
        <v>124</v>
      </c>
      <c r="E112" t="s">
        <v>125</v>
      </c>
    </row>
    <row r="113" spans="1:5">
      <c r="A113" t="s">
        <v>36</v>
      </c>
      <c r="B113"/>
      <c r="C113"/>
      <c r="D113"/>
      <c r="E113"/>
    </row>
    <row r="114" spans="1:5">
      <c r="A114" t="s">
        <v>37</v>
      </c>
      <c r="B114" t="s">
        <v>126</v>
      </c>
      <c r="C114" t="s">
        <v>126</v>
      </c>
      <c r="D114" t="s">
        <v>126</v>
      </c>
      <c r="E114" t="s">
        <v>126</v>
      </c>
    </row>
    <row r="115" spans="1:5">
      <c r="A115" t="s">
        <v>38</v>
      </c>
      <c r="B115" t="s">
        <v>127</v>
      </c>
      <c r="C115" t="s">
        <v>128</v>
      </c>
      <c r="D115" t="s">
        <v>129</v>
      </c>
      <c r="E115" t="s">
        <v>130</v>
      </c>
    </row>
    <row r="116" spans="1:5">
      <c r="A116" t="s">
        <v>39</v>
      </c>
      <c r="B116" t="s">
        <v>131</v>
      </c>
      <c r="C116" t="s">
        <v>132</v>
      </c>
      <c r="D116" t="s">
        <v>133</v>
      </c>
      <c r="E116" t="s">
        <v>134</v>
      </c>
    </row>
    <row r="117" spans="1:5">
      <c r="A117" t="s">
        <v>40</v>
      </c>
      <c r="B117" t="s">
        <v>92</v>
      </c>
      <c r="C117" t="s">
        <v>93</v>
      </c>
      <c r="D117" t="s">
        <v>94</v>
      </c>
      <c r="E117" t="s">
        <v>95</v>
      </c>
    </row>
    <row r="119" spans="1:5">
      <c r="A119" t="s">
        <v>41</v>
      </c>
    </row>
    <row r="120" spans="1:5">
      <c r="A120" t="s">
        <v>1</v>
      </c>
      <c r="B120" t="s">
        <v>42</v>
      </c>
      <c r="C120" t="s">
        <v>43</v>
      </c>
      <c r="D120" t="s">
        <v>44</v>
      </c>
      <c r="E120" t="s">
        <v>45</v>
      </c>
    </row>
    <row r="121" spans="1:5">
      <c r="A121" t="s">
        <v>6</v>
      </c>
      <c r="B121"/>
      <c r="C121"/>
      <c r="D121"/>
      <c r="E121"/>
    </row>
    <row r="122" spans="1:5">
      <c r="A122" t="s">
        <v>7</v>
      </c>
      <c r="B122"/>
      <c r="C122"/>
      <c r="D122"/>
      <c r="E122"/>
    </row>
    <row r="123" spans="1:5">
      <c r="A123" t="s">
        <v>8</v>
      </c>
      <c r="B123"/>
      <c r="C123"/>
      <c r="D123"/>
      <c r="E123"/>
    </row>
    <row r="124" spans="1:5">
      <c r="A124" t="s">
        <v>9</v>
      </c>
      <c r="B124" t="s">
        <v>135</v>
      </c>
      <c r="C124" t="s">
        <v>136</v>
      </c>
      <c r="D124" t="s">
        <v>137</v>
      </c>
      <c r="E124" t="s">
        <v>138</v>
      </c>
    </row>
    <row r="125" spans="1:5">
      <c r="A125" t="s">
        <v>10</v>
      </c>
      <c r="B125" t="s">
        <v>139</v>
      </c>
      <c r="C125" t="s">
        <v>140</v>
      </c>
      <c r="D125" t="s">
        <v>141</v>
      </c>
      <c r="E125" t="s">
        <v>142</v>
      </c>
    </row>
    <row r="126" spans="1:5">
      <c r="A126" t="s">
        <v>11</v>
      </c>
      <c r="B126" t="s">
        <v>143</v>
      </c>
      <c r="C126" t="s">
        <v>144</v>
      </c>
      <c r="D126" t="s">
        <v>145</v>
      </c>
      <c r="E126" t="s">
        <v>146</v>
      </c>
    </row>
    <row r="127" spans="1:5">
      <c r="A127" t="s">
        <v>12</v>
      </c>
      <c r="B127" t="s">
        <v>147</v>
      </c>
      <c r="C127" t="s">
        <v>148</v>
      </c>
      <c r="D127" t="s">
        <v>149</v>
      </c>
      <c r="E127" t="s">
        <v>150</v>
      </c>
    </row>
    <row r="128" spans="1:5">
      <c r="A128" t="s">
        <v>46</v>
      </c>
      <c r="B128" t="s">
        <v>151</v>
      </c>
      <c r="C128" t="s">
        <v>152</v>
      </c>
      <c r="D128" t="s">
        <v>153</v>
      </c>
      <c r="E128" t="s">
        <v>154</v>
      </c>
    </row>
    <row r="129" spans="1:5">
      <c r="A129" t="s">
        <v>47</v>
      </c>
      <c r="B129" t="s">
        <v>155</v>
      </c>
      <c r="C129" t="s">
        <v>156</v>
      </c>
      <c r="D129" t="s">
        <v>157</v>
      </c>
      <c r="E129" t="s">
        <v>158</v>
      </c>
    </row>
    <row r="130" spans="1:5">
      <c r="A130" t="s">
        <v>13</v>
      </c>
      <c r="B130" t="s">
        <v>159</v>
      </c>
      <c r="C130" t="s">
        <v>160</v>
      </c>
      <c r="D130" t="s">
        <v>161</v>
      </c>
      <c r="E130" t="s">
        <v>162</v>
      </c>
    </row>
    <row r="131" spans="1:5">
      <c r="A131" t="s">
        <v>14</v>
      </c>
      <c r="B131"/>
      <c r="C131"/>
      <c r="D131"/>
      <c r="E131"/>
    </row>
    <row r="132" spans="1:5">
      <c r="A132" t="s">
        <v>15</v>
      </c>
      <c r="B132"/>
      <c r="C132"/>
      <c r="D132"/>
      <c r="E132"/>
    </row>
    <row r="133" spans="1:5">
      <c r="A133" t="s">
        <v>16</v>
      </c>
      <c r="B133" t="s">
        <v>163</v>
      </c>
      <c r="C133" t="s">
        <v>164</v>
      </c>
      <c r="D133" t="s">
        <v>165</v>
      </c>
      <c r="E133" t="s">
        <v>166</v>
      </c>
    </row>
    <row r="134" spans="1:5">
      <c r="A134" t="s">
        <v>17</v>
      </c>
      <c r="B134" t="s">
        <v>167</v>
      </c>
      <c r="C134" t="s">
        <v>168</v>
      </c>
      <c r="D134" t="s">
        <v>169</v>
      </c>
      <c r="E134" t="s">
        <v>170</v>
      </c>
    </row>
    <row r="135" spans="1:5">
      <c r="A135" t="s">
        <v>18</v>
      </c>
      <c r="B135" t="s">
        <v>171</v>
      </c>
      <c r="C135" t="s">
        <v>172</v>
      </c>
      <c r="D135" t="s">
        <v>173</v>
      </c>
      <c r="E135" t="s">
        <v>174</v>
      </c>
    </row>
    <row r="136" spans="1:5">
      <c r="A136" t="s">
        <v>48</v>
      </c>
      <c r="B136" t="s">
        <v>175</v>
      </c>
      <c r="C136" t="s">
        <v>176</v>
      </c>
      <c r="D136" t="s">
        <v>177</v>
      </c>
      <c r="E136" t="s">
        <v>178</v>
      </c>
    </row>
    <row r="137" spans="1:5">
      <c r="A137" t="s">
        <v>49</v>
      </c>
      <c r="B137" t="s">
        <v>179</v>
      </c>
      <c r="C137" t="s">
        <v>180</v>
      </c>
      <c r="D137" t="s">
        <v>181</v>
      </c>
      <c r="E137" t="s">
        <v>182</v>
      </c>
    </row>
    <row r="138" spans="1:5">
      <c r="A138" t="s">
        <v>19</v>
      </c>
      <c r="B138" t="s">
        <v>183</v>
      </c>
      <c r="C138" t="s">
        <v>184</v>
      </c>
      <c r="D138" t="s">
        <v>185</v>
      </c>
      <c r="E138" t="s">
        <v>186</v>
      </c>
    </row>
    <row r="139" spans="1:5">
      <c r="A139" t="s">
        <v>21</v>
      </c>
      <c r="B139" t="s">
        <v>187</v>
      </c>
      <c r="C139" t="s">
        <v>188</v>
      </c>
      <c r="D139" t="s">
        <v>189</v>
      </c>
      <c r="E139" t="s">
        <v>190</v>
      </c>
    </row>
    <row r="140" spans="1:5">
      <c r="A140" t="s">
        <v>22</v>
      </c>
      <c r="B140" t="s">
        <v>191</v>
      </c>
      <c r="C140" t="s">
        <v>192</v>
      </c>
      <c r="D140" t="s">
        <v>193</v>
      </c>
      <c r="E140" t="s">
        <v>194</v>
      </c>
    </row>
    <row r="141" spans="1:5">
      <c r="A141" t="s">
        <v>23</v>
      </c>
      <c r="B141"/>
      <c r="C141"/>
      <c r="D141"/>
      <c r="E141"/>
    </row>
    <row r="142" spans="1:5">
      <c r="A142" t="s">
        <v>24</v>
      </c>
      <c r="B142"/>
      <c r="C142"/>
      <c r="D142"/>
      <c r="E142"/>
    </row>
    <row r="143" spans="1:5">
      <c r="A143" t="s">
        <v>25</v>
      </c>
      <c r="B143"/>
      <c r="C143"/>
      <c r="D143"/>
      <c r="E143"/>
    </row>
    <row r="144" spans="1:5">
      <c r="A144" t="s">
        <v>26</v>
      </c>
      <c r="B144" t="s">
        <v>195</v>
      </c>
      <c r="C144" t="s">
        <v>196</v>
      </c>
      <c r="D144" t="s">
        <v>197</v>
      </c>
      <c r="E144" t="s">
        <v>198</v>
      </c>
    </row>
    <row r="145" spans="1:5">
      <c r="A145" t="s">
        <v>27</v>
      </c>
      <c r="B145" t="s">
        <v>199</v>
      </c>
      <c r="C145" t="s">
        <v>200</v>
      </c>
      <c r="D145" t="s">
        <v>201</v>
      </c>
      <c r="E145" t="s">
        <v>202</v>
      </c>
    </row>
    <row r="146" spans="1:5">
      <c r="A146" t="s">
        <v>50</v>
      </c>
      <c r="B146" t="s">
        <v>203</v>
      </c>
      <c r="C146" t="s">
        <v>204</v>
      </c>
      <c r="D146" t="s">
        <v>205</v>
      </c>
      <c r="E146" t="s">
        <v>206</v>
      </c>
    </row>
    <row r="147" spans="1:5">
      <c r="A147" t="s">
        <v>33</v>
      </c>
      <c r="B147" t="s">
        <v>207</v>
      </c>
      <c r="C147" t="s">
        <v>208</v>
      </c>
      <c r="D147" t="s">
        <v>209</v>
      </c>
      <c r="E147" t="s">
        <v>210</v>
      </c>
    </row>
    <row r="148" spans="1:5">
      <c r="A148" t="s">
        <v>28</v>
      </c>
      <c r="B148" t="s">
        <v>211</v>
      </c>
      <c r="C148" t="s">
        <v>212</v>
      </c>
      <c r="D148" t="s">
        <v>213</v>
      </c>
      <c r="E148" t="s">
        <v>214</v>
      </c>
    </row>
    <row r="149" spans="1:5">
      <c r="A149" t="s">
        <v>29</v>
      </c>
      <c r="B149" t="s">
        <v>215</v>
      </c>
      <c r="C149" t="s">
        <v>216</v>
      </c>
      <c r="D149" t="s">
        <v>217</v>
      </c>
      <c r="E149" t="s">
        <v>218</v>
      </c>
    </row>
    <row r="150" spans="1:5">
      <c r="A150" t="s">
        <v>30</v>
      </c>
      <c r="B150"/>
      <c r="C150"/>
      <c r="D150"/>
      <c r="E150"/>
    </row>
    <row r="151" spans="1:5">
      <c r="A151" t="s">
        <v>31</v>
      </c>
      <c r="B151" t="s">
        <v>219</v>
      </c>
      <c r="C151" t="s">
        <v>220</v>
      </c>
      <c r="D151" t="s">
        <v>221</v>
      </c>
      <c r="E151" t="s">
        <v>222</v>
      </c>
    </row>
    <row r="152" spans="1:5">
      <c r="A152" t="s">
        <v>33</v>
      </c>
      <c r="B152" t="s">
        <v>223</v>
      </c>
      <c r="C152" t="s">
        <v>224</v>
      </c>
      <c r="D152" t="s">
        <v>225</v>
      </c>
      <c r="E152" t="s">
        <v>226</v>
      </c>
    </row>
    <row r="153" spans="1:5">
      <c r="A153" t="s">
        <v>51</v>
      </c>
      <c r="B153" t="s">
        <v>227</v>
      </c>
      <c r="C153" t="s">
        <v>228</v>
      </c>
      <c r="D153" t="s">
        <v>229</v>
      </c>
      <c r="E153" t="s">
        <v>230</v>
      </c>
    </row>
    <row r="154" spans="1:5">
      <c r="A154" t="s">
        <v>34</v>
      </c>
      <c r="B154" t="s">
        <v>231</v>
      </c>
      <c r="C154" t="s">
        <v>232</v>
      </c>
      <c r="D154" t="s">
        <v>233</v>
      </c>
      <c r="E154" t="s">
        <v>234</v>
      </c>
    </row>
    <row r="155" spans="1:5">
      <c r="A155" t="s">
        <v>35</v>
      </c>
      <c r="B155" t="s">
        <v>235</v>
      </c>
      <c r="C155" t="s">
        <v>236</v>
      </c>
      <c r="D155" t="s">
        <v>237</v>
      </c>
      <c r="E155" t="s">
        <v>238</v>
      </c>
    </row>
    <row r="156" spans="1:5">
      <c r="A156" t="s">
        <v>36</v>
      </c>
      <c r="B156"/>
      <c r="C156"/>
      <c r="D156"/>
      <c r="E156"/>
    </row>
    <row r="157" spans="1:5">
      <c r="A157" t="s">
        <v>37</v>
      </c>
      <c r="B157" t="s">
        <v>239</v>
      </c>
      <c r="C157" t="s">
        <v>240</v>
      </c>
      <c r="D157" t="s">
        <v>241</v>
      </c>
      <c r="E157" t="s">
        <v>242</v>
      </c>
    </row>
    <row r="158" spans="1:5">
      <c r="A158" t="s">
        <v>38</v>
      </c>
      <c r="B158" t="s">
        <v>243</v>
      </c>
      <c r="C158" t="s">
        <v>244</v>
      </c>
      <c r="D158" t="s">
        <v>245</v>
      </c>
      <c r="E158" t="s">
        <v>246</v>
      </c>
    </row>
    <row r="159" spans="1:5">
      <c r="A159" t="s">
        <v>52</v>
      </c>
      <c r="B159" t="s">
        <v>247</v>
      </c>
      <c r="C159" t="s">
        <v>248</v>
      </c>
      <c r="D159" t="s">
        <v>249</v>
      </c>
      <c r="E159" t="s">
        <v>250</v>
      </c>
    </row>
    <row r="160" spans="1:5">
      <c r="A160" t="s">
        <v>39</v>
      </c>
      <c r="B160" t="s">
        <v>251</v>
      </c>
      <c r="C160" t="s">
        <v>252</v>
      </c>
      <c r="D160" t="s">
        <v>253</v>
      </c>
      <c r="E160" t="s">
        <v>254</v>
      </c>
    </row>
    <row r="161" spans="1:5">
      <c r="A161" t="s">
        <v>40</v>
      </c>
      <c r="B161" t="s">
        <v>191</v>
      </c>
      <c r="C161" t="s">
        <v>192</v>
      </c>
      <c r="D161" t="s">
        <v>193</v>
      </c>
      <c r="E161" t="s">
        <v>194</v>
      </c>
    </row>
    <row r="163" spans="1:5">
      <c r="A163" t="s">
        <v>255</v>
      </c>
    </row>
    <row r="164" spans="1:5">
      <c r="A164" t="s">
        <v>1</v>
      </c>
      <c r="B164" t="s">
        <v>2</v>
      </c>
      <c r="C164" t="s">
        <v>3</v>
      </c>
      <c r="D164" t="s">
        <v>4</v>
      </c>
      <c r="E164" t="s">
        <v>5</v>
      </c>
    </row>
    <row r="165" spans="1:5">
      <c r="A165" t="s">
        <v>6</v>
      </c>
      <c r="B165"/>
      <c r="C165"/>
      <c r="D165"/>
      <c r="E165"/>
    </row>
    <row r="166" spans="1:5">
      <c r="A166" t="s">
        <v>7</v>
      </c>
      <c r="B166"/>
      <c r="C166"/>
      <c r="D166"/>
      <c r="E166"/>
    </row>
    <row r="167" spans="1:5">
      <c r="A167" t="s">
        <v>8</v>
      </c>
      <c r="B167"/>
      <c r="C167"/>
      <c r="D167"/>
      <c r="E167"/>
    </row>
    <row r="168" spans="1:5">
      <c r="A168" t="s">
        <v>9</v>
      </c>
      <c r="B168" t="s">
        <v>256</v>
      </c>
      <c r="C168" t="s">
        <v>257</v>
      </c>
      <c r="D168" t="s">
        <v>258</v>
      </c>
      <c r="E168" t="s">
        <v>259</v>
      </c>
    </row>
    <row r="169" spans="1:5">
      <c r="A169" t="s">
        <v>10</v>
      </c>
      <c r="B169" t="s">
        <v>260</v>
      </c>
      <c r="C169" t="s">
        <v>261</v>
      </c>
      <c r="D169" t="s">
        <v>262</v>
      </c>
      <c r="E169" t="s">
        <v>263</v>
      </c>
    </row>
    <row r="170" spans="1:5">
      <c r="A170" t="s">
        <v>11</v>
      </c>
      <c r="B170" t="s">
        <v>264</v>
      </c>
      <c r="C170" t="s">
        <v>265</v>
      </c>
      <c r="D170" t="s">
        <v>266</v>
      </c>
      <c r="E170" t="s">
        <v>267</v>
      </c>
    </row>
    <row r="171" spans="1:5">
      <c r="A171" t="s">
        <v>12</v>
      </c>
      <c r="B171" t="s">
        <v>268</v>
      </c>
      <c r="C171" t="s">
        <v>269</v>
      </c>
      <c r="D171" t="s">
        <v>270</v>
      </c>
      <c r="E171" t="s">
        <v>271</v>
      </c>
    </row>
    <row r="172" spans="1:5">
      <c r="A172" t="s">
        <v>46</v>
      </c>
      <c r="B172" t="s">
        <v>272</v>
      </c>
      <c r="C172" t="s">
        <v>273</v>
      </c>
      <c r="D172" t="s">
        <v>274</v>
      </c>
      <c r="E172" t="s">
        <v>275</v>
      </c>
    </row>
    <row r="173" spans="1:5">
      <c r="A173" t="s">
        <v>47</v>
      </c>
      <c r="B173" t="s">
        <v>276</v>
      </c>
      <c r="C173" t="s">
        <v>277</v>
      </c>
      <c r="D173" t="s">
        <v>278</v>
      </c>
      <c r="E173" t="s">
        <v>20</v>
      </c>
    </row>
    <row r="174" spans="1:5">
      <c r="A174" t="s">
        <v>13</v>
      </c>
      <c r="B174" t="s">
        <v>279</v>
      </c>
      <c r="C174" t="s">
        <v>280</v>
      </c>
      <c r="D174" t="s">
        <v>281</v>
      </c>
      <c r="E174" t="s">
        <v>282</v>
      </c>
    </row>
    <row r="175" spans="1:5">
      <c r="A175" t="s">
        <v>14</v>
      </c>
      <c r="B175"/>
      <c r="C175"/>
      <c r="D175"/>
      <c r="E175"/>
    </row>
    <row r="176" spans="1:5">
      <c r="A176" t="s">
        <v>15</v>
      </c>
      <c r="B176"/>
      <c r="C176"/>
      <c r="D176"/>
      <c r="E176"/>
    </row>
    <row r="177" spans="1:5">
      <c r="A177" t="s">
        <v>16</v>
      </c>
      <c r="B177" t="s">
        <v>283</v>
      </c>
      <c r="C177" t="s">
        <v>284</v>
      </c>
      <c r="D177" t="s">
        <v>285</v>
      </c>
      <c r="E177" t="s">
        <v>286</v>
      </c>
    </row>
    <row r="178" spans="1:5">
      <c r="A178" t="s">
        <v>17</v>
      </c>
      <c r="B178" t="s">
        <v>287</v>
      </c>
      <c r="C178" t="s">
        <v>288</v>
      </c>
      <c r="D178" t="s">
        <v>289</v>
      </c>
      <c r="E178" t="s">
        <v>290</v>
      </c>
    </row>
    <row r="179" spans="1:5">
      <c r="A179" t="s">
        <v>18</v>
      </c>
      <c r="B179" t="s">
        <v>291</v>
      </c>
      <c r="C179" t="s">
        <v>292</v>
      </c>
      <c r="D179" t="s">
        <v>293</v>
      </c>
      <c r="E179" t="s">
        <v>294</v>
      </c>
    </row>
    <row r="180" spans="1:5">
      <c r="A180" t="s">
        <v>48</v>
      </c>
      <c r="B180" t="s">
        <v>295</v>
      </c>
      <c r="C180" t="s">
        <v>296</v>
      </c>
      <c r="D180" t="s">
        <v>20</v>
      </c>
      <c r="E180" t="s">
        <v>20</v>
      </c>
    </row>
    <row r="181" spans="1:5">
      <c r="A181" t="s">
        <v>49</v>
      </c>
      <c r="B181" t="s">
        <v>297</v>
      </c>
      <c r="C181" t="s">
        <v>298</v>
      </c>
      <c r="D181" t="s">
        <v>20</v>
      </c>
      <c r="E181" t="s">
        <v>20</v>
      </c>
    </row>
    <row r="182" spans="1:5">
      <c r="A182" t="s">
        <v>19</v>
      </c>
      <c r="B182" t="s">
        <v>299</v>
      </c>
      <c r="C182" t="s">
        <v>300</v>
      </c>
      <c r="D182" t="s">
        <v>301</v>
      </c>
      <c r="E182" t="s">
        <v>302</v>
      </c>
    </row>
    <row r="183" spans="1:5">
      <c r="A183" t="s">
        <v>21</v>
      </c>
      <c r="B183" t="s">
        <v>303</v>
      </c>
      <c r="C183" t="s">
        <v>304</v>
      </c>
      <c r="D183" t="s">
        <v>305</v>
      </c>
      <c r="E183" t="s">
        <v>306</v>
      </c>
    </row>
    <row r="184" spans="1:5">
      <c r="A184" t="s">
        <v>22</v>
      </c>
      <c r="B184" t="s">
        <v>307</v>
      </c>
      <c r="C184" t="s">
        <v>308</v>
      </c>
      <c r="D184" t="s">
        <v>309</v>
      </c>
      <c r="E184" t="s">
        <v>310</v>
      </c>
    </row>
    <row r="185" spans="1:5">
      <c r="A185" t="s">
        <v>23</v>
      </c>
      <c r="B185"/>
      <c r="C185"/>
      <c r="D185"/>
      <c r="E185"/>
    </row>
    <row r="186" spans="1:5">
      <c r="A186" t="s">
        <v>24</v>
      </c>
      <c r="B186"/>
      <c r="C186"/>
      <c r="D186"/>
      <c r="E186"/>
    </row>
    <row r="187" spans="1:5">
      <c r="A187" t="s">
        <v>25</v>
      </c>
      <c r="B187"/>
      <c r="C187"/>
      <c r="D187"/>
      <c r="E187"/>
    </row>
    <row r="188" spans="1:5">
      <c r="A188" t="s">
        <v>26</v>
      </c>
      <c r="B188" t="s">
        <v>311</v>
      </c>
      <c r="C188" t="s">
        <v>312</v>
      </c>
      <c r="D188" t="s">
        <v>313</v>
      </c>
      <c r="E188" t="s">
        <v>314</v>
      </c>
    </row>
    <row r="189" spans="1:5">
      <c r="A189" t="s">
        <v>27</v>
      </c>
      <c r="B189" t="s">
        <v>315</v>
      </c>
      <c r="C189" t="s">
        <v>316</v>
      </c>
      <c r="D189" t="s">
        <v>317</v>
      </c>
      <c r="E189" t="s">
        <v>318</v>
      </c>
    </row>
    <row r="190" spans="1:5">
      <c r="A190" t="s">
        <v>28</v>
      </c>
      <c r="B190" t="s">
        <v>319</v>
      </c>
      <c r="C190" t="s">
        <v>320</v>
      </c>
      <c r="D190" t="s">
        <v>321</v>
      </c>
      <c r="E190" t="s">
        <v>20</v>
      </c>
    </row>
    <row r="191" spans="1:5">
      <c r="A191" t="s">
        <v>29</v>
      </c>
      <c r="B191" t="s">
        <v>322</v>
      </c>
      <c r="C191" t="s">
        <v>323</v>
      </c>
      <c r="D191" t="s">
        <v>324</v>
      </c>
      <c r="E191" t="s">
        <v>325</v>
      </c>
    </row>
    <row r="192" spans="1:5">
      <c r="A192" t="s">
        <v>30</v>
      </c>
      <c r="B192"/>
      <c r="C192"/>
      <c r="D192"/>
      <c r="E192"/>
    </row>
    <row r="193" spans="1:5">
      <c r="A193" t="s">
        <v>31</v>
      </c>
      <c r="B193" t="s">
        <v>326</v>
      </c>
      <c r="C193" t="s">
        <v>327</v>
      </c>
      <c r="D193" t="s">
        <v>328</v>
      </c>
      <c r="E193" t="s">
        <v>329</v>
      </c>
    </row>
    <row r="194" spans="1:5">
      <c r="A194" t="s">
        <v>32</v>
      </c>
      <c r="B194" t="s">
        <v>330</v>
      </c>
      <c r="C194" t="s">
        <v>331</v>
      </c>
      <c r="D194" t="s">
        <v>332</v>
      </c>
      <c r="E194" t="s">
        <v>333</v>
      </c>
    </row>
    <row r="195" spans="1:5">
      <c r="A195" t="s">
        <v>33</v>
      </c>
      <c r="B195" t="s">
        <v>20</v>
      </c>
      <c r="C195" t="s">
        <v>20</v>
      </c>
      <c r="D195" t="s">
        <v>334</v>
      </c>
      <c r="E195" t="s">
        <v>111</v>
      </c>
    </row>
    <row r="196" spans="1:5">
      <c r="A196" t="s">
        <v>51</v>
      </c>
      <c r="B196" t="s">
        <v>20</v>
      </c>
      <c r="C196" t="s">
        <v>335</v>
      </c>
      <c r="D196" t="s">
        <v>336</v>
      </c>
      <c r="E196" t="s">
        <v>20</v>
      </c>
    </row>
    <row r="197" spans="1:5">
      <c r="A197" t="s">
        <v>34</v>
      </c>
      <c r="B197" t="s">
        <v>337</v>
      </c>
      <c r="C197" t="s">
        <v>338</v>
      </c>
      <c r="D197" t="s">
        <v>339</v>
      </c>
      <c r="E197" t="s">
        <v>340</v>
      </c>
    </row>
    <row r="198" spans="1:5">
      <c r="A198" t="s">
        <v>35</v>
      </c>
      <c r="B198" t="s">
        <v>341</v>
      </c>
      <c r="C198" t="s">
        <v>342</v>
      </c>
      <c r="D198" t="s">
        <v>343</v>
      </c>
      <c r="E198" t="s">
        <v>344</v>
      </c>
    </row>
    <row r="199" spans="1:5">
      <c r="A199" t="s">
        <v>36</v>
      </c>
      <c r="B199"/>
      <c r="C199"/>
      <c r="D199"/>
      <c r="E199"/>
    </row>
    <row r="200" spans="1:5">
      <c r="A200" t="s">
        <v>37</v>
      </c>
      <c r="B200" t="s">
        <v>345</v>
      </c>
      <c r="C200" t="s">
        <v>346</v>
      </c>
      <c r="D200" t="s">
        <v>347</v>
      </c>
      <c r="E200" t="s">
        <v>348</v>
      </c>
    </row>
    <row r="201" spans="1:5">
      <c r="A201" t="s">
        <v>38</v>
      </c>
      <c r="B201" t="s">
        <v>349</v>
      </c>
      <c r="C201" t="s">
        <v>350</v>
      </c>
      <c r="D201" t="s">
        <v>351</v>
      </c>
      <c r="E201" t="s">
        <v>352</v>
      </c>
    </row>
    <row r="202" spans="1:5">
      <c r="A202" t="s">
        <v>39</v>
      </c>
      <c r="B202" t="s">
        <v>353</v>
      </c>
      <c r="C202" t="s">
        <v>354</v>
      </c>
      <c r="D202" t="s">
        <v>355</v>
      </c>
      <c r="E202" t="s">
        <v>356</v>
      </c>
    </row>
    <row r="203" spans="1:5">
      <c r="A203" t="s">
        <v>40</v>
      </c>
      <c r="B203" t="s">
        <v>307</v>
      </c>
      <c r="C203" t="s">
        <v>308</v>
      </c>
      <c r="D203" t="s">
        <v>309</v>
      </c>
      <c r="E203" t="s">
        <v>310</v>
      </c>
    </row>
    <row r="205" spans="1:5">
      <c r="A205" t="s">
        <v>357</v>
      </c>
    </row>
    <row r="206" spans="1:5">
      <c r="A206" t="s">
        <v>1</v>
      </c>
      <c r="B206" t="s">
        <v>2</v>
      </c>
      <c r="C206" t="s">
        <v>3</v>
      </c>
      <c r="D206" t="s">
        <v>4</v>
      </c>
      <c r="E206" t="s">
        <v>5</v>
      </c>
    </row>
    <row r="207" spans="1:5">
      <c r="A207" t="s">
        <v>6</v>
      </c>
      <c r="B207"/>
      <c r="C207"/>
      <c r="D207"/>
      <c r="E207"/>
    </row>
    <row r="208" spans="1:5">
      <c r="A208" t="s">
        <v>22</v>
      </c>
      <c r="B208" t="s">
        <v>358</v>
      </c>
      <c r="C208" t="s">
        <v>359</v>
      </c>
      <c r="D208" t="s">
        <v>360</v>
      </c>
      <c r="E208" t="s">
        <v>361</v>
      </c>
    </row>
    <row r="209" spans="1:5">
      <c r="A209" t="s">
        <v>23</v>
      </c>
      <c r="B209"/>
      <c r="C209"/>
      <c r="D209"/>
      <c r="E209"/>
    </row>
    <row r="210" spans="1:5">
      <c r="A210" t="s">
        <v>24</v>
      </c>
      <c r="B210"/>
      <c r="C210"/>
      <c r="D210"/>
      <c r="E210"/>
    </row>
    <row r="211" spans="1:5">
      <c r="A211" t="s">
        <v>35</v>
      </c>
      <c r="B211" t="s">
        <v>362</v>
      </c>
      <c r="C211" t="s">
        <v>363</v>
      </c>
      <c r="D211" t="s">
        <v>364</v>
      </c>
      <c r="E211" t="s">
        <v>365</v>
      </c>
    </row>
    <row r="212" spans="1:5">
      <c r="A212" t="s">
        <v>36</v>
      </c>
      <c r="B212"/>
      <c r="C212"/>
      <c r="D212"/>
      <c r="E212"/>
    </row>
    <row r="213" spans="1:5">
      <c r="A213" t="s">
        <v>37</v>
      </c>
      <c r="B213" t="s">
        <v>366</v>
      </c>
      <c r="C213" t="s">
        <v>366</v>
      </c>
      <c r="D213" t="s">
        <v>366</v>
      </c>
      <c r="E213" t="s">
        <v>20</v>
      </c>
    </row>
    <row r="214" spans="1:5">
      <c r="A214" t="s">
        <v>38</v>
      </c>
      <c r="B214" t="s">
        <v>367</v>
      </c>
      <c r="C214" t="s">
        <v>368</v>
      </c>
      <c r="D214" t="s">
        <v>369</v>
      </c>
      <c r="E214" t="s">
        <v>20</v>
      </c>
    </row>
    <row r="215" spans="1:5">
      <c r="A215" t="s">
        <v>39</v>
      </c>
      <c r="B215" t="s">
        <v>370</v>
      </c>
      <c r="C215" t="s">
        <v>371</v>
      </c>
      <c r="D215" t="s">
        <v>372</v>
      </c>
      <c r="E215" t="s">
        <v>373</v>
      </c>
    </row>
    <row r="216" spans="1:5">
      <c r="A216" t="s">
        <v>40</v>
      </c>
      <c r="B216" t="s">
        <v>358</v>
      </c>
      <c r="C216" t="s">
        <v>359</v>
      </c>
      <c r="D216" t="s">
        <v>360</v>
      </c>
      <c r="E216" t="s">
        <v>361</v>
      </c>
    </row>
    <row r="218" spans="1:5">
      <c r="A218" t="s">
        <v>374</v>
      </c>
    </row>
    <row r="219" spans="1:5">
      <c r="A219" t="s">
        <v>1</v>
      </c>
      <c r="B219" t="s">
        <v>375</v>
      </c>
      <c r="C219" t="s">
        <v>376</v>
      </c>
      <c r="D219" t="s">
        <v>377</v>
      </c>
      <c r="E219" t="s">
        <v>378</v>
      </c>
    </row>
    <row r="220" spans="1:5">
      <c r="A220" t="s">
        <v>6</v>
      </c>
      <c r="B220"/>
      <c r="C220"/>
      <c r="D220"/>
      <c r="E220"/>
    </row>
    <row r="221" spans="1:5">
      <c r="A221" t="s">
        <v>7</v>
      </c>
      <c r="B221"/>
      <c r="C221"/>
      <c r="D221"/>
      <c r="E221"/>
    </row>
    <row r="222" spans="1:5">
      <c r="A222" t="s">
        <v>8</v>
      </c>
      <c r="B222"/>
      <c r="C222"/>
      <c r="D222"/>
      <c r="E222"/>
    </row>
    <row r="223" spans="1:5">
      <c r="A223" t="s">
        <v>9</v>
      </c>
      <c r="B223" t="s">
        <v>379</v>
      </c>
      <c r="C223" t="s">
        <v>380</v>
      </c>
      <c r="D223" t="s">
        <v>381</v>
      </c>
      <c r="E223" t="s">
        <v>382</v>
      </c>
    </row>
    <row r="224" spans="1:5">
      <c r="A224" t="s">
        <v>10</v>
      </c>
      <c r="B224" t="s">
        <v>383</v>
      </c>
      <c r="C224" t="s">
        <v>20</v>
      </c>
      <c r="D224" t="s">
        <v>20</v>
      </c>
      <c r="E224" t="s">
        <v>20</v>
      </c>
    </row>
    <row r="225" spans="1:5">
      <c r="A225" t="s">
        <v>11</v>
      </c>
      <c r="B225" t="s">
        <v>384</v>
      </c>
      <c r="C225" t="s">
        <v>380</v>
      </c>
      <c r="D225" t="s">
        <v>381</v>
      </c>
      <c r="E225" t="s">
        <v>382</v>
      </c>
    </row>
    <row r="226" spans="1:5">
      <c r="A226" t="s">
        <v>12</v>
      </c>
      <c r="B226" t="s">
        <v>385</v>
      </c>
      <c r="C226" t="s">
        <v>386</v>
      </c>
      <c r="D226" t="s">
        <v>387</v>
      </c>
      <c r="E226" t="s">
        <v>388</v>
      </c>
    </row>
    <row r="227" spans="1:5">
      <c r="A227" t="s">
        <v>46</v>
      </c>
      <c r="B227" t="s">
        <v>389</v>
      </c>
      <c r="C227" t="s">
        <v>390</v>
      </c>
      <c r="D227" t="s">
        <v>391</v>
      </c>
      <c r="E227" t="s">
        <v>392</v>
      </c>
    </row>
    <row r="228" spans="1:5">
      <c r="A228" t="s">
        <v>13</v>
      </c>
      <c r="B228" t="s">
        <v>393</v>
      </c>
      <c r="C228" t="s">
        <v>394</v>
      </c>
      <c r="D228" t="s">
        <v>395</v>
      </c>
      <c r="E228" t="s">
        <v>396</v>
      </c>
    </row>
    <row r="229" spans="1:5">
      <c r="A229" t="s">
        <v>14</v>
      </c>
      <c r="B229"/>
      <c r="C229"/>
      <c r="D229"/>
      <c r="E229"/>
    </row>
    <row r="230" spans="1:5">
      <c r="A230" t="s">
        <v>15</v>
      </c>
      <c r="B230"/>
      <c r="C230"/>
      <c r="D230"/>
      <c r="E230"/>
    </row>
    <row r="231" spans="1:5">
      <c r="A231" t="s">
        <v>16</v>
      </c>
      <c r="B231" t="s">
        <v>397</v>
      </c>
      <c r="C231" t="s">
        <v>398</v>
      </c>
      <c r="D231" t="s">
        <v>399</v>
      </c>
      <c r="E231" t="s">
        <v>400</v>
      </c>
    </row>
    <row r="232" spans="1:5">
      <c r="A232" t="s">
        <v>17</v>
      </c>
      <c r="B232" t="s">
        <v>401</v>
      </c>
      <c r="C232" t="s">
        <v>402</v>
      </c>
      <c r="D232" t="s">
        <v>403</v>
      </c>
      <c r="E232" t="s">
        <v>404</v>
      </c>
    </row>
    <row r="233" spans="1:5">
      <c r="A233" t="s">
        <v>18</v>
      </c>
      <c r="B233" t="s">
        <v>405</v>
      </c>
      <c r="C233" t="s">
        <v>406</v>
      </c>
      <c r="D233" t="s">
        <v>407</v>
      </c>
      <c r="E233" t="s">
        <v>408</v>
      </c>
    </row>
    <row r="234" spans="1:5">
      <c r="A234" t="s">
        <v>21</v>
      </c>
      <c r="B234" t="s">
        <v>405</v>
      </c>
      <c r="C234" t="s">
        <v>409</v>
      </c>
      <c r="D234" t="s">
        <v>410</v>
      </c>
      <c r="E234" t="s">
        <v>411</v>
      </c>
    </row>
    <row r="235" spans="1:5">
      <c r="A235" t="s">
        <v>22</v>
      </c>
      <c r="B235" t="s">
        <v>412</v>
      </c>
      <c r="C235" t="s">
        <v>413</v>
      </c>
      <c r="D235" t="s">
        <v>414</v>
      </c>
      <c r="E235" t="s">
        <v>415</v>
      </c>
    </row>
    <row r="236" spans="1:5">
      <c r="A236" t="s">
        <v>23</v>
      </c>
      <c r="B236"/>
      <c r="C236"/>
      <c r="D236"/>
      <c r="E236"/>
    </row>
    <row r="237" spans="1:5">
      <c r="A237" t="s">
        <v>24</v>
      </c>
      <c r="B237"/>
      <c r="C237"/>
      <c r="D237"/>
      <c r="E237"/>
    </row>
    <row r="238" spans="1:5">
      <c r="A238" t="s">
        <v>25</v>
      </c>
      <c r="B238"/>
      <c r="C238"/>
      <c r="D238"/>
      <c r="E238"/>
    </row>
    <row r="239" spans="1:5">
      <c r="A239" t="s">
        <v>26</v>
      </c>
      <c r="B239" t="s">
        <v>416</v>
      </c>
      <c r="C239" t="s">
        <v>417</v>
      </c>
      <c r="D239" t="s">
        <v>418</v>
      </c>
      <c r="E239" t="s">
        <v>419</v>
      </c>
    </row>
    <row r="240" spans="1:5">
      <c r="A240" t="s">
        <v>27</v>
      </c>
      <c r="B240" t="s">
        <v>420</v>
      </c>
      <c r="C240" t="s">
        <v>421</v>
      </c>
      <c r="D240" t="s">
        <v>422</v>
      </c>
      <c r="E240" t="s">
        <v>423</v>
      </c>
    </row>
    <row r="241" spans="1:5">
      <c r="A241" t="s">
        <v>29</v>
      </c>
      <c r="B241" t="s">
        <v>424</v>
      </c>
      <c r="C241" t="s">
        <v>425</v>
      </c>
      <c r="D241" t="s">
        <v>426</v>
      </c>
      <c r="E241" t="s">
        <v>427</v>
      </c>
    </row>
    <row r="242" spans="1:5">
      <c r="A242" t="s">
        <v>30</v>
      </c>
      <c r="B242"/>
      <c r="C242"/>
      <c r="D242"/>
      <c r="E242"/>
    </row>
    <row r="243" spans="1:5">
      <c r="A243" t="s">
        <v>31</v>
      </c>
      <c r="B243" t="s">
        <v>428</v>
      </c>
      <c r="C243" t="s">
        <v>429</v>
      </c>
      <c r="D243" t="s">
        <v>430</v>
      </c>
      <c r="E243" t="s">
        <v>431</v>
      </c>
    </row>
    <row r="244" spans="1:5">
      <c r="A244" t="s">
        <v>32</v>
      </c>
      <c r="B244" t="s">
        <v>432</v>
      </c>
      <c r="C244" t="s">
        <v>433</v>
      </c>
      <c r="D244" t="s">
        <v>20</v>
      </c>
      <c r="E244" t="s">
        <v>111</v>
      </c>
    </row>
    <row r="245" spans="1:5">
      <c r="A245" t="s">
        <v>34</v>
      </c>
      <c r="B245" t="s">
        <v>434</v>
      </c>
      <c r="C245" t="s">
        <v>435</v>
      </c>
      <c r="D245" t="s">
        <v>436</v>
      </c>
      <c r="E245" t="s">
        <v>437</v>
      </c>
    </row>
    <row r="246" spans="1:5">
      <c r="A246" t="s">
        <v>35</v>
      </c>
      <c r="B246" t="s">
        <v>438</v>
      </c>
      <c r="C246" t="s">
        <v>439</v>
      </c>
      <c r="D246" t="s">
        <v>440</v>
      </c>
      <c r="E246" t="s">
        <v>441</v>
      </c>
    </row>
    <row r="247" spans="1:5">
      <c r="A247" t="s">
        <v>36</v>
      </c>
      <c r="B247"/>
      <c r="C247"/>
      <c r="D247"/>
      <c r="E247"/>
    </row>
    <row r="248" spans="1:5">
      <c r="A248" t="s">
        <v>37</v>
      </c>
      <c r="B248" t="s">
        <v>442</v>
      </c>
      <c r="C248" t="s">
        <v>442</v>
      </c>
      <c r="D248" t="s">
        <v>443</v>
      </c>
      <c r="E248" t="s">
        <v>443</v>
      </c>
    </row>
    <row r="249" spans="1:5">
      <c r="A249" t="s">
        <v>38</v>
      </c>
      <c r="B249" t="s">
        <v>444</v>
      </c>
      <c r="C249" t="s">
        <v>445</v>
      </c>
      <c r="D249" t="s">
        <v>446</v>
      </c>
      <c r="E249" t="s">
        <v>447</v>
      </c>
    </row>
    <row r="250" spans="1:5">
      <c r="A250" t="s">
        <v>39</v>
      </c>
      <c r="B250" t="s">
        <v>448</v>
      </c>
      <c r="C250" t="s">
        <v>449</v>
      </c>
      <c r="D250" t="s">
        <v>450</v>
      </c>
      <c r="E250" t="s">
        <v>451</v>
      </c>
    </row>
    <row r="251" spans="1:5">
      <c r="A251" t="s">
        <v>40</v>
      </c>
      <c r="B251" t="s">
        <v>412</v>
      </c>
      <c r="C251" t="s">
        <v>413</v>
      </c>
      <c r="D251" t="s">
        <v>414</v>
      </c>
      <c r="E251" t="s">
        <v>415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2021-06-05T16:20:06+00:00</dcterms:created>
  <dcterms:modified xsi:type="dcterms:W3CDTF">2021-06-05T16:20:06+00:00</dcterms:modified>
  <dc:title>Untitled Spreadsheet</dc:title>
  <dc:description/>
  <dc:subject/>
  <cp:keywords/>
  <cp:category/>
</cp:coreProperties>
</file>