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<sst xmlns="http://schemas.openxmlformats.org/spreadsheetml/2006/main" uniqueCount="399">
  <si>
    <t>Compañía de Transporte de Energía Eléctrica en Alta Tensión Transener S.A. (TRAN.BA)</t>
  </si>
  <si>
    <t>Détails</t>
  </si>
  <si>
    <t>ttm</t>
  </si>
  <si>
    <t>31/12/2020</t>
  </si>
  <si>
    <t>31/12/2019</t>
  </si>
  <si>
    <t>31/12/2018</t>
  </si>
  <si>
    <t>31/12/2017</t>
  </si>
  <si>
    <t>Fluxdetrésorerieprovenantd’activitésd'exploitation</t>
  </si>
  <si>
    <t>Bénéficenet</t>
  </si>
  <si>
    <t>Dépréciationetamortissement</t>
  </si>
  <si>
    <t>Variationdufondsderoulement</t>
  </si>
  <si>
    <t>Autrefondsderoulement</t>
  </si>
  <si>
    <t>Autresélémentsnonmonétaires</t>
  </si>
  <si>
    <t>Trésorerienetteobtenueparlesactivitésd’exploitation</t>
  </si>
  <si>
    <t>Fluxdetrésorerieprovenantd’opérationsd’investissement</t>
  </si>
  <si>
    <t>Investissemententerrains,usinesetéquipements</t>
  </si>
  <si>
    <t>Acquisitionsnettes</t>
  </si>
  <si>
    <t>-</t>
  </si>
  <si>
    <t>Achatd’investissements</t>
  </si>
  <si>
    <t>Ventes/échéancedesinvestissements</t>
  </si>
  <si>
    <t>Autresactivitésd’investissement</t>
  </si>
  <si>
    <t>Fluxnetdetrésorerieutilisépourlesactivitésd’investissement</t>
  </si>
  <si>
    <t>Variationdelatrésorerienette</t>
  </si>
  <si>
    <t>Trésorerieendébutdepériode</t>
  </si>
  <si>
    <t>Trésorerieenfindepériode</t>
  </si>
  <si>
    <t>Fluxdetrésoreriedisponible</t>
  </si>
  <si>
    <t>Fluxdetrésoreried’exploitation</t>
  </si>
  <si>
    <t>Dépensesd’investissement</t>
  </si>
  <si>
    <t>Cisco Systems, Inc. (CSCO.BA)</t>
  </si>
  <si>
    <t>31/07/2020</t>
  </si>
  <si>
    <t>31/07/2019</t>
  </si>
  <si>
    <t>31/07/2018</t>
  </si>
  <si>
    <t>31/07/2017</t>
  </si>
  <si>
    <t>Impôtssurlerevenudifférés</t>
  </si>
  <si>
    <t>Rémunérationàbased’actions</t>
  </si>
  <si>
    <t>Comptesdébiteurs</t>
  </si>
  <si>
    <t>Inventaire</t>
  </si>
  <si>
    <t>Créances</t>
  </si>
  <si>
    <t>Fluxdetrésorerieprovenantd’activitésfinancières</t>
  </si>
  <si>
    <t>Remboursementdedette</t>
  </si>
  <si>
    <t>Actionordinaireémise</t>
  </si>
  <si>
    <t>Actionordinairerachetée</t>
  </si>
  <si>
    <t>Dividendespayés</t>
  </si>
  <si>
    <t>Autresactivitésfinancières</t>
  </si>
  <si>
    <t>Trésorerienetteobtenuepar(utiliséepour)lesactivitésdefinancement</t>
  </si>
  <si>
    <t>.=VALUE3110033'</t>
  </si>
  <si>
    <t>.=VALUE4163511'</t>
  </si>
  <si>
    <t>.=VALUE3984877'</t>
  </si>
  <si>
    <t>.=VALUE3054935'</t>
  </si>
  <si>
    <t>.=VALUE2282093'</t>
  </si>
  <si>
    <t>.=VALUE1802460'</t>
  </si>
  <si>
    <t>.=VALUE1749096'</t>
  </si>
  <si>
    <t>.=VALUE1127762'</t>
  </si>
  <si>
    <t>.=VALUE678141'</t>
  </si>
  <si>
    <t>.=VALUE113091'</t>
  </si>
  <si>
    <t>.=VALUE-364769'</t>
  </si>
  <si>
    <t>.=VALUE23500'</t>
  </si>
  <si>
    <t>.=VALUE-1859420'</t>
  </si>
  <si>
    <t>.=VALUE-1208465'</t>
  </si>
  <si>
    <t>.=VALUE-1210278'</t>
  </si>
  <si>
    <t>.=VALUE2901099'</t>
  </si>
  <si>
    <t>.=VALUE4033835'</t>
  </si>
  <si>
    <t>.=VALUE2885396'</t>
  </si>
  <si>
    <t>.=VALUE1193438'</t>
  </si>
  <si>
    <t>.=VALUE1231845'</t>
  </si>
  <si>
    <t>.=VALUE596271'</t>
  </si>
  <si>
    <t>.=VALUE1330394'</t>
  </si>
  <si>
    <t>.=VALUE948624'</t>
  </si>
  <si>
    <t>.=VALUE-147069'</t>
  </si>
  <si>
    <t>.=VALUE-152597'</t>
  </si>
  <si>
    <t>.=VALUE5939792'</t>
  </si>
  <si>
    <t>.=VALUE7563176'</t>
  </si>
  <si>
    <t>.=VALUE6237268'</t>
  </si>
  <si>
    <t>.=VALUE3856019'</t>
  </si>
  <si>
    <t>.=VALUE1938093'</t>
  </si>
  <si>
    <t>.=VALUE-3038693'</t>
  </si>
  <si>
    <t>.=VALUE-3529341'</t>
  </si>
  <si>
    <t>.=VALUE-3351872'</t>
  </si>
  <si>
    <t>.=VALUE-2662581'</t>
  </si>
  <si>
    <t>.=VALUE-706248'</t>
  </si>
  <si>
    <t>.=VALUE0'</t>
  </si>
  <si>
    <t>.=VALUE-2023942'</t>
  </si>
  <si>
    <t>.=VALUE-2049234'</t>
  </si>
  <si>
    <t>.=VALUE3167644'</t>
  </si>
  <si>
    <t>.=VALUE-216606'</t>
  </si>
  <si>
    <t>.=VALUE-230446'</t>
  </si>
  <si>
    <t>.=VALUE-373691'</t>
  </si>
  <si>
    <t>.=VALUE-37216'</t>
  </si>
  <si>
    <t>.=VALUE-4117470'</t>
  </si>
  <si>
    <t>.=VALUE-5783729'</t>
  </si>
  <si>
    <t>.=VALUE-4758843'</t>
  </si>
  <si>
    <t>.=VALUE467847'</t>
  </si>
  <si>
    <t>.=VALUE-2755482'</t>
  </si>
  <si>
    <t>.=VALUE1005233'</t>
  </si>
  <si>
    <t>.=VALUE999790'</t>
  </si>
  <si>
    <t>.=VALUE-4066734'</t>
  </si>
  <si>
    <t>.=VALUE2527082'</t>
  </si>
  <si>
    <t>.=VALUE-41341'</t>
  </si>
  <si>
    <t>.=VALUE66596'</t>
  </si>
  <si>
    <t>.=VALUE60506'</t>
  </si>
  <si>
    <t>.=VALUE4278981'</t>
  </si>
  <si>
    <t>.=VALUE37189'</t>
  </si>
  <si>
    <t>.=VALUE66523'</t>
  </si>
  <si>
    <t>.=VALUE1071829'</t>
  </si>
  <si>
    <t>.=VALUE901643'</t>
  </si>
  <si>
    <t>.=VALUE44443'</t>
  </si>
  <si>
    <t>.=VALUE2782264'</t>
  </si>
  <si>
    <t>.=VALUE25182'</t>
  </si>
  <si>
    <t>.=VALUE10218000'</t>
  </si>
  <si>
    <t>.=VALUE11214000'</t>
  </si>
  <si>
    <t>.=VALUE11621000'</t>
  </si>
  <si>
    <t>.=VALUE110000'</t>
  </si>
  <si>
    <t>.=VALUE9609000'</t>
  </si>
  <si>
    <t>.=VALUE1817000'</t>
  </si>
  <si>
    <t>.=VALUE1808000'</t>
  </si>
  <si>
    <t>.=VALUE1897000'</t>
  </si>
  <si>
    <t>.=VALUE2192000'</t>
  </si>
  <si>
    <t>.=VALUE2286000'</t>
  </si>
  <si>
    <t>.=VALUE-230000'</t>
  </si>
  <si>
    <t>.=VALUE-38000'</t>
  </si>
  <si>
    <t>.=VALUE-350000'</t>
  </si>
  <si>
    <t>.=VALUE900000'</t>
  </si>
  <si>
    <t>.=VALUE-124000'</t>
  </si>
  <si>
    <t>.=VALUE1736000'</t>
  </si>
  <si>
    <t>.=VALUE1569000'</t>
  </si>
  <si>
    <t>.=VALUE1570000'</t>
  </si>
  <si>
    <t>.=VALUE1576000'</t>
  </si>
  <si>
    <t>.=VALUE1526000'</t>
  </si>
  <si>
    <t>.=VALUE1336000'</t>
  </si>
  <si>
    <t>.=VALUE918000'</t>
  </si>
  <si>
    <t>.=VALUE1077000'</t>
  </si>
  <si>
    <t>.=VALUE9344000'</t>
  </si>
  <si>
    <t>.=VALUE586000'</t>
  </si>
  <si>
    <t>.=VALUE369000'</t>
  </si>
  <si>
    <t>.=VALUE-107000'</t>
  </si>
  <si>
    <t>.=VALUE-84000'</t>
  </si>
  <si>
    <t>.=VALUE-269000'</t>
  </si>
  <si>
    <t>.=VALUE756000'</t>
  </si>
  <si>
    <t>.=VALUE-319000'</t>
  </si>
  <si>
    <t>.=VALUE84000'</t>
  </si>
  <si>
    <t>.=VALUE131000'</t>
  </si>
  <si>
    <t>.=VALUE-244000'</t>
  </si>
  <si>
    <t>.=VALUE-394000'</t>
  </si>
  <si>
    <t>.=VALUE-159000'</t>
  </si>
  <si>
    <t>.=VALUE141000'</t>
  </si>
  <si>
    <t>.=VALUE87000'</t>
  </si>
  <si>
    <t>.=VALUE504000'</t>
  </si>
  <si>
    <t>.=VALUE311000'</t>
  </si>
  <si>
    <t>.=VALUE14014000'</t>
  </si>
  <si>
    <t>.=VALUE14656000'</t>
  </si>
  <si>
    <t>.=VALUE14922000'</t>
  </si>
  <si>
    <t>.=VALUE12832000'</t>
  </si>
  <si>
    <t>.=VALUE12912000'</t>
  </si>
  <si>
    <t>.=VALUE14752000'</t>
  </si>
  <si>
    <t>.=VALUE15426000'</t>
  </si>
  <si>
    <t>.=VALUE15831000'</t>
  </si>
  <si>
    <t>.=VALUE13666000'</t>
  </si>
  <si>
    <t>.=VALUE13876000'</t>
  </si>
  <si>
    <t>.=VALUE-738000'</t>
  </si>
  <si>
    <t>.=VALUE-770000'</t>
  </si>
  <si>
    <t>.=VALUE-909000'</t>
  </si>
  <si>
    <t>.=VALUE-834000'</t>
  </si>
  <si>
    <t>.=VALUE-964000'</t>
  </si>
  <si>
    <t>.=VALUE-6608000'</t>
  </si>
  <si>
    <t>.=VALUE-517000'</t>
  </si>
  <si>
    <t>.=VALUE-2323000'</t>
  </si>
  <si>
    <t>.=VALUE-3273000'</t>
  </si>
  <si>
    <t>.=VALUE-3546000'</t>
  </si>
  <si>
    <t>.=VALUE-10187000'</t>
  </si>
  <si>
    <t>.=VALUE-9212000'</t>
  </si>
  <si>
    <t>.=VALUE-2416000'</t>
  </si>
  <si>
    <t>.=VALUE-14285000'</t>
  </si>
  <si>
    <t>.=VALUE-42702000'</t>
  </si>
  <si>
    <t>.=VALUE12330000'</t>
  </si>
  <si>
    <t>.=VALUE13606000'</t>
  </si>
  <si>
    <t>.=VALUE20316000'</t>
  </si>
  <si>
    <t>.=VALUE33475000'</t>
  </si>
  <si>
    <t>.=VALUE40970000'</t>
  </si>
  <si>
    <t>.=VALUE-56000'</t>
  </si>
  <si>
    <t>.=VALUE-10000'</t>
  </si>
  <si>
    <t>.=VALUE-12000'</t>
  </si>
  <si>
    <t>.=VALUE-13000'</t>
  </si>
  <si>
    <t>.=VALUE39000'</t>
  </si>
  <si>
    <t>.=VALUE-5134000'</t>
  </si>
  <si>
    <t>.=VALUE3500000'</t>
  </si>
  <si>
    <t>.=VALUE14837000'</t>
  </si>
  <si>
    <t>.=VALUE15324000'</t>
  </si>
  <si>
    <t>.=VALUE-5993000'</t>
  </si>
  <si>
    <t>.=VALUE-4500000'</t>
  </si>
  <si>
    <t>.=VALUE-6720000'</t>
  </si>
  <si>
    <t>.=VALUE-6780000'</t>
  </si>
  <si>
    <t>.=VALUE-12375000'</t>
  </si>
  <si>
    <t>.=VALUE-4151000'</t>
  </si>
  <si>
    <t>.=VALUE627000'</t>
  </si>
  <si>
    <t>.=VALUE655000'</t>
  </si>
  <si>
    <t>.=VALUE640000'</t>
  </si>
  <si>
    <t>.=VALUE623000'</t>
  </si>
  <si>
    <t>.=VALUE708000'</t>
  </si>
  <si>
    <t>.=VALUE-2723000'</t>
  </si>
  <si>
    <t>.=VALUE-3386000'</t>
  </si>
  <si>
    <t>.=VALUE-21579000'</t>
  </si>
  <si>
    <t>.=VALUE-18250000'</t>
  </si>
  <si>
    <t>.=VALUE-4304000'</t>
  </si>
  <si>
    <t>.=VALUE-6126000'</t>
  </si>
  <si>
    <t>.=VALUE-6016000'</t>
  </si>
  <si>
    <t>.=VALUE-5979000'</t>
  </si>
  <si>
    <t>.=VALUE-5968000'</t>
  </si>
  <si>
    <t>.=VALUE-5511000'</t>
  </si>
  <si>
    <t>.=VALUE93000'</t>
  </si>
  <si>
    <t>.=VALUE51000'</t>
  </si>
  <si>
    <t>.=VALUE113000'</t>
  </si>
  <si>
    <t>.=VALUE-169000'</t>
  </si>
  <si>
    <t>.=VALUE-25000'</t>
  </si>
  <si>
    <t>.=VALUE-12629000'</t>
  </si>
  <si>
    <t>.=VALUE-18886000'</t>
  </si>
  <si>
    <t>.=VALUE-27889000'</t>
  </si>
  <si>
    <t>.=VALUE-31764000'</t>
  </si>
  <si>
    <t>.=VALUE-3806000'</t>
  </si>
  <si>
    <t>.=VALUE-3011000'</t>
  </si>
  <si>
    <t>.=VALUE40000'</t>
  </si>
  <si>
    <t>.=VALUE2779000'</t>
  </si>
  <si>
    <t>.=VALUE-2774000'</t>
  </si>
  <si>
    <t>.=VALUE4077000'</t>
  </si>
  <si>
    <t>.=VALUE10370000'</t>
  </si>
  <si>
    <t>.=VALUE11772000'</t>
  </si>
  <si>
    <t>.=VALUE8993000'</t>
  </si>
  <si>
    <t>.=VALUE11708000'</t>
  </si>
  <si>
    <t>.=VALUE7631000'</t>
  </si>
  <si>
    <t>.=VALUE7359000'</t>
  </si>
  <si>
    <t>.=VALUE11812000'</t>
  </si>
  <si>
    <t>.=VALUE8934000'</t>
  </si>
  <si>
    <t>Sociedad Comercial del Plata S.A. (COME.BA)</t>
  </si>
  <si>
    <t>.=VALUE892056'</t>
  </si>
  <si>
    <t>.=VALUE1058793'</t>
  </si>
  <si>
    <t>.=VALUE4507232'</t>
  </si>
  <si>
    <t>.=VALUE-163892'</t>
  </si>
  <si>
    <t>.=VALUE994654'</t>
  </si>
  <si>
    <t>.=VALUE825280'</t>
  </si>
  <si>
    <t>.=VALUE349383'</t>
  </si>
  <si>
    <t>.=VALUE78474'</t>
  </si>
  <si>
    <t>.=VALUE-20280'</t>
  </si>
  <si>
    <t>.=VALUE-724831'</t>
  </si>
  <si>
    <t>.=VALUE-100102'</t>
  </si>
  <si>
    <t>.=VALUE489332'</t>
  </si>
  <si>
    <t>.=VALUE29173'</t>
  </si>
  <si>
    <t>.=VALUE57048'</t>
  </si>
  <si>
    <t>.=VALUE85266'</t>
  </si>
  <si>
    <t>.=VALUE1341020'</t>
  </si>
  <si>
    <t>.=VALUE-2212992'</t>
  </si>
  <si>
    <t>.=VALUE-347360'</t>
  </si>
  <si>
    <t>.=VALUE-101237'</t>
  </si>
  <si>
    <t>.=VALUE-725443'</t>
  </si>
  <si>
    <t>.=VALUE-230700'</t>
  </si>
  <si>
    <t>.=VALUE-5052123'</t>
  </si>
  <si>
    <t>.=VALUE160433'</t>
  </si>
  <si>
    <t>.=VALUE2070906'</t>
  </si>
  <si>
    <t>.=VALUE-1611030'</t>
  </si>
  <si>
    <t>.=VALUE185419'</t>
  </si>
  <si>
    <t>.=VALUE330680'</t>
  </si>
  <si>
    <t>.=VALUE-729886'</t>
  </si>
  <si>
    <t>.=VALUE-601962'</t>
  </si>
  <si>
    <t>.=VALUE-532779'</t>
  </si>
  <si>
    <t>.=VALUE-431917'</t>
  </si>
  <si>
    <t>.=VALUE-176712'</t>
  </si>
  <si>
    <t>.=VALUE-2022651'</t>
  </si>
  <si>
    <t>.=VALUE-332077'</t>
  </si>
  <si>
    <t>.=VALUE-21599'</t>
  </si>
  <si>
    <t>.=VALUE1949945'</t>
  </si>
  <si>
    <t>.=VALUE34071'</t>
  </si>
  <si>
    <t>.=VALUE197512'</t>
  </si>
  <si>
    <t>.=VALUE3838392'</t>
  </si>
  <si>
    <t>.=VALUE1009000'</t>
  </si>
  <si>
    <t>.=VALUE-664763'</t>
  </si>
  <si>
    <t>.=VALUE1283346'</t>
  </si>
  <si>
    <t>.=VALUE-166735'</t>
  </si>
  <si>
    <t>.=VALUE-82331'</t>
  </si>
  <si>
    <t>.=VALUE-2884215'</t>
  </si>
  <si>
    <t>.=VALUE1122627'</t>
  </si>
  <si>
    <t>.=VALUE3373'</t>
  </si>
  <si>
    <t>.=VALUE1189642'</t>
  </si>
  <si>
    <t>.=VALUE3158295'</t>
  </si>
  <si>
    <t>.=VALUE34111'</t>
  </si>
  <si>
    <t>.=VALUE44169'</t>
  </si>
  <si>
    <t>.=VALUE1103425'</t>
  </si>
  <si>
    <t>.=VALUE901089'</t>
  </si>
  <si>
    <t>.=VALUE2053075'</t>
  </si>
  <si>
    <t>.=VALUE23218'</t>
  </si>
  <si>
    <t>Banco Hipotecario S.A. (BHIP.BA)</t>
  </si>
  <si>
    <t>.=VALUE2512'</t>
  </si>
  <si>
    <t>.=VALUE916512'</t>
  </si>
  <si>
    <t>.=VALUE1781531'</t>
  </si>
  <si>
    <t>.=VALUE2051412'</t>
  </si>
  <si>
    <t>.=VALUE1593439'</t>
  </si>
  <si>
    <t>.=VALUE813004'</t>
  </si>
  <si>
    <t>.=VALUE841691'</t>
  </si>
  <si>
    <t>.=VALUE305869'</t>
  </si>
  <si>
    <t>.=VALUE444200'</t>
  </si>
  <si>
    <t>.=VALUE6461733'</t>
  </si>
  <si>
    <t>.=VALUE15794443'</t>
  </si>
  <si>
    <t>.=VALUE24411388'</t>
  </si>
  <si>
    <t>.=VALUE15296358'</t>
  </si>
  <si>
    <t>.=VALUE978417'</t>
  </si>
  <si>
    <t>.=VALUE10070688'</t>
  </si>
  <si>
    <t>.=VALUE16617250'</t>
  </si>
  <si>
    <t>.=VALUE8358666'</t>
  </si>
  <si>
    <t>.=VALUE-16296063'</t>
  </si>
  <si>
    <t>.=VALUE4022971'</t>
  </si>
  <si>
    <t>.=VALUE1821578'</t>
  </si>
  <si>
    <t>.=VALUE-1654550'</t>
  </si>
  <si>
    <t>.=VALUE-2166464'</t>
  </si>
  <si>
    <t>.=VALUE1273596'</t>
  </si>
  <si>
    <t>.=VALUE10264952'</t>
  </si>
  <si>
    <t>.=VALUE16856410'</t>
  </si>
  <si>
    <t>.=VALUE10387212'</t>
  </si>
  <si>
    <t>.=VALUE-295179'</t>
  </si>
  <si>
    <t>.=VALUE-194264'</t>
  </si>
  <si>
    <t>.=VALUE-239160'</t>
  </si>
  <si>
    <t>.=VALUE-2028546'</t>
  </si>
  <si>
    <t>.=VALUE-1168079'</t>
  </si>
  <si>
    <t>.=VALUE-198961'</t>
  </si>
  <si>
    <t>.=VALUE62914'</t>
  </si>
  <si>
    <t>.=VALUE-194383'</t>
  </si>
  <si>
    <t>.=VALUE-2027955'</t>
  </si>
  <si>
    <t>.=VALUE-22625790'</t>
  </si>
  <si>
    <t>.=VALUE-11737450'</t>
  </si>
  <si>
    <t>.=VALUE9641869'</t>
  </si>
  <si>
    <t>.=VALUE4881237'</t>
  </si>
  <si>
    <t>.=VALUE-3541743'</t>
  </si>
  <si>
    <t>.=VALUE33107932'</t>
  </si>
  <si>
    <t>.=VALUE25160240'</t>
  </si>
  <si>
    <t>.=VALUE8832786'</t>
  </si>
  <si>
    <t>.=VALUE3951549'</t>
  </si>
  <si>
    <t>.=VALUE7188279'</t>
  </si>
  <si>
    <t>.=VALUE-381377'</t>
  </si>
  <si>
    <t>.=VALUE13422790'</t>
  </si>
  <si>
    <t>.=VALUE18474655'</t>
  </si>
  <si>
    <t>.=VALUE3646536'</t>
  </si>
  <si>
    <t>Rigolleau S.A. (RIGO.BA)</t>
  </si>
  <si>
    <t>30/11/2020</t>
  </si>
  <si>
    <t>30/11/2019</t>
  </si>
  <si>
    <t>30/11/2018</t>
  </si>
  <si>
    <t>30/11/2017</t>
  </si>
  <si>
    <t>.=VALUE270313'</t>
  </si>
  <si>
    <t>.=VALUE85156'</t>
  </si>
  <si>
    <t>.=VALUE-295801'</t>
  </si>
  <si>
    <t>.=VALUE86302'</t>
  </si>
  <si>
    <t>.=VALUE71089'</t>
  </si>
  <si>
    <t>.=VALUE436815'</t>
  </si>
  <si>
    <t>.=VALUE437899'</t>
  </si>
  <si>
    <t>.=VALUE318841'</t>
  </si>
  <si>
    <t>.=VALUE75058'</t>
  </si>
  <si>
    <t>.=VALUE52688'</t>
  </si>
  <si>
    <t>.=VALUE818824'</t>
  </si>
  <si>
    <t>.=VALUE839220'</t>
  </si>
  <si>
    <t>.=VALUE-192723'</t>
  </si>
  <si>
    <t>.=VALUE-283697'</t>
  </si>
  <si>
    <t>.=VALUE-75509'</t>
  </si>
  <si>
    <t>.=VALUE624206'</t>
  </si>
  <si>
    <t>.=VALUE647995'</t>
  </si>
  <si>
    <t>.=VALUE300417'</t>
  </si>
  <si>
    <t>.=VALUE-345250'</t>
  </si>
  <si>
    <t>.=VALUE-188604'</t>
  </si>
  <si>
    <t>.=VALUE2015898'</t>
  </si>
  <si>
    <t>.=VALUE1812101'</t>
  </si>
  <si>
    <t>.=VALUE340626'</t>
  </si>
  <si>
    <t>.=VALUE-359161'</t>
  </si>
  <si>
    <t>.=VALUE-255642'</t>
  </si>
  <si>
    <t>.=VALUE2118519'</t>
  </si>
  <si>
    <t>.=VALUE1878970'</t>
  </si>
  <si>
    <t>.=VALUE391681'</t>
  </si>
  <si>
    <t>.=VALUE-261744'</t>
  </si>
  <si>
    <t>.=VALUE1598'</t>
  </si>
  <si>
    <t>.=VALUE-102622'</t>
  </si>
  <si>
    <t>.=VALUE-66869'</t>
  </si>
  <si>
    <t>.=VALUE-51055'</t>
  </si>
  <si>
    <t>.=VALUE-97417'</t>
  </si>
  <si>
    <t>.=VALUE-257241'</t>
  </si>
  <si>
    <t>.=VALUE-30255'</t>
  </si>
  <si>
    <t>.=VALUE8142'</t>
  </si>
  <si>
    <t>.=VALUE110963'</t>
  </si>
  <si>
    <t>.=VALUE29406'</t>
  </si>
  <si>
    <t>.=VALUE-136530'</t>
  </si>
  <si>
    <t>.=VALUE-97124'</t>
  </si>
  <si>
    <t>.=VALUE-42913'</t>
  </si>
  <si>
    <t>.=VALUE13546'</t>
  </si>
  <si>
    <t>.=VALUE-227835'</t>
  </si>
  <si>
    <t>.=VALUE2482311'</t>
  </si>
  <si>
    <t>.=VALUE2221508'</t>
  </si>
  <si>
    <t>.=VALUE1071987'</t>
  </si>
  <si>
    <t>.=VALUE-203560'</t>
  </si>
  <si>
    <t>.=VALUE74741'</t>
  </si>
  <si>
    <t>.=VALUE63725'</t>
  </si>
  <si>
    <t>.=VALUE9311'</t>
  </si>
  <si>
    <t>.=VALUE138772'</t>
  </si>
  <si>
    <t>.=VALUE111859'</t>
  </si>
  <si>
    <t>.=VALUE2557052'</t>
  </si>
  <si>
    <t>.=VALUE87363'</t>
  </si>
  <si>
    <t>.=VALUE46926'</t>
  </si>
  <si>
    <t>.=VALUE6125'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</si>
</sst>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86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6">
      <c r="A1" t="s">
        <v>0</v>
      </c>
    </row>
    <row r="2" spans="1:6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</row>
    <row r="3" spans="1:6">
      <c r="A3" t="s">
        <v>7</v>
      </c>
      <c r="B3"/>
      <c r="C3"/>
      <c r="D3"/>
      <c r="E3"/>
      <c r="F3"/>
    </row>
    <row r="4" spans="1:6">
      <c r="A4" t="s">
        <v>8</v>
      </c>
      <c r="B4">
        <f>VALUE(3110033)</f>
        <v>3110033</v>
      </c>
      <c r="C4">
        <f>VALUE(4163511)</f>
        <v>4163511</v>
      </c>
      <c r="D4">
        <f>VALUE(3984877)</f>
        <v>3984877</v>
      </c>
      <c r="E4">
        <f>VALUE(3054935)</f>
        <v>3054935</v>
      </c>
      <c r="F4">
        <f>VALUE(2282093)</f>
        <v>2282093</v>
      </c>
    </row>
    <row r="5" spans="1:6">
      <c r="A5" t="s">
        <v>9</v>
      </c>
      <c r="B5">
        <f>VALUE(1802460)</f>
        <v>1802460</v>
      </c>
      <c r="C5">
        <f>VALUE(1749096)</f>
        <v>1749096</v>
      </c>
      <c r="D5">
        <f>VALUE(1127762)</f>
        <v>1127762</v>
      </c>
      <c r="E5">
        <f>VALUE(678141)</f>
        <v>678141</v>
      </c>
      <c r="F5">
        <f>VALUE(113091)</f>
        <v>113091</v>
      </c>
    </row>
    <row r="6" spans="1:6">
      <c r="A6" t="s">
        <v>10</v>
      </c>
      <c r="B6">
        <f>VALUE(-364769)</f>
        <v>-364769</v>
      </c>
      <c r="C6">
        <f>VALUE(23500)</f>
        <v>23500</v>
      </c>
      <c r="D6">
        <f>VALUE(-1859420)</f>
        <v>-1859420</v>
      </c>
      <c r="E6">
        <f>VALUE(-1208465)</f>
        <v>-1208465</v>
      </c>
      <c r="F6">
        <f>VALUE(-1210278)</f>
        <v>-1210278</v>
      </c>
    </row>
    <row r="7" spans="1:6">
      <c r="A7" t="s">
        <v>11</v>
      </c>
      <c r="B7">
        <f>VALUE(2901099)</f>
        <v>2901099</v>
      </c>
      <c r="C7">
        <f>VALUE(4033835)</f>
        <v>4033835</v>
      </c>
      <c r="D7">
        <f>VALUE(2885396)</f>
        <v>2885396</v>
      </c>
      <c r="E7">
        <f>VALUE(1193438)</f>
        <v>1193438</v>
      </c>
      <c r="F7">
        <f>VALUE(1231845)</f>
        <v>1231845</v>
      </c>
    </row>
    <row r="8" spans="1:6">
      <c r="A8" t="s">
        <v>12</v>
      </c>
      <c r="B8">
        <f>VALUE(596271)</f>
        <v>596271</v>
      </c>
      <c r="C8">
        <f>VALUE(1330394)</f>
        <v>1330394</v>
      </c>
      <c r="D8">
        <f>VALUE(948624)</f>
        <v>948624</v>
      </c>
      <c r="E8">
        <f>VALUE(-147069)</f>
        <v>-147069</v>
      </c>
      <c r="F8">
        <f>VALUE(-152597)</f>
        <v>-152597</v>
      </c>
    </row>
    <row r="9" spans="1:6">
      <c r="A9" t="s">
        <v>13</v>
      </c>
      <c r="B9">
        <f>VALUE(5939792)</f>
        <v>5939792</v>
      </c>
      <c r="C9">
        <f>VALUE(7563176)</f>
        <v>7563176</v>
      </c>
      <c r="D9">
        <f>VALUE(6237268)</f>
        <v>6237268</v>
      </c>
      <c r="E9">
        <f>VALUE(3856019)</f>
        <v>3856019</v>
      </c>
      <c r="F9">
        <f>VALUE(1938093)</f>
        <v>1938093</v>
      </c>
    </row>
    <row r="10" spans="1:6">
      <c r="A10" t="s">
        <v>14</v>
      </c>
      <c r="B10"/>
      <c r="C10"/>
      <c r="D10"/>
      <c r="E10"/>
      <c r="F10"/>
    </row>
    <row r="11" spans="1:6">
      <c r="A11" t="s">
        <v>15</v>
      </c>
      <c r="B11">
        <f>VALUE(-3038693)</f>
        <v>-3038693</v>
      </c>
      <c r="C11">
        <f>VALUE(-3529341)</f>
        <v>-3529341</v>
      </c>
      <c r="D11">
        <f>VALUE(-3351872)</f>
        <v>-3351872</v>
      </c>
      <c r="E11">
        <f>VALUE(-2662581)</f>
        <v>-2662581</v>
      </c>
      <c r="F11">
        <f>VALUE(-706248)</f>
        <v>-706248</v>
      </c>
    </row>
    <row r="12" spans="1:6">
      <c r="A12" t="s">
        <v>16</v>
      </c>
      <c r="B12" t="s">
        <v>17</v>
      </c>
      <c r="C12">
        <f>VALUE(0)</f>
        <v>0</v>
      </c>
      <c r="D12" t="s">
        <v>17</v>
      </c>
      <c r="E12" t="s">
        <v>17</v>
      </c>
      <c r="F12" t="s">
        <v>17</v>
      </c>
    </row>
    <row r="13" spans="1:6">
      <c r="A13" t="s">
        <v>18</v>
      </c>
      <c r="B13" t="s">
        <v>17</v>
      </c>
      <c r="C13">
        <f>VALUE(-2023942)</f>
        <v>-2023942</v>
      </c>
      <c r="D13" t="s">
        <v>17</v>
      </c>
      <c r="E13" t="s">
        <v>17</v>
      </c>
      <c r="F13">
        <f>VALUE(-2049234)</f>
        <v>-2049234</v>
      </c>
    </row>
    <row r="14" spans="1:6">
      <c r="A14" t="s">
        <v>19</v>
      </c>
      <c r="B14" t="s">
        <v>17</v>
      </c>
      <c r="C14" t="s">
        <v>17</v>
      </c>
      <c r="D14" t="s">
        <v>17</v>
      </c>
      <c r="E14">
        <f>VALUE(3167644)</f>
        <v>3167644</v>
      </c>
      <c r="F14" t="s">
        <v>17</v>
      </c>
    </row>
    <row r="15" spans="1:6">
      <c r="A15" t="s">
        <v>20</v>
      </c>
      <c r="B15">
        <f>VALUE(-216606)</f>
        <v>-216606</v>
      </c>
      <c r="C15">
        <f>VALUE(-230446)</f>
        <v>-230446</v>
      </c>
      <c r="D15">
        <f>VALUE(-373691)</f>
        <v>-373691</v>
      </c>
      <c r="E15">
        <f>VALUE(-37216)</f>
        <v>-37216</v>
      </c>
      <c r="F15" t="s">
        <v>17</v>
      </c>
    </row>
    <row r="16" spans="1:6">
      <c r="A16" t="s">
        <v>21</v>
      </c>
      <c r="B16">
        <f>VALUE(-4117470)</f>
        <v>-4117470</v>
      </c>
      <c r="C16">
        <f>VALUE(-5783729)</f>
        <v>-5783729</v>
      </c>
      <c r="D16">
        <f>VALUE(-4758843)</f>
        <v>-4758843</v>
      </c>
      <c r="E16">
        <f>VALUE(467847)</f>
        <v>467847</v>
      </c>
      <c r="F16">
        <f>VALUE(-2755482)</f>
        <v>-2755482</v>
      </c>
    </row>
    <row r="17" spans="1:6">
      <c r="A17" t="s">
        <v>22</v>
      </c>
      <c r="B17">
        <f>VALUE(1005233)</f>
        <v>1005233</v>
      </c>
      <c r="C17">
        <f>VALUE(999790)</f>
        <v>999790</v>
      </c>
      <c r="D17">
        <f>VALUE(-4066734)</f>
        <v>-4066734</v>
      </c>
      <c r="E17">
        <f>VALUE(2527082)</f>
        <v>2527082</v>
      </c>
      <c r="F17">
        <f>VALUE(-41341)</f>
        <v>-41341</v>
      </c>
    </row>
    <row r="18" spans="1:6">
      <c r="A18" t="s">
        <v>23</v>
      </c>
      <c r="B18">
        <f>VALUE(66596)</f>
        <v>66596</v>
      </c>
      <c r="C18">
        <f>VALUE(60506)</f>
        <v>60506</v>
      </c>
      <c r="D18">
        <f>VALUE(4278981)</f>
        <v>4278981</v>
      </c>
      <c r="E18">
        <f>VALUE(37189)</f>
        <v>37189</v>
      </c>
      <c r="F18">
        <f>VALUE(66523)</f>
        <v>66523</v>
      </c>
    </row>
    <row r="19" spans="1:6">
      <c r="A19" t="s">
        <v>24</v>
      </c>
      <c r="B19">
        <f>VALUE(1071829)</f>
        <v>1071829</v>
      </c>
      <c r="C19">
        <f>VALUE(901643)</f>
        <v>901643</v>
      </c>
      <c r="D19">
        <f>VALUE(44443)</f>
        <v>44443</v>
      </c>
      <c r="E19">
        <f>VALUE(2782264)</f>
        <v>2782264</v>
      </c>
      <c r="F19">
        <f>VALUE(25182)</f>
        <v>25182</v>
      </c>
    </row>
    <row r="20" spans="1:6">
      <c r="A20" t="s">
        <v>25</v>
      </c>
      <c r="B20"/>
      <c r="C20"/>
      <c r="D20"/>
      <c r="E20"/>
      <c r="F20"/>
    </row>
    <row r="21" spans="1:6">
      <c r="A21" t="s">
        <v>26</v>
      </c>
      <c r="B21">
        <f>VALUE(5939792)</f>
        <v>5939792</v>
      </c>
      <c r="C21">
        <f>VALUE(7563176)</f>
        <v>7563176</v>
      </c>
      <c r="D21">
        <f>VALUE(6237268)</f>
        <v>6237268</v>
      </c>
      <c r="E21">
        <f>VALUE(3856019)</f>
        <v>3856019</v>
      </c>
      <c r="F21">
        <f>VALUE(1938093)</f>
        <v>1938093</v>
      </c>
    </row>
    <row r="22" spans="1:6">
      <c r="A22" t="s">
        <v>27</v>
      </c>
      <c r="B22">
        <f>VALUE(-3038693)</f>
        <v>-3038693</v>
      </c>
      <c r="C22">
        <f>VALUE(-3529341)</f>
        <v>-3529341</v>
      </c>
      <c r="D22">
        <f>VALUE(-3351872)</f>
        <v>-3351872</v>
      </c>
      <c r="E22">
        <f>VALUE(-2662581)</f>
        <v>-2662581</v>
      </c>
      <c r="F22">
        <f>VALUE(-706248)</f>
        <v>-706248</v>
      </c>
    </row>
    <row r="23" spans="1:6">
      <c r="A23" t="s">
        <v>25</v>
      </c>
      <c r="B23">
        <f>VALUE(2901099)</f>
        <v>2901099</v>
      </c>
      <c r="C23">
        <f>VALUE(4033835)</f>
        <v>4033835</v>
      </c>
      <c r="D23">
        <f>VALUE(2885396)</f>
        <v>2885396</v>
      </c>
      <c r="E23">
        <f>VALUE(1193438)</f>
        <v>1193438</v>
      </c>
      <c r="F23">
        <f>VALUE(1231845)</f>
        <v>1231845</v>
      </c>
    </row>
    <row r="25" spans="1:6">
      <c r="A25" t="s">
        <v>28</v>
      </c>
    </row>
    <row r="26" spans="1:6">
      <c r="A26" t="s">
        <v>1</v>
      </c>
      <c r="B26" t="s">
        <v>2</v>
      </c>
      <c r="C26" t="s">
        <v>29</v>
      </c>
      <c r="D26" t="s">
        <v>30</v>
      </c>
      <c r="E26" t="s">
        <v>31</v>
      </c>
      <c r="F26" t="s">
        <v>32</v>
      </c>
    </row>
    <row r="27" spans="1:6">
      <c r="A27" t="s">
        <v>7</v>
      </c>
      <c r="B27"/>
      <c r="C27"/>
      <c r="D27"/>
      <c r="E27"/>
      <c r="F27"/>
    </row>
    <row r="28" spans="1:6">
      <c r="A28" t="s">
        <v>8</v>
      </c>
      <c r="B28">
        <f>VALUE(10218000)</f>
        <v>10218000</v>
      </c>
      <c r="C28">
        <f>VALUE(11214000)</f>
        <v>11214000</v>
      </c>
      <c r="D28">
        <f>VALUE(11621000)</f>
        <v>11621000</v>
      </c>
      <c r="E28">
        <f>VALUE(110000)</f>
        <v>110000</v>
      </c>
      <c r="F28">
        <f>VALUE(9609000)</f>
        <v>9609000</v>
      </c>
    </row>
    <row r="29" spans="1:6">
      <c r="A29" t="s">
        <v>9</v>
      </c>
      <c r="B29">
        <f>VALUE(1817000)</f>
        <v>1817000</v>
      </c>
      <c r="C29">
        <f>VALUE(1808000)</f>
        <v>1808000</v>
      </c>
      <c r="D29">
        <f>VALUE(1897000)</f>
        <v>1897000</v>
      </c>
      <c r="E29">
        <f>VALUE(2192000)</f>
        <v>2192000</v>
      </c>
      <c r="F29">
        <f>VALUE(2286000)</f>
        <v>2286000</v>
      </c>
    </row>
    <row r="30" spans="1:6">
      <c r="A30" t="s">
        <v>33</v>
      </c>
      <c r="B30">
        <f>VALUE(-230000)</f>
        <v>-230000</v>
      </c>
      <c r="C30">
        <f>VALUE(-38000)</f>
        <v>-38000</v>
      </c>
      <c r="D30">
        <f>VALUE(-350000)</f>
        <v>-350000</v>
      </c>
      <c r="E30">
        <f>VALUE(900000)</f>
        <v>900000</v>
      </c>
      <c r="F30">
        <f>VALUE(-124000)</f>
        <v>-124000</v>
      </c>
    </row>
    <row r="31" spans="1:6">
      <c r="A31" t="s">
        <v>34</v>
      </c>
      <c r="B31">
        <f>VALUE(1736000)</f>
        <v>1736000</v>
      </c>
      <c r="C31">
        <f>VALUE(1569000)</f>
        <v>1569000</v>
      </c>
      <c r="D31">
        <f>VALUE(1570000)</f>
        <v>1570000</v>
      </c>
      <c r="E31">
        <f>VALUE(1576000)</f>
        <v>1576000</v>
      </c>
      <c r="F31">
        <f>VALUE(1526000)</f>
        <v>1526000</v>
      </c>
    </row>
    <row r="32" spans="1:6">
      <c r="A32" t="s">
        <v>10</v>
      </c>
      <c r="B32">
        <f>VALUE(1336000)</f>
        <v>1336000</v>
      </c>
      <c r="C32">
        <f>VALUE(918000)</f>
        <v>918000</v>
      </c>
      <c r="D32">
        <f>VALUE(1077000)</f>
        <v>1077000</v>
      </c>
      <c r="E32">
        <f>VALUE(9344000)</f>
        <v>9344000</v>
      </c>
      <c r="F32">
        <f>VALUE(586000)</f>
        <v>586000</v>
      </c>
    </row>
    <row r="33" spans="1:6">
      <c r="A33" t="s">
        <v>35</v>
      </c>
      <c r="B33">
        <f>VALUE(369000)</f>
        <v>369000</v>
      </c>
      <c r="C33">
        <f>VALUE(-107000)</f>
        <v>-107000</v>
      </c>
      <c r="D33">
        <f>VALUE(-84000)</f>
        <v>-84000</v>
      </c>
      <c r="E33">
        <f>VALUE(-269000)</f>
        <v>-269000</v>
      </c>
      <c r="F33">
        <f>VALUE(756000)</f>
        <v>756000</v>
      </c>
    </row>
    <row r="34" spans="1:6">
      <c r="A34" t="s">
        <v>36</v>
      </c>
      <c r="B34">
        <f>VALUE(-319000)</f>
        <v>-319000</v>
      </c>
      <c r="C34">
        <f>VALUE(84000)</f>
        <v>84000</v>
      </c>
      <c r="D34">
        <f>VALUE(131000)</f>
        <v>131000</v>
      </c>
      <c r="E34">
        <f>VALUE(-244000)</f>
        <v>-244000</v>
      </c>
      <c r="F34">
        <f>VALUE(-394000)</f>
        <v>-394000</v>
      </c>
    </row>
    <row r="35" spans="1:6">
      <c r="A35" t="s">
        <v>37</v>
      </c>
      <c r="B35">
        <f>VALUE(-159000)</f>
        <v>-159000</v>
      </c>
      <c r="C35">
        <f>VALUE(141000)</f>
        <v>141000</v>
      </c>
      <c r="D35">
        <f>VALUE(87000)</f>
        <v>87000</v>
      </c>
      <c r="E35">
        <f>VALUE(504000)</f>
        <v>504000</v>
      </c>
      <c r="F35">
        <f>VALUE(311000)</f>
        <v>311000</v>
      </c>
    </row>
    <row r="36" spans="1:6">
      <c r="A36" t="s">
        <v>11</v>
      </c>
      <c r="B36">
        <f>VALUE(14014000)</f>
        <v>14014000</v>
      </c>
      <c r="C36">
        <f>VALUE(14656000)</f>
        <v>14656000</v>
      </c>
      <c r="D36">
        <f>VALUE(14922000)</f>
        <v>14922000</v>
      </c>
      <c r="E36">
        <f>VALUE(12832000)</f>
        <v>12832000</v>
      </c>
      <c r="F36">
        <f>VALUE(12912000)</f>
        <v>12912000</v>
      </c>
    </row>
    <row r="37" spans="1:6">
      <c r="A37" t="s">
        <v>13</v>
      </c>
      <c r="B37">
        <f>VALUE(14752000)</f>
        <v>14752000</v>
      </c>
      <c r="C37">
        <f>VALUE(15426000)</f>
        <v>15426000</v>
      </c>
      <c r="D37">
        <f>VALUE(15831000)</f>
        <v>15831000</v>
      </c>
      <c r="E37">
        <f>VALUE(13666000)</f>
        <v>13666000</v>
      </c>
      <c r="F37">
        <f>VALUE(13876000)</f>
        <v>13876000</v>
      </c>
    </row>
    <row r="38" spans="1:6">
      <c r="A38" t="s">
        <v>14</v>
      </c>
      <c r="B38"/>
      <c r="C38"/>
      <c r="D38"/>
      <c r="E38"/>
      <c r="F38"/>
    </row>
    <row r="39" spans="1:6">
      <c r="A39" t="s">
        <v>15</v>
      </c>
      <c r="B39">
        <f>VALUE(-738000)</f>
        <v>-738000</v>
      </c>
      <c r="C39">
        <f>VALUE(-770000)</f>
        <v>-770000</v>
      </c>
      <c r="D39">
        <f>VALUE(-909000)</f>
        <v>-909000</v>
      </c>
      <c r="E39">
        <f>VALUE(-834000)</f>
        <v>-834000</v>
      </c>
      <c r="F39">
        <f>VALUE(-964000)</f>
        <v>-964000</v>
      </c>
    </row>
    <row r="40" spans="1:6">
      <c r="A40" t="s">
        <v>16</v>
      </c>
      <c r="B40">
        <f>VALUE(-6608000)</f>
        <v>-6608000</v>
      </c>
      <c r="C40">
        <f>VALUE(-517000)</f>
        <v>-517000</v>
      </c>
      <c r="D40">
        <f>VALUE(-2323000)</f>
        <v>-2323000</v>
      </c>
      <c r="E40">
        <f>VALUE(-3273000)</f>
        <v>-3273000</v>
      </c>
      <c r="F40">
        <f>VALUE(-3546000)</f>
        <v>-3546000</v>
      </c>
    </row>
    <row r="41" spans="1:6">
      <c r="A41" t="s">
        <v>18</v>
      </c>
      <c r="B41">
        <f>VALUE(-10187000)</f>
        <v>-10187000</v>
      </c>
      <c r="C41">
        <f>VALUE(-9212000)</f>
        <v>-9212000</v>
      </c>
      <c r="D41">
        <f>VALUE(-2416000)</f>
        <v>-2416000</v>
      </c>
      <c r="E41">
        <f>VALUE(-14285000)</f>
        <v>-14285000</v>
      </c>
      <c r="F41">
        <f>VALUE(-42702000)</f>
        <v>-42702000</v>
      </c>
    </row>
    <row r="42" spans="1:6">
      <c r="A42" t="s">
        <v>19</v>
      </c>
      <c r="B42">
        <f>VALUE(12330000)</f>
        <v>12330000</v>
      </c>
      <c r="C42">
        <f>VALUE(13606000)</f>
        <v>13606000</v>
      </c>
      <c r="D42">
        <f>VALUE(20316000)</f>
        <v>20316000</v>
      </c>
      <c r="E42">
        <f>VALUE(33475000)</f>
        <v>33475000</v>
      </c>
      <c r="F42">
        <f>VALUE(40970000)</f>
        <v>40970000</v>
      </c>
    </row>
    <row r="43" spans="1:6">
      <c r="A43" t="s">
        <v>20</v>
      </c>
      <c r="B43">
        <f>VALUE(-56000)</f>
        <v>-56000</v>
      </c>
      <c r="C43">
        <f>VALUE(-10000)</f>
        <v>-10000</v>
      </c>
      <c r="D43">
        <f>VALUE(-12000)</f>
        <v>-12000</v>
      </c>
      <c r="E43">
        <f>VALUE(-13000)</f>
        <v>-13000</v>
      </c>
      <c r="F43">
        <f>VALUE(39000)</f>
        <v>39000</v>
      </c>
    </row>
    <row r="44" spans="1:6">
      <c r="A44" t="s">
        <v>21</v>
      </c>
      <c r="B44">
        <f>VALUE(-5134000)</f>
        <v>-5134000</v>
      </c>
      <c r="C44">
        <f>VALUE(3500000)</f>
        <v>3500000</v>
      </c>
      <c r="D44">
        <f>VALUE(14837000)</f>
        <v>14837000</v>
      </c>
      <c r="E44">
        <f>VALUE(15324000)</f>
        <v>15324000</v>
      </c>
      <c r="F44">
        <f>VALUE(-5993000)</f>
        <v>-5993000</v>
      </c>
    </row>
    <row r="45" spans="1:6">
      <c r="A45" t="s">
        <v>38</v>
      </c>
      <c r="B45"/>
      <c r="C45"/>
      <c r="D45"/>
      <c r="E45"/>
      <c r="F45"/>
    </row>
    <row r="46" spans="1:6">
      <c r="A46" t="s">
        <v>39</v>
      </c>
      <c r="B46">
        <f>VALUE(-4500000)</f>
        <v>-4500000</v>
      </c>
      <c r="C46">
        <f>VALUE(-6720000)</f>
        <v>-6720000</v>
      </c>
      <c r="D46">
        <f>VALUE(-6780000)</f>
        <v>-6780000</v>
      </c>
      <c r="E46">
        <f>VALUE(-12375000)</f>
        <v>-12375000</v>
      </c>
      <c r="F46">
        <f>VALUE(-4151000)</f>
        <v>-4151000</v>
      </c>
    </row>
    <row r="47" spans="1:6">
      <c r="A47" t="s">
        <v>40</v>
      </c>
      <c r="B47">
        <f>VALUE(627000)</f>
        <v>627000</v>
      </c>
      <c r="C47">
        <f>VALUE(655000)</f>
        <v>655000</v>
      </c>
      <c r="D47">
        <f>VALUE(640000)</f>
        <v>640000</v>
      </c>
      <c r="E47">
        <f>VALUE(623000)</f>
        <v>623000</v>
      </c>
      <c r="F47">
        <f>VALUE(708000)</f>
        <v>708000</v>
      </c>
    </row>
    <row r="48" spans="1:6">
      <c r="A48" t="s">
        <v>41</v>
      </c>
      <c r="B48">
        <f>VALUE(-2723000)</f>
        <v>-2723000</v>
      </c>
      <c r="C48">
        <f>VALUE(-3386000)</f>
        <v>-3386000</v>
      </c>
      <c r="D48">
        <f>VALUE(-21579000)</f>
        <v>-21579000</v>
      </c>
      <c r="E48">
        <f>VALUE(-18250000)</f>
        <v>-18250000</v>
      </c>
      <c r="F48">
        <f>VALUE(-4304000)</f>
        <v>-4304000</v>
      </c>
    </row>
    <row r="49" spans="1:6">
      <c r="A49" t="s">
        <v>42</v>
      </c>
      <c r="B49">
        <f>VALUE(-6126000)</f>
        <v>-6126000</v>
      </c>
      <c r="C49">
        <f>VALUE(-6016000)</f>
        <v>-6016000</v>
      </c>
      <c r="D49">
        <f>VALUE(-5979000)</f>
        <v>-5979000</v>
      </c>
      <c r="E49">
        <f>VALUE(-5968000)</f>
        <v>-5968000</v>
      </c>
      <c r="F49">
        <f>VALUE(-5511000)</f>
        <v>-5511000</v>
      </c>
    </row>
    <row r="50" spans="1:6">
      <c r="A50" t="s">
        <v>43</v>
      </c>
      <c r="B50">
        <f>VALUE(93000)</f>
        <v>93000</v>
      </c>
      <c r="C50">
        <f>VALUE(51000)</f>
        <v>51000</v>
      </c>
      <c r="D50">
        <f>VALUE(113000)</f>
        <v>113000</v>
      </c>
      <c r="E50">
        <f>VALUE(-169000)</f>
        <v>-169000</v>
      </c>
      <c r="F50">
        <f>VALUE(-25000)</f>
        <v>-25000</v>
      </c>
    </row>
    <row r="51" spans="1:6">
      <c r="A51" t="s">
        <v>44</v>
      </c>
      <c r="B51">
        <f>VALUE(-12629000)</f>
        <v>-12629000</v>
      </c>
      <c r="C51">
        <f>VALUE(-18886000)</f>
        <v>-18886000</v>
      </c>
      <c r="D51">
        <f>VALUE(-27889000)</f>
        <v>-27889000</v>
      </c>
      <c r="E51">
        <f>VALUE(-31764000)</f>
        <v>-31764000</v>
      </c>
      <c r="F51">
        <f>VALUE(-3806000)</f>
        <v>-3806000</v>
      </c>
    </row>
    <row r="52" spans="1:6">
      <c r="A52" t="s">
        <v>22</v>
      </c>
      <c r="B52">
        <f>VALUE(-3011000)</f>
        <v>-3011000</v>
      </c>
      <c r="C52">
        <f>VALUE(40000)</f>
        <v>40000</v>
      </c>
      <c r="D52">
        <f>VALUE(2779000)</f>
        <v>2779000</v>
      </c>
      <c r="E52">
        <f>VALUE(-2774000)</f>
        <v>-2774000</v>
      </c>
      <c r="F52">
        <f>VALUE(4077000)</f>
        <v>4077000</v>
      </c>
    </row>
    <row r="53" spans="1:6">
      <c r="A53" t="s">
        <v>23</v>
      </c>
      <c r="B53">
        <f>VALUE(10370000)</f>
        <v>10370000</v>
      </c>
      <c r="C53">
        <f>VALUE(11772000)</f>
        <v>11772000</v>
      </c>
      <c r="D53">
        <f>VALUE(8993000)</f>
        <v>8993000</v>
      </c>
      <c r="E53">
        <f>VALUE(11708000)</f>
        <v>11708000</v>
      </c>
      <c r="F53">
        <f>VALUE(7631000)</f>
        <v>7631000</v>
      </c>
    </row>
    <row r="54" spans="1:6">
      <c r="A54" t="s">
        <v>24</v>
      </c>
      <c r="B54">
        <f>VALUE(7359000)</f>
        <v>7359000</v>
      </c>
      <c r="C54">
        <f>VALUE(11812000)</f>
        <v>11812000</v>
      </c>
      <c r="D54">
        <f>VALUE(11772000)</f>
        <v>11772000</v>
      </c>
      <c r="E54">
        <f>VALUE(8934000)</f>
        <v>8934000</v>
      </c>
      <c r="F54">
        <f>VALUE(11708000)</f>
        <v>11708000</v>
      </c>
    </row>
    <row r="55" spans="1:6">
      <c r="A55" t="s">
        <v>25</v>
      </c>
      <c r="B55"/>
      <c r="C55"/>
      <c r="D55"/>
      <c r="E55"/>
      <c r="F55"/>
    </row>
    <row r="56" spans="1:6">
      <c r="A56" t="s">
        <v>26</v>
      </c>
      <c r="B56">
        <f>VALUE(14752000)</f>
        <v>14752000</v>
      </c>
      <c r="C56">
        <f>VALUE(15426000)</f>
        <v>15426000</v>
      </c>
      <c r="D56">
        <f>VALUE(15831000)</f>
        <v>15831000</v>
      </c>
      <c r="E56">
        <f>VALUE(13666000)</f>
        <v>13666000</v>
      </c>
      <c r="F56">
        <f>VALUE(13876000)</f>
        <v>13876000</v>
      </c>
    </row>
    <row r="57" spans="1:6">
      <c r="A57" t="s">
        <v>27</v>
      </c>
      <c r="B57">
        <f>VALUE(-738000)</f>
        <v>-738000</v>
      </c>
      <c r="C57">
        <f>VALUE(-770000)</f>
        <v>-770000</v>
      </c>
      <c r="D57">
        <f>VALUE(-909000)</f>
        <v>-909000</v>
      </c>
      <c r="E57">
        <f>VALUE(-834000)</f>
        <v>-834000</v>
      </c>
      <c r="F57">
        <f>VALUE(-964000)</f>
        <v>-964000</v>
      </c>
    </row>
    <row r="58" spans="1:6">
      <c r="A58" t="s">
        <v>25</v>
      </c>
      <c r="B58">
        <f>VALUE(14014000)</f>
        <v>14014000</v>
      </c>
      <c r="C58">
        <f>VALUE(14656000)</f>
        <v>14656000</v>
      </c>
      <c r="D58">
        <f>VALUE(14922000)</f>
        <v>14922000</v>
      </c>
      <c r="E58">
        <f>VALUE(12832000)</f>
        <v>12832000</v>
      </c>
      <c r="F58">
        <f>VALUE(12912000)</f>
        <v>12912000</v>
      </c>
    </row>
    <row r="60" spans="1:6">
      <c r="A60" t="s">
        <v>0</v>
      </c>
    </row>
    <row r="61" spans="1:6">
      <c r="A61" t="s">
        <v>1</v>
      </c>
      <c r="B61" t="s">
        <v>2</v>
      </c>
      <c r="C61" t="s">
        <v>3</v>
      </c>
      <c r="D61" t="s">
        <v>4</v>
      </c>
      <c r="E61" t="s">
        <v>5</v>
      </c>
      <c r="F61" t="s">
        <v>6</v>
      </c>
    </row>
    <row r="62" spans="1:6">
      <c r="A62" t="s">
        <v>7</v>
      </c>
      <c r="B62"/>
      <c r="C62"/>
      <c r="D62"/>
      <c r="E62"/>
      <c r="F62"/>
    </row>
    <row r="63" spans="1:6">
      <c r="A63" t="s">
        <v>8</v>
      </c>
      <c r="B63" t="s">
        <v>45</v>
      </c>
      <c r="C63" t="s">
        <v>46</v>
      </c>
      <c r="D63" t="s">
        <v>47</v>
      </c>
      <c r="E63" t="s">
        <v>48</v>
      </c>
      <c r="F63" t="s">
        <v>49</v>
      </c>
    </row>
    <row r="64" spans="1:6">
      <c r="A64" t="s">
        <v>9</v>
      </c>
      <c r="B64" t="s">
        <v>50</v>
      </c>
      <c r="C64" t="s">
        <v>51</v>
      </c>
      <c r="D64" t="s">
        <v>52</v>
      </c>
      <c r="E64" t="s">
        <v>53</v>
      </c>
      <c r="F64" t="s">
        <v>54</v>
      </c>
    </row>
    <row r="65" spans="1:6">
      <c r="A65" t="s">
        <v>10</v>
      </c>
      <c r="B65" t="s">
        <v>55</v>
      </c>
      <c r="C65" t="s">
        <v>56</v>
      </c>
      <c r="D65" t="s">
        <v>57</v>
      </c>
      <c r="E65" t="s">
        <v>58</v>
      </c>
      <c r="F65" t="s">
        <v>59</v>
      </c>
    </row>
    <row r="66" spans="1:6">
      <c r="A66" t="s">
        <v>11</v>
      </c>
      <c r="B66" t="s">
        <v>60</v>
      </c>
      <c r="C66" t="s">
        <v>61</v>
      </c>
      <c r="D66" t="s">
        <v>62</v>
      </c>
      <c r="E66" t="s">
        <v>63</v>
      </c>
      <c r="F66" t="s">
        <v>64</v>
      </c>
    </row>
    <row r="67" spans="1:6">
      <c r="A67" t="s">
        <v>12</v>
      </c>
      <c r="B67" t="s">
        <v>65</v>
      </c>
      <c r="C67" t="s">
        <v>66</v>
      </c>
      <c r="D67" t="s">
        <v>67</v>
      </c>
      <c r="E67" t="s">
        <v>68</v>
      </c>
      <c r="F67" t="s">
        <v>69</v>
      </c>
    </row>
    <row r="68" spans="1:6">
      <c r="A68" t="s">
        <v>13</v>
      </c>
      <c r="B68" t="s">
        <v>70</v>
      </c>
      <c r="C68" t="s">
        <v>71</v>
      </c>
      <c r="D68" t="s">
        <v>72</v>
      </c>
      <c r="E68" t="s">
        <v>73</v>
      </c>
      <c r="F68" t="s">
        <v>74</v>
      </c>
    </row>
    <row r="69" spans="1:6">
      <c r="A69" t="s">
        <v>14</v>
      </c>
      <c r="B69"/>
      <c r="C69"/>
      <c r="D69"/>
      <c r="E69"/>
      <c r="F69"/>
    </row>
    <row r="70" spans="1:6">
      <c r="A70" t="s">
        <v>15</v>
      </c>
      <c r="B70" t="s">
        <v>75</v>
      </c>
      <c r="C70" t="s">
        <v>76</v>
      </c>
      <c r="D70" t="s">
        <v>77</v>
      </c>
      <c r="E70" t="s">
        <v>78</v>
      </c>
      <c r="F70" t="s">
        <v>79</v>
      </c>
    </row>
    <row r="71" spans="1:6">
      <c r="A71" t="s">
        <v>16</v>
      </c>
      <c r="B71" t="s">
        <v>17</v>
      </c>
      <c r="C71" t="s">
        <v>80</v>
      </c>
      <c r="D71" t="s">
        <v>17</v>
      </c>
      <c r="E71" t="s">
        <v>17</v>
      </c>
      <c r="F71" t="s">
        <v>17</v>
      </c>
    </row>
    <row r="72" spans="1:6">
      <c r="A72" t="s">
        <v>18</v>
      </c>
      <c r="B72" t="s">
        <v>17</v>
      </c>
      <c r="C72" t="s">
        <v>81</v>
      </c>
      <c r="D72" t="s">
        <v>17</v>
      </c>
      <c r="E72" t="s">
        <v>17</v>
      </c>
      <c r="F72" t="s">
        <v>82</v>
      </c>
    </row>
    <row r="73" spans="1:6">
      <c r="A73" t="s">
        <v>19</v>
      </c>
      <c r="B73" t="s">
        <v>17</v>
      </c>
      <c r="C73" t="s">
        <v>17</v>
      </c>
      <c r="D73" t="s">
        <v>17</v>
      </c>
      <c r="E73" t="s">
        <v>83</v>
      </c>
      <c r="F73" t="s">
        <v>17</v>
      </c>
    </row>
    <row r="74" spans="1:6">
      <c r="A74" t="s">
        <v>20</v>
      </c>
      <c r="B74" t="s">
        <v>84</v>
      </c>
      <c r="C74" t="s">
        <v>85</v>
      </c>
      <c r="D74" t="s">
        <v>86</v>
      </c>
      <c r="E74" t="s">
        <v>87</v>
      </c>
      <c r="F74" t="s">
        <v>17</v>
      </c>
    </row>
    <row r="75" spans="1:6">
      <c r="A75" t="s">
        <v>21</v>
      </c>
      <c r="B75" t="s">
        <v>88</v>
      </c>
      <c r="C75" t="s">
        <v>89</v>
      </c>
      <c r="D75" t="s">
        <v>90</v>
      </c>
      <c r="E75" t="s">
        <v>91</v>
      </c>
      <c r="F75" t="s">
        <v>92</v>
      </c>
    </row>
    <row r="76" spans="1:6">
      <c r="A76" t="s">
        <v>22</v>
      </c>
      <c r="B76" t="s">
        <v>93</v>
      </c>
      <c r="C76" t="s">
        <v>94</v>
      </c>
      <c r="D76" t="s">
        <v>95</v>
      </c>
      <c r="E76" t="s">
        <v>96</v>
      </c>
      <c r="F76" t="s">
        <v>97</v>
      </c>
    </row>
    <row r="77" spans="1:6">
      <c r="A77" t="s">
        <v>23</v>
      </c>
      <c r="B77" t="s">
        <v>98</v>
      </c>
      <c r="C77" t="s">
        <v>99</v>
      </c>
      <c r="D77" t="s">
        <v>100</v>
      </c>
      <c r="E77" t="s">
        <v>101</v>
      </c>
      <c r="F77" t="s">
        <v>102</v>
      </c>
    </row>
    <row r="78" spans="1:6">
      <c r="A78" t="s">
        <v>24</v>
      </c>
      <c r="B78" t="s">
        <v>103</v>
      </c>
      <c r="C78" t="s">
        <v>104</v>
      </c>
      <c r="D78" t="s">
        <v>105</v>
      </c>
      <c r="E78" t="s">
        <v>106</v>
      </c>
      <c r="F78" t="s">
        <v>107</v>
      </c>
    </row>
    <row r="79" spans="1:6">
      <c r="A79" t="s">
        <v>25</v>
      </c>
      <c r="B79"/>
      <c r="C79"/>
      <c r="D79"/>
      <c r="E79"/>
      <c r="F79"/>
    </row>
    <row r="80" spans="1:6">
      <c r="A80" t="s">
        <v>26</v>
      </c>
      <c r="B80" t="s">
        <v>70</v>
      </c>
      <c r="C80" t="s">
        <v>71</v>
      </c>
      <c r="D80" t="s">
        <v>72</v>
      </c>
      <c r="E80" t="s">
        <v>73</v>
      </c>
      <c r="F80" t="s">
        <v>74</v>
      </c>
    </row>
    <row r="81" spans="1:6">
      <c r="A81" t="s">
        <v>27</v>
      </c>
      <c r="B81" t="s">
        <v>75</v>
      </c>
      <c r="C81" t="s">
        <v>76</v>
      </c>
      <c r="D81" t="s">
        <v>77</v>
      </c>
      <c r="E81" t="s">
        <v>78</v>
      </c>
      <c r="F81" t="s">
        <v>79</v>
      </c>
    </row>
    <row r="82" spans="1:6">
      <c r="A82" t="s">
        <v>25</v>
      </c>
      <c r="B82" t="s">
        <v>60</v>
      </c>
      <c r="C82" t="s">
        <v>61</v>
      </c>
      <c r="D82" t="s">
        <v>62</v>
      </c>
      <c r="E82" t="s">
        <v>63</v>
      </c>
      <c r="F82" t="s">
        <v>64</v>
      </c>
    </row>
    <row r="84" spans="1:6">
      <c r="A84" t="s">
        <v>28</v>
      </c>
    </row>
    <row r="85" spans="1:6">
      <c r="A85" t="s">
        <v>1</v>
      </c>
      <c r="B85" t="s">
        <v>2</v>
      </c>
      <c r="C85" t="s">
        <v>29</v>
      </c>
      <c r="D85" t="s">
        <v>30</v>
      </c>
      <c r="E85" t="s">
        <v>31</v>
      </c>
      <c r="F85" t="s">
        <v>32</v>
      </c>
    </row>
    <row r="86" spans="1:6">
      <c r="A86" t="s">
        <v>7</v>
      </c>
      <c r="B86"/>
      <c r="C86"/>
      <c r="D86"/>
      <c r="E86"/>
      <c r="F86"/>
    </row>
    <row r="87" spans="1:6">
      <c r="A87" t="s">
        <v>8</v>
      </c>
      <c r="B87" t="s">
        <v>108</v>
      </c>
      <c r="C87" t="s">
        <v>109</v>
      </c>
      <c r="D87" t="s">
        <v>110</v>
      </c>
      <c r="E87" t="s">
        <v>111</v>
      </c>
      <c r="F87" t="s">
        <v>112</v>
      </c>
    </row>
    <row r="88" spans="1:6">
      <c r="A88" t="s">
        <v>9</v>
      </c>
      <c r="B88" t="s">
        <v>113</v>
      </c>
      <c r="C88" t="s">
        <v>114</v>
      </c>
      <c r="D88" t="s">
        <v>115</v>
      </c>
      <c r="E88" t="s">
        <v>116</v>
      </c>
      <c r="F88" t="s">
        <v>117</v>
      </c>
    </row>
    <row r="89" spans="1:6">
      <c r="A89" t="s">
        <v>33</v>
      </c>
      <c r="B89" t="s">
        <v>118</v>
      </c>
      <c r="C89" t="s">
        <v>119</v>
      </c>
      <c r="D89" t="s">
        <v>120</v>
      </c>
      <c r="E89" t="s">
        <v>121</v>
      </c>
      <c r="F89" t="s">
        <v>122</v>
      </c>
    </row>
    <row r="90" spans="1:6">
      <c r="A90" t="s">
        <v>34</v>
      </c>
      <c r="B90" t="s">
        <v>123</v>
      </c>
      <c r="C90" t="s">
        <v>124</v>
      </c>
      <c r="D90" t="s">
        <v>125</v>
      </c>
      <c r="E90" t="s">
        <v>126</v>
      </c>
      <c r="F90" t="s">
        <v>127</v>
      </c>
    </row>
    <row r="91" spans="1:6">
      <c r="A91" t="s">
        <v>10</v>
      </c>
      <c r="B91" t="s">
        <v>128</v>
      </c>
      <c r="C91" t="s">
        <v>129</v>
      </c>
      <c r="D91" t="s">
        <v>130</v>
      </c>
      <c r="E91" t="s">
        <v>131</v>
      </c>
      <c r="F91" t="s">
        <v>132</v>
      </c>
    </row>
    <row r="92" spans="1:6">
      <c r="A92" t="s">
        <v>35</v>
      </c>
      <c r="B92" t="s">
        <v>133</v>
      </c>
      <c r="C92" t="s">
        <v>134</v>
      </c>
      <c r="D92" t="s">
        <v>135</v>
      </c>
      <c r="E92" t="s">
        <v>136</v>
      </c>
      <c r="F92" t="s">
        <v>137</v>
      </c>
    </row>
    <row r="93" spans="1:6">
      <c r="A93" t="s">
        <v>36</v>
      </c>
      <c r="B93" t="s">
        <v>138</v>
      </c>
      <c r="C93" t="s">
        <v>139</v>
      </c>
      <c r="D93" t="s">
        <v>140</v>
      </c>
      <c r="E93" t="s">
        <v>141</v>
      </c>
      <c r="F93" t="s">
        <v>142</v>
      </c>
    </row>
    <row r="94" spans="1:6">
      <c r="A94" t="s">
        <v>37</v>
      </c>
      <c r="B94" t="s">
        <v>143</v>
      </c>
      <c r="C94" t="s">
        <v>144</v>
      </c>
      <c r="D94" t="s">
        <v>145</v>
      </c>
      <c r="E94" t="s">
        <v>146</v>
      </c>
      <c r="F94" t="s">
        <v>147</v>
      </c>
    </row>
    <row r="95" spans="1:6">
      <c r="A95" t="s">
        <v>11</v>
      </c>
      <c r="B95" t="s">
        <v>148</v>
      </c>
      <c r="C95" t="s">
        <v>149</v>
      </c>
      <c r="D95" t="s">
        <v>150</v>
      </c>
      <c r="E95" t="s">
        <v>151</v>
      </c>
      <c r="F95" t="s">
        <v>152</v>
      </c>
    </row>
    <row r="96" spans="1:6">
      <c r="A96" t="s">
        <v>13</v>
      </c>
      <c r="B96" t="s">
        <v>153</v>
      </c>
      <c r="C96" t="s">
        <v>154</v>
      </c>
      <c r="D96" t="s">
        <v>155</v>
      </c>
      <c r="E96" t="s">
        <v>156</v>
      </c>
      <c r="F96" t="s">
        <v>157</v>
      </c>
    </row>
    <row r="97" spans="1:6">
      <c r="A97" t="s">
        <v>14</v>
      </c>
      <c r="B97"/>
      <c r="C97"/>
      <c r="D97"/>
      <c r="E97"/>
      <c r="F97"/>
    </row>
    <row r="98" spans="1:6">
      <c r="A98" t="s">
        <v>15</v>
      </c>
      <c r="B98" t="s">
        <v>158</v>
      </c>
      <c r="C98" t="s">
        <v>159</v>
      </c>
      <c r="D98" t="s">
        <v>160</v>
      </c>
      <c r="E98" t="s">
        <v>161</v>
      </c>
      <c r="F98" t="s">
        <v>162</v>
      </c>
    </row>
    <row r="99" spans="1:6">
      <c r="A99" t="s">
        <v>16</v>
      </c>
      <c r="B99" t="s">
        <v>163</v>
      </c>
      <c r="C99" t="s">
        <v>164</v>
      </c>
      <c r="D99" t="s">
        <v>165</v>
      </c>
      <c r="E99" t="s">
        <v>166</v>
      </c>
      <c r="F99" t="s">
        <v>167</v>
      </c>
    </row>
    <row r="100" spans="1:6">
      <c r="A100" t="s">
        <v>18</v>
      </c>
      <c r="B100" t="s">
        <v>168</v>
      </c>
      <c r="C100" t="s">
        <v>169</v>
      </c>
      <c r="D100" t="s">
        <v>170</v>
      </c>
      <c r="E100" t="s">
        <v>171</v>
      </c>
      <c r="F100" t="s">
        <v>172</v>
      </c>
    </row>
    <row r="101" spans="1:6">
      <c r="A101" t="s">
        <v>19</v>
      </c>
      <c r="B101" t="s">
        <v>173</v>
      </c>
      <c r="C101" t="s">
        <v>174</v>
      </c>
      <c r="D101" t="s">
        <v>175</v>
      </c>
      <c r="E101" t="s">
        <v>176</v>
      </c>
      <c r="F101" t="s">
        <v>177</v>
      </c>
    </row>
    <row r="102" spans="1:6">
      <c r="A102" t="s">
        <v>20</v>
      </c>
      <c r="B102" t="s">
        <v>178</v>
      </c>
      <c r="C102" t="s">
        <v>179</v>
      </c>
      <c r="D102" t="s">
        <v>180</v>
      </c>
      <c r="E102" t="s">
        <v>181</v>
      </c>
      <c r="F102" t="s">
        <v>182</v>
      </c>
    </row>
    <row r="103" spans="1:6">
      <c r="A103" t="s">
        <v>21</v>
      </c>
      <c r="B103" t="s">
        <v>183</v>
      </c>
      <c r="C103" t="s">
        <v>184</v>
      </c>
      <c r="D103" t="s">
        <v>185</v>
      </c>
      <c r="E103" t="s">
        <v>186</v>
      </c>
      <c r="F103" t="s">
        <v>187</v>
      </c>
    </row>
    <row r="104" spans="1:6">
      <c r="A104" t="s">
        <v>38</v>
      </c>
      <c r="B104"/>
      <c r="C104"/>
      <c r="D104"/>
      <c r="E104"/>
      <c r="F104"/>
    </row>
    <row r="105" spans="1:6">
      <c r="A105" t="s">
        <v>39</v>
      </c>
      <c r="B105" t="s">
        <v>188</v>
      </c>
      <c r="C105" t="s">
        <v>189</v>
      </c>
      <c r="D105" t="s">
        <v>190</v>
      </c>
      <c r="E105" t="s">
        <v>191</v>
      </c>
      <c r="F105" t="s">
        <v>192</v>
      </c>
    </row>
    <row r="106" spans="1:6">
      <c r="A106" t="s">
        <v>40</v>
      </c>
      <c r="B106" t="s">
        <v>193</v>
      </c>
      <c r="C106" t="s">
        <v>194</v>
      </c>
      <c r="D106" t="s">
        <v>195</v>
      </c>
      <c r="E106" t="s">
        <v>196</v>
      </c>
      <c r="F106" t="s">
        <v>197</v>
      </c>
    </row>
    <row r="107" spans="1:6">
      <c r="A107" t="s">
        <v>41</v>
      </c>
      <c r="B107" t="s">
        <v>198</v>
      </c>
      <c r="C107" t="s">
        <v>199</v>
      </c>
      <c r="D107" t="s">
        <v>200</v>
      </c>
      <c r="E107" t="s">
        <v>201</v>
      </c>
      <c r="F107" t="s">
        <v>202</v>
      </c>
    </row>
    <row r="108" spans="1:6">
      <c r="A108" t="s">
        <v>42</v>
      </c>
      <c r="B108" t="s">
        <v>203</v>
      </c>
      <c r="C108" t="s">
        <v>204</v>
      </c>
      <c r="D108" t="s">
        <v>205</v>
      </c>
      <c r="E108" t="s">
        <v>206</v>
      </c>
      <c r="F108" t="s">
        <v>207</v>
      </c>
    </row>
    <row r="109" spans="1:6">
      <c r="A109" t="s">
        <v>43</v>
      </c>
      <c r="B109" t="s">
        <v>208</v>
      </c>
      <c r="C109" t="s">
        <v>209</v>
      </c>
      <c r="D109" t="s">
        <v>210</v>
      </c>
      <c r="E109" t="s">
        <v>211</v>
      </c>
      <c r="F109" t="s">
        <v>212</v>
      </c>
    </row>
    <row r="110" spans="1:6">
      <c r="A110" t="s">
        <v>44</v>
      </c>
      <c r="B110" t="s">
        <v>213</v>
      </c>
      <c r="C110" t="s">
        <v>214</v>
      </c>
      <c r="D110" t="s">
        <v>215</v>
      </c>
      <c r="E110" t="s">
        <v>216</v>
      </c>
      <c r="F110" t="s">
        <v>217</v>
      </c>
    </row>
    <row r="111" spans="1:6">
      <c r="A111" t="s">
        <v>22</v>
      </c>
      <c r="B111" t="s">
        <v>218</v>
      </c>
      <c r="C111" t="s">
        <v>219</v>
      </c>
      <c r="D111" t="s">
        <v>220</v>
      </c>
      <c r="E111" t="s">
        <v>221</v>
      </c>
      <c r="F111" t="s">
        <v>222</v>
      </c>
    </row>
    <row r="112" spans="1:6">
      <c r="A112" t="s">
        <v>23</v>
      </c>
      <c r="B112" t="s">
        <v>223</v>
      </c>
      <c r="C112" t="s">
        <v>224</v>
      </c>
      <c r="D112" t="s">
        <v>225</v>
      </c>
      <c r="E112" t="s">
        <v>226</v>
      </c>
      <c r="F112" t="s">
        <v>227</v>
      </c>
    </row>
    <row r="113" spans="1:6">
      <c r="A113" t="s">
        <v>24</v>
      </c>
      <c r="B113" t="s">
        <v>228</v>
      </c>
      <c r="C113" t="s">
        <v>229</v>
      </c>
      <c r="D113" t="s">
        <v>224</v>
      </c>
      <c r="E113" t="s">
        <v>230</v>
      </c>
      <c r="F113" t="s">
        <v>226</v>
      </c>
    </row>
    <row r="114" spans="1:6">
      <c r="A114" t="s">
        <v>25</v>
      </c>
      <c r="B114"/>
      <c r="C114"/>
      <c r="D114"/>
      <c r="E114"/>
      <c r="F114"/>
    </row>
    <row r="115" spans="1:6">
      <c r="A115" t="s">
        <v>26</v>
      </c>
      <c r="B115" t="s">
        <v>153</v>
      </c>
      <c r="C115" t="s">
        <v>154</v>
      </c>
      <c r="D115" t="s">
        <v>155</v>
      </c>
      <c r="E115" t="s">
        <v>156</v>
      </c>
      <c r="F115" t="s">
        <v>157</v>
      </c>
    </row>
    <row r="116" spans="1:6">
      <c r="A116" t="s">
        <v>27</v>
      </c>
      <c r="B116" t="s">
        <v>158</v>
      </c>
      <c r="C116" t="s">
        <v>159</v>
      </c>
      <c r="D116" t="s">
        <v>160</v>
      </c>
      <c r="E116" t="s">
        <v>161</v>
      </c>
      <c r="F116" t="s">
        <v>162</v>
      </c>
    </row>
    <row r="117" spans="1:6">
      <c r="A117" t="s">
        <v>25</v>
      </c>
      <c r="B117" t="s">
        <v>148</v>
      </c>
      <c r="C117" t="s">
        <v>149</v>
      </c>
      <c r="D117" t="s">
        <v>150</v>
      </c>
      <c r="E117" t="s">
        <v>151</v>
      </c>
      <c r="F117" t="s">
        <v>152</v>
      </c>
    </row>
    <row r="119" spans="1:6">
      <c r="A119" t="s">
        <v>231</v>
      </c>
    </row>
    <row r="120" spans="1:6">
      <c r="A120" t="s">
        <v>1</v>
      </c>
      <c r="B120" t="s">
        <v>2</v>
      </c>
      <c r="C120" t="s">
        <v>3</v>
      </c>
      <c r="D120" t="s">
        <v>4</v>
      </c>
      <c r="E120" t="s">
        <v>5</v>
      </c>
      <c r="F120" t="s">
        <v>6</v>
      </c>
    </row>
    <row r="121" spans="1:6">
      <c r="A121" t="s">
        <v>7</v>
      </c>
      <c r="B121"/>
      <c r="C121"/>
      <c r="D121"/>
      <c r="E121"/>
      <c r="F121"/>
    </row>
    <row r="122" spans="1:6">
      <c r="A122" t="s">
        <v>8</v>
      </c>
      <c r="B122" t="s">
        <v>232</v>
      </c>
      <c r="C122" t="s">
        <v>232</v>
      </c>
      <c r="D122" t="s">
        <v>233</v>
      </c>
      <c r="E122" t="s">
        <v>234</v>
      </c>
      <c r="F122" t="s">
        <v>235</v>
      </c>
    </row>
    <row r="123" spans="1:6">
      <c r="A123" t="s">
        <v>9</v>
      </c>
      <c r="B123" t="s">
        <v>236</v>
      </c>
      <c r="C123" t="s">
        <v>236</v>
      </c>
      <c r="D123" t="s">
        <v>237</v>
      </c>
      <c r="E123" t="s">
        <v>238</v>
      </c>
      <c r="F123" t="s">
        <v>239</v>
      </c>
    </row>
    <row r="124" spans="1:6">
      <c r="A124" t="s">
        <v>10</v>
      </c>
      <c r="B124" t="s">
        <v>240</v>
      </c>
      <c r="C124" t="s">
        <v>240</v>
      </c>
      <c r="D124" t="s">
        <v>241</v>
      </c>
      <c r="E124" t="s">
        <v>242</v>
      </c>
      <c r="F124" t="s">
        <v>243</v>
      </c>
    </row>
    <row r="125" spans="1:6">
      <c r="A125" t="s">
        <v>36</v>
      </c>
      <c r="B125" t="s">
        <v>244</v>
      </c>
      <c r="C125" t="s">
        <v>244</v>
      </c>
      <c r="D125" t="s">
        <v>245</v>
      </c>
      <c r="E125" t="s">
        <v>17</v>
      </c>
      <c r="F125" t="s">
        <v>246</v>
      </c>
    </row>
    <row r="126" spans="1:6">
      <c r="A126" t="s">
        <v>11</v>
      </c>
      <c r="B126" t="s">
        <v>247</v>
      </c>
      <c r="C126" t="s">
        <v>247</v>
      </c>
      <c r="D126" t="s">
        <v>248</v>
      </c>
      <c r="E126" t="s">
        <v>249</v>
      </c>
      <c r="F126" t="s">
        <v>250</v>
      </c>
    </row>
    <row r="127" spans="1:6">
      <c r="A127" t="s">
        <v>12</v>
      </c>
      <c r="B127" t="s">
        <v>251</v>
      </c>
      <c r="C127" t="s">
        <v>251</v>
      </c>
      <c r="D127" t="s">
        <v>252</v>
      </c>
      <c r="E127" t="s">
        <v>253</v>
      </c>
      <c r="F127" t="s">
        <v>254</v>
      </c>
    </row>
    <row r="128" spans="1:6">
      <c r="A128" t="s">
        <v>13</v>
      </c>
      <c r="B128" t="s">
        <v>255</v>
      </c>
      <c r="C128" t="s">
        <v>255</v>
      </c>
      <c r="D128" t="s">
        <v>256</v>
      </c>
      <c r="E128" t="s">
        <v>257</v>
      </c>
      <c r="F128" t="s">
        <v>258</v>
      </c>
    </row>
    <row r="129" spans="1:6">
      <c r="A129" t="s">
        <v>14</v>
      </c>
      <c r="B129"/>
      <c r="C129"/>
      <c r="D129"/>
      <c r="E129"/>
      <c r="F129"/>
    </row>
    <row r="130" spans="1:6">
      <c r="A130" t="s">
        <v>15</v>
      </c>
      <c r="B130" t="s">
        <v>259</v>
      </c>
      <c r="C130" t="s">
        <v>259</v>
      </c>
      <c r="D130" t="s">
        <v>260</v>
      </c>
      <c r="E130" t="s">
        <v>261</v>
      </c>
      <c r="F130" t="s">
        <v>262</v>
      </c>
    </row>
    <row r="131" spans="1:6">
      <c r="A131" t="s">
        <v>16</v>
      </c>
      <c r="B131" t="s">
        <v>80</v>
      </c>
      <c r="C131" t="s">
        <v>80</v>
      </c>
      <c r="D131" t="s">
        <v>263</v>
      </c>
      <c r="E131" t="s">
        <v>264</v>
      </c>
      <c r="F131" t="s">
        <v>17</v>
      </c>
    </row>
    <row r="132" spans="1:6">
      <c r="A132" t="s">
        <v>18</v>
      </c>
      <c r="B132" t="s">
        <v>265</v>
      </c>
      <c r="C132" t="s">
        <v>265</v>
      </c>
      <c r="D132" t="s">
        <v>17</v>
      </c>
      <c r="E132" t="s">
        <v>17</v>
      </c>
      <c r="F132" t="s">
        <v>266</v>
      </c>
    </row>
    <row r="133" spans="1:6">
      <c r="A133" t="s">
        <v>19</v>
      </c>
      <c r="B133" t="s">
        <v>267</v>
      </c>
      <c r="C133" t="s">
        <v>267</v>
      </c>
      <c r="D133" t="s">
        <v>268</v>
      </c>
      <c r="E133" t="s">
        <v>17</v>
      </c>
      <c r="F133" t="s">
        <v>269</v>
      </c>
    </row>
    <row r="134" spans="1:6">
      <c r="A134" t="s">
        <v>20</v>
      </c>
      <c r="B134" t="s">
        <v>17</v>
      </c>
      <c r="C134" t="s">
        <v>17</v>
      </c>
      <c r="D134" t="s">
        <v>17</v>
      </c>
      <c r="E134" t="s">
        <v>270</v>
      </c>
      <c r="F134" t="s">
        <v>17</v>
      </c>
    </row>
    <row r="135" spans="1:6">
      <c r="A135" t="s">
        <v>21</v>
      </c>
      <c r="B135" t="s">
        <v>271</v>
      </c>
      <c r="C135" t="s">
        <v>271</v>
      </c>
      <c r="D135" t="s">
        <v>272</v>
      </c>
      <c r="E135" t="s">
        <v>273</v>
      </c>
      <c r="F135" t="s">
        <v>274</v>
      </c>
    </row>
    <row r="136" spans="1:6">
      <c r="A136" t="s">
        <v>22</v>
      </c>
      <c r="B136" t="s">
        <v>275</v>
      </c>
      <c r="C136" t="s">
        <v>275</v>
      </c>
      <c r="D136" t="s">
        <v>276</v>
      </c>
      <c r="E136" t="s">
        <v>277</v>
      </c>
      <c r="F136" t="s">
        <v>278</v>
      </c>
    </row>
    <row r="137" spans="1:6">
      <c r="A137" t="s">
        <v>23</v>
      </c>
      <c r="B137" t="s">
        <v>279</v>
      </c>
      <c r="C137" t="s">
        <v>279</v>
      </c>
      <c r="D137" t="s">
        <v>280</v>
      </c>
      <c r="E137" t="s">
        <v>281</v>
      </c>
      <c r="F137" t="s">
        <v>282</v>
      </c>
    </row>
    <row r="138" spans="1:6">
      <c r="A138" t="s">
        <v>24</v>
      </c>
      <c r="B138" t="s">
        <v>283</v>
      </c>
      <c r="C138" t="s">
        <v>283</v>
      </c>
      <c r="D138" t="s">
        <v>284</v>
      </c>
      <c r="E138" t="s">
        <v>285</v>
      </c>
      <c r="F138" t="s">
        <v>286</v>
      </c>
    </row>
    <row r="139" spans="1:6">
      <c r="A139" t="s">
        <v>25</v>
      </c>
      <c r="B139"/>
      <c r="C139"/>
      <c r="D139"/>
      <c r="E139"/>
      <c r="F139"/>
    </row>
    <row r="140" spans="1:6">
      <c r="A140" t="s">
        <v>26</v>
      </c>
      <c r="B140" t="s">
        <v>255</v>
      </c>
      <c r="C140" t="s">
        <v>255</v>
      </c>
      <c r="D140" t="s">
        <v>256</v>
      </c>
      <c r="E140" t="s">
        <v>257</v>
      </c>
      <c r="F140" t="s">
        <v>258</v>
      </c>
    </row>
    <row r="141" spans="1:6">
      <c r="A141" t="s">
        <v>27</v>
      </c>
      <c r="B141" t="s">
        <v>259</v>
      </c>
      <c r="C141" t="s">
        <v>259</v>
      </c>
      <c r="D141" t="s">
        <v>260</v>
      </c>
      <c r="E141" t="s">
        <v>261</v>
      </c>
      <c r="F141" t="s">
        <v>262</v>
      </c>
    </row>
    <row r="142" spans="1:6">
      <c r="A142" t="s">
        <v>25</v>
      </c>
      <c r="B142" t="s">
        <v>247</v>
      </c>
      <c r="C142" t="s">
        <v>247</v>
      </c>
      <c r="D142" t="s">
        <v>248</v>
      </c>
      <c r="E142" t="s">
        <v>249</v>
      </c>
      <c r="F142" t="s">
        <v>250</v>
      </c>
    </row>
    <row r="144" spans="1:6">
      <c r="A144" t="s">
        <v>287</v>
      </c>
    </row>
    <row r="145" spans="1:6">
      <c r="A145" t="s">
        <v>1</v>
      </c>
      <c r="B145" t="s">
        <v>2</v>
      </c>
      <c r="C145" t="s">
        <v>3</v>
      </c>
      <c r="D145" t="s">
        <v>4</v>
      </c>
      <c r="E145" t="s">
        <v>5</v>
      </c>
      <c r="F145" t="s">
        <v>6</v>
      </c>
    </row>
    <row r="146" spans="1:6">
      <c r="A146" t="s">
        <v>7</v>
      </c>
      <c r="B146"/>
      <c r="C146"/>
      <c r="D146"/>
      <c r="E146"/>
      <c r="F146"/>
    </row>
    <row r="147" spans="1:6">
      <c r="A147" t="s">
        <v>8</v>
      </c>
      <c r="B147" t="s">
        <v>288</v>
      </c>
      <c r="C147" t="s">
        <v>289</v>
      </c>
      <c r="D147" t="s">
        <v>290</v>
      </c>
      <c r="E147" t="s">
        <v>291</v>
      </c>
      <c r="F147" t="s">
        <v>292</v>
      </c>
    </row>
    <row r="148" spans="1:6">
      <c r="A148" t="s">
        <v>9</v>
      </c>
      <c r="B148" t="s">
        <v>293</v>
      </c>
      <c r="C148" t="s">
        <v>294</v>
      </c>
      <c r="D148" t="s">
        <v>295</v>
      </c>
      <c r="E148" t="s">
        <v>296</v>
      </c>
      <c r="F148" t="s">
        <v>17</v>
      </c>
    </row>
    <row r="149" spans="1:6">
      <c r="A149" t="s">
        <v>10</v>
      </c>
      <c r="B149" t="s">
        <v>297</v>
      </c>
      <c r="C149" t="s">
        <v>298</v>
      </c>
      <c r="D149" t="s">
        <v>299</v>
      </c>
      <c r="E149" t="s">
        <v>300</v>
      </c>
      <c r="F149" t="s">
        <v>17</v>
      </c>
    </row>
    <row r="150" spans="1:6">
      <c r="A150" t="s">
        <v>11</v>
      </c>
      <c r="B150" t="s">
        <v>301</v>
      </c>
      <c r="C150" t="s">
        <v>302</v>
      </c>
      <c r="D150" t="s">
        <v>303</v>
      </c>
      <c r="E150" t="s">
        <v>304</v>
      </c>
      <c r="F150" t="s">
        <v>305</v>
      </c>
    </row>
    <row r="151" spans="1:6">
      <c r="A151" t="s">
        <v>12</v>
      </c>
      <c r="B151" t="s">
        <v>306</v>
      </c>
      <c r="C151" t="s">
        <v>307</v>
      </c>
      <c r="D151" t="s">
        <v>308</v>
      </c>
      <c r="E151" t="s">
        <v>309</v>
      </c>
      <c r="F151" t="s">
        <v>17</v>
      </c>
    </row>
    <row r="152" spans="1:6">
      <c r="A152" t="s">
        <v>13</v>
      </c>
      <c r="B152" t="s">
        <v>310</v>
      </c>
      <c r="C152" t="s">
        <v>311</v>
      </c>
      <c r="D152" t="s">
        <v>312</v>
      </c>
      <c r="E152" t="s">
        <v>313</v>
      </c>
      <c r="F152" t="s">
        <v>305</v>
      </c>
    </row>
    <row r="153" spans="1:6">
      <c r="A153" t="s">
        <v>14</v>
      </c>
      <c r="B153"/>
      <c r="C153"/>
      <c r="D153"/>
      <c r="E153"/>
      <c r="F153"/>
    </row>
    <row r="154" spans="1:6">
      <c r="A154" t="s">
        <v>15</v>
      </c>
      <c r="B154" t="s">
        <v>314</v>
      </c>
      <c r="C154" t="s">
        <v>315</v>
      </c>
      <c r="D154" t="s">
        <v>316</v>
      </c>
      <c r="E154" t="s">
        <v>317</v>
      </c>
      <c r="F154" t="s">
        <v>17</v>
      </c>
    </row>
    <row r="155" spans="1:6">
      <c r="A155" t="s">
        <v>20</v>
      </c>
      <c r="B155" t="s">
        <v>17</v>
      </c>
      <c r="C155" t="s">
        <v>17</v>
      </c>
      <c r="D155" t="s">
        <v>17</v>
      </c>
      <c r="E155" t="s">
        <v>17</v>
      </c>
      <c r="F155" t="s">
        <v>318</v>
      </c>
    </row>
    <row r="156" spans="1:6">
      <c r="A156" t="s">
        <v>21</v>
      </c>
      <c r="B156" t="s">
        <v>319</v>
      </c>
      <c r="C156" t="s">
        <v>320</v>
      </c>
      <c r="D156" t="s">
        <v>321</v>
      </c>
      <c r="E156" t="s">
        <v>322</v>
      </c>
      <c r="F156" t="s">
        <v>318</v>
      </c>
    </row>
    <row r="157" spans="1:6">
      <c r="A157" t="s">
        <v>22</v>
      </c>
      <c r="B157" t="s">
        <v>323</v>
      </c>
      <c r="C157" t="s">
        <v>324</v>
      </c>
      <c r="D157" t="s">
        <v>325</v>
      </c>
      <c r="E157" t="s">
        <v>326</v>
      </c>
      <c r="F157" t="s">
        <v>327</v>
      </c>
    </row>
    <row r="158" spans="1:6">
      <c r="A158" t="s">
        <v>23</v>
      </c>
      <c r="B158" t="s">
        <v>328</v>
      </c>
      <c r="C158" t="s">
        <v>329</v>
      </c>
      <c r="D158" t="s">
        <v>330</v>
      </c>
      <c r="E158" t="s">
        <v>331</v>
      </c>
      <c r="F158" t="s">
        <v>332</v>
      </c>
    </row>
    <row r="159" spans="1:6">
      <c r="A159" t="s">
        <v>24</v>
      </c>
      <c r="B159" t="s">
        <v>333</v>
      </c>
      <c r="C159" t="s">
        <v>334</v>
      </c>
      <c r="D159" t="s">
        <v>335</v>
      </c>
      <c r="E159" t="s">
        <v>330</v>
      </c>
      <c r="F159" t="s">
        <v>336</v>
      </c>
    </row>
    <row r="160" spans="1:6">
      <c r="A160" t="s">
        <v>25</v>
      </c>
      <c r="B160"/>
      <c r="C160"/>
      <c r="D160"/>
      <c r="E160"/>
      <c r="F160"/>
    </row>
    <row r="161" spans="1:6">
      <c r="A161" t="s">
        <v>26</v>
      </c>
      <c r="B161" t="s">
        <v>310</v>
      </c>
      <c r="C161" t="s">
        <v>311</v>
      </c>
      <c r="D161" t="s">
        <v>312</v>
      </c>
      <c r="E161" t="s">
        <v>313</v>
      </c>
      <c r="F161" t="s">
        <v>305</v>
      </c>
    </row>
    <row r="162" spans="1:6">
      <c r="A162" t="s">
        <v>27</v>
      </c>
      <c r="B162" t="s">
        <v>314</v>
      </c>
      <c r="C162" t="s">
        <v>315</v>
      </c>
      <c r="D162" t="s">
        <v>316</v>
      </c>
      <c r="E162" t="s">
        <v>317</v>
      </c>
      <c r="F162" t="s">
        <v>17</v>
      </c>
    </row>
    <row r="163" spans="1:6">
      <c r="A163" t="s">
        <v>25</v>
      </c>
      <c r="B163" t="s">
        <v>301</v>
      </c>
      <c r="C163" t="s">
        <v>302</v>
      </c>
      <c r="D163" t="s">
        <v>303</v>
      </c>
      <c r="E163" t="s">
        <v>304</v>
      </c>
      <c r="F163" t="s">
        <v>305</v>
      </c>
    </row>
    <row r="165" spans="1:6">
      <c r="A165" t="s">
        <v>337</v>
      </c>
    </row>
    <row r="166" spans="1:6">
      <c r="A166" t="s">
        <v>1</v>
      </c>
      <c r="B166" t="s">
        <v>2</v>
      </c>
      <c r="C166" t="s">
        <v>338</v>
      </c>
      <c r="D166" t="s">
        <v>339</v>
      </c>
      <c r="E166" t="s">
        <v>340</v>
      </c>
      <c r="F166" t="s">
        <v>341</v>
      </c>
    </row>
    <row r="167" spans="1:6">
      <c r="A167" t="s">
        <v>7</v>
      </c>
      <c r="B167"/>
      <c r="C167"/>
      <c r="D167"/>
      <c r="E167"/>
      <c r="F167"/>
    </row>
    <row r="168" spans="1:6">
      <c r="A168" t="s">
        <v>8</v>
      </c>
      <c r="B168" t="s">
        <v>342</v>
      </c>
      <c r="C168" t="s">
        <v>343</v>
      </c>
      <c r="D168" t="s">
        <v>344</v>
      </c>
      <c r="E168" t="s">
        <v>345</v>
      </c>
      <c r="F168" t="s">
        <v>346</v>
      </c>
    </row>
    <row r="169" spans="1:6">
      <c r="A169" t="s">
        <v>9</v>
      </c>
      <c r="B169" t="s">
        <v>347</v>
      </c>
      <c r="C169" t="s">
        <v>348</v>
      </c>
      <c r="D169" t="s">
        <v>349</v>
      </c>
      <c r="E169" t="s">
        <v>350</v>
      </c>
      <c r="F169" t="s">
        <v>351</v>
      </c>
    </row>
    <row r="170" spans="1:6">
      <c r="A170" t="s">
        <v>10</v>
      </c>
      <c r="B170" t="s">
        <v>352</v>
      </c>
      <c r="C170" t="s">
        <v>353</v>
      </c>
      <c r="D170" t="s">
        <v>354</v>
      </c>
      <c r="E170" t="s">
        <v>355</v>
      </c>
      <c r="F170" t="s">
        <v>356</v>
      </c>
    </row>
    <row r="171" spans="1:6">
      <c r="A171" t="s">
        <v>36</v>
      </c>
      <c r="B171" t="s">
        <v>357</v>
      </c>
      <c r="C171" t="s">
        <v>358</v>
      </c>
      <c r="D171" t="s">
        <v>359</v>
      </c>
      <c r="E171" t="s">
        <v>360</v>
      </c>
      <c r="F171" t="s">
        <v>361</v>
      </c>
    </row>
    <row r="172" spans="1:6">
      <c r="A172" t="s">
        <v>11</v>
      </c>
      <c r="B172" t="s">
        <v>362</v>
      </c>
      <c r="C172" t="s">
        <v>363</v>
      </c>
      <c r="D172" t="s">
        <v>364</v>
      </c>
      <c r="E172" t="s">
        <v>365</v>
      </c>
      <c r="F172" t="s">
        <v>366</v>
      </c>
    </row>
    <row r="173" spans="1:6">
      <c r="A173" t="s">
        <v>13</v>
      </c>
      <c r="B173" t="s">
        <v>367</v>
      </c>
      <c r="C173" t="s">
        <v>368</v>
      </c>
      <c r="D173" t="s">
        <v>369</v>
      </c>
      <c r="E173" t="s">
        <v>370</v>
      </c>
      <c r="F173" t="s">
        <v>371</v>
      </c>
    </row>
    <row r="174" spans="1:6">
      <c r="A174" t="s">
        <v>14</v>
      </c>
      <c r="B174"/>
      <c r="C174"/>
      <c r="D174"/>
      <c r="E174"/>
      <c r="F174"/>
    </row>
    <row r="175" spans="1:6">
      <c r="A175" t="s">
        <v>15</v>
      </c>
      <c r="B175" t="s">
        <v>372</v>
      </c>
      <c r="C175" t="s">
        <v>373</v>
      </c>
      <c r="D175" t="s">
        <v>374</v>
      </c>
      <c r="E175" t="s">
        <v>375</v>
      </c>
      <c r="F175" t="s">
        <v>376</v>
      </c>
    </row>
    <row r="176" spans="1:6">
      <c r="A176" t="s">
        <v>18</v>
      </c>
      <c r="B176" t="s">
        <v>17</v>
      </c>
      <c r="C176" t="s">
        <v>377</v>
      </c>
      <c r="D176" t="s">
        <v>17</v>
      </c>
      <c r="E176" t="s">
        <v>17</v>
      </c>
      <c r="F176" t="s">
        <v>17</v>
      </c>
    </row>
    <row r="177" spans="1:6">
      <c r="A177" t="s">
        <v>19</v>
      </c>
      <c r="B177" t="s">
        <v>17</v>
      </c>
      <c r="C177" t="s">
        <v>17</v>
      </c>
      <c r="D177" t="s">
        <v>378</v>
      </c>
      <c r="E177" t="s">
        <v>379</v>
      </c>
      <c r="F177" t="s">
        <v>17</v>
      </c>
    </row>
    <row r="178" spans="1:6">
      <c r="A178" t="s">
        <v>20</v>
      </c>
      <c r="B178" t="s">
        <v>17</v>
      </c>
      <c r="C178" t="s">
        <v>17</v>
      </c>
      <c r="D178" t="s">
        <v>17</v>
      </c>
      <c r="E178" t="s">
        <v>17</v>
      </c>
      <c r="F178" t="s">
        <v>380</v>
      </c>
    </row>
    <row r="179" spans="1:6">
      <c r="A179" t="s">
        <v>21</v>
      </c>
      <c r="B179" t="s">
        <v>381</v>
      </c>
      <c r="C179" t="s">
        <v>382</v>
      </c>
      <c r="D179" t="s">
        <v>383</v>
      </c>
      <c r="E179" t="s">
        <v>384</v>
      </c>
      <c r="F179" t="s">
        <v>385</v>
      </c>
    </row>
    <row r="180" spans="1:6">
      <c r="A180" t="s">
        <v>22</v>
      </c>
      <c r="B180" t="s">
        <v>386</v>
      </c>
      <c r="C180" t="s">
        <v>387</v>
      </c>
      <c r="D180" t="s">
        <v>388</v>
      </c>
      <c r="E180" t="s">
        <v>389</v>
      </c>
      <c r="F180" t="s">
        <v>17</v>
      </c>
    </row>
    <row r="181" spans="1:6">
      <c r="A181" t="s">
        <v>23</v>
      </c>
      <c r="B181" t="s">
        <v>390</v>
      </c>
      <c r="C181" t="s">
        <v>391</v>
      </c>
      <c r="D181" t="s">
        <v>392</v>
      </c>
      <c r="E181" t="s">
        <v>393</v>
      </c>
      <c r="F181" t="s">
        <v>394</v>
      </c>
    </row>
    <row r="182" spans="1:6">
      <c r="A182" t="s">
        <v>24</v>
      </c>
      <c r="B182" t="s">
        <v>395</v>
      </c>
      <c r="C182" t="s">
        <v>396</v>
      </c>
      <c r="D182" t="s">
        <v>397</v>
      </c>
      <c r="E182" t="s">
        <v>398</v>
      </c>
      <c r="F182" t="s">
        <v>393</v>
      </c>
    </row>
    <row r="183" spans="1:6">
      <c r="A183" t="s">
        <v>25</v>
      </c>
      <c r="B183"/>
      <c r="C183"/>
      <c r="D183"/>
      <c r="E183"/>
      <c r="F183"/>
    </row>
    <row r="184" spans="1:6">
      <c r="A184" t="s">
        <v>26</v>
      </c>
      <c r="B184" t="s">
        <v>367</v>
      </c>
      <c r="C184" t="s">
        <v>368</v>
      </c>
      <c r="D184" t="s">
        <v>369</v>
      </c>
      <c r="E184" t="s">
        <v>370</v>
      </c>
      <c r="F184" t="s">
        <v>371</v>
      </c>
    </row>
    <row r="185" spans="1:6">
      <c r="A185" t="s">
        <v>27</v>
      </c>
      <c r="B185" t="s">
        <v>372</v>
      </c>
      <c r="C185" t="s">
        <v>373</v>
      </c>
      <c r="D185" t="s">
        <v>374</v>
      </c>
      <c r="E185" t="s">
        <v>375</v>
      </c>
      <c r="F185" t="s">
        <v>376</v>
      </c>
    </row>
    <row r="186" spans="1:6">
      <c r="A186" t="s">
        <v>25</v>
      </c>
      <c r="B186" t="s">
        <v>362</v>
      </c>
      <c r="C186" t="s">
        <v>363</v>
      </c>
      <c r="D186" t="s">
        <v>364</v>
      </c>
      <c r="E186" t="s">
        <v>365</v>
      </c>
      <c r="F186" t="s">
        <v>366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2021-06-05T16:20:07+00:00</dcterms:created>
  <dcterms:modified xsi:type="dcterms:W3CDTF">2021-06-05T16:20:07+00:00</dcterms:modified>
  <dc:title>Untitled Spreadsheet</dc:title>
  <dc:description/>
  <dc:subject/>
  <cp:keywords/>
  <cp:category/>
</cp:coreProperties>
</file>