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<sst xmlns="http://schemas.openxmlformats.org/spreadsheetml/2006/main" uniqueCount="380">
  <si>
    <t>Compañía de Transporte de Energía Eléctrica en Alta Tensión Transener S.A. (TRAN.BA)</t>
  </si>
  <si>
    <t>Détails</t>
  </si>
  <si>
    <t>ttm</t>
  </si>
  <si>
    <t>31/12/2020</t>
  </si>
  <si>
    <t>31/12/2019</t>
  </si>
  <si>
    <t>31/12/2018</t>
  </si>
  <si>
    <t>31/12/2017</t>
  </si>
  <si>
    <t>Chiffred’affairestotal</t>
  </si>
  <si>
    <t>Coûtdesventes</t>
  </si>
  <si>
    <t>Bénéficebrut</t>
  </si>
  <si>
    <t>Fraisd’exploitation</t>
  </si>
  <si>
    <t>Ventesgénéralesetadministratives</t>
  </si>
  <si>
    <t>Fraisd’exploitationtotaux</t>
  </si>
  <si>
    <t>Bénéficeouperted’exploitation</t>
  </si>
  <si>
    <t>Charged’intérêt</t>
  </si>
  <si>
    <t>Revenuavanttaxes</t>
  </si>
  <si>
    <t>Charged’impôts</t>
  </si>
  <si>
    <t>Revenudesactivitéspoursuivies</t>
  </si>
  <si>
    <t>Bénéficenet</t>
  </si>
  <si>
    <t>Bénéficenetdisponiblepourlesactionnairesordinaires</t>
  </si>
  <si>
    <t>BPAdebase</t>
  </si>
  <si>
    <t>-</t>
  </si>
  <si>
    <t>BPAdilué</t>
  </si>
  <si>
    <t>Actionsmoyennesdebase</t>
  </si>
  <si>
    <t>Actionsmoyennesdiluées</t>
  </si>
  <si>
    <t>EBITDA</t>
  </si>
  <si>
    <t>Cisco Systems, Inc. (CSCO.BA)</t>
  </si>
  <si>
    <t>31/07/2020</t>
  </si>
  <si>
    <t>31/07/2019</t>
  </si>
  <si>
    <t>31/07/2018</t>
  </si>
  <si>
    <t>31/07/2017</t>
  </si>
  <si>
    <t>Développementdelarecherche</t>
  </si>
  <si>
    <t>Totaldesautresrevenus/fraisnets</t>
  </si>
  <si>
    <t>Sociedad Comercial del Plata S.A. (COME.BA)</t>
  </si>
  <si>
    <t>.=VALUE14982005'</t>
  </si>
  <si>
    <t>.=VALUE16289060'</t>
  </si>
  <si>
    <t>.=VALUE14479229'</t>
  </si>
  <si>
    <t>.=VALUE9838494'</t>
  </si>
  <si>
    <t>.=VALUE6024985'</t>
  </si>
  <si>
    <t>.=VALUE8163154'</t>
  </si>
  <si>
    <t>.=VALUE8251169'</t>
  </si>
  <si>
    <t>.=VALUE5960050'</t>
  </si>
  <si>
    <t>.=VALUE4031311'</t>
  </si>
  <si>
    <t>.=VALUE2088915'</t>
  </si>
  <si>
    <t>.=VALUE6818851'</t>
  </si>
  <si>
    <t>.=VALUE8037891'</t>
  </si>
  <si>
    <t>.=VALUE8519179'</t>
  </si>
  <si>
    <t>.=VALUE5807183'</t>
  </si>
  <si>
    <t>.=VALUE3936070'</t>
  </si>
  <si>
    <t>.=VALUE112749'</t>
  </si>
  <si>
    <t>.=VALUE114924'</t>
  </si>
  <si>
    <t>.=VALUE89888'</t>
  </si>
  <si>
    <t>.=VALUE67233'</t>
  </si>
  <si>
    <t>.=VALUE99384'</t>
  </si>
  <si>
    <t>.=VALUE1164328'</t>
  </si>
  <si>
    <t>.=VALUE1209354'</t>
  </si>
  <si>
    <t>.=VALUE627426'</t>
  </si>
  <si>
    <t>.=VALUE406115'</t>
  </si>
  <si>
    <t>.=VALUE570155'</t>
  </si>
  <si>
    <t>.=VALUE5654523'</t>
  </si>
  <si>
    <t>.=VALUE6828537'</t>
  </si>
  <si>
    <t>.=VALUE7891753'</t>
  </si>
  <si>
    <t>.=VALUE5401068'</t>
  </si>
  <si>
    <t>.=VALUE3365915'</t>
  </si>
  <si>
    <t>.=VALUE814382'</t>
  </si>
  <si>
    <t>.=VALUE814983'</t>
  </si>
  <si>
    <t>.=VALUE1114188'</t>
  </si>
  <si>
    <t>.=VALUE442258'</t>
  </si>
  <si>
    <t>.=VALUE187292'</t>
  </si>
  <si>
    <t>.=VALUE4653986'</t>
  </si>
  <si>
    <t>.=VALUE5944714'</t>
  </si>
  <si>
    <t>.=VALUE7580199'</t>
  </si>
  <si>
    <t>.=VALUE4976188'</t>
  </si>
  <si>
    <t>.=VALUE3360204'</t>
  </si>
  <si>
    <t>.=VALUE1543953'</t>
  </si>
  <si>
    <t>.=VALUE1781203'</t>
  </si>
  <si>
    <t>.=VALUE3522677'</t>
  </si>
  <si>
    <t>.=VALUE1799549'</t>
  </si>
  <si>
    <t>.=VALUE985158'</t>
  </si>
  <si>
    <t>.=VALUE3110033'</t>
  </si>
  <si>
    <t>.=VALUE4163511'</t>
  </si>
  <si>
    <t>.=VALUE4057522'</t>
  </si>
  <si>
    <t>.=VALUE3176639'</t>
  </si>
  <si>
    <t>.=VALUE2375046'</t>
  </si>
  <si>
    <t>.=VALUE3984877'</t>
  </si>
  <si>
    <t>.=VALUE3054935'</t>
  </si>
  <si>
    <t>.=VALUE2282093'</t>
  </si>
  <si>
    <t>.=VALUE8'</t>
  </si>
  <si>
    <t>.=VALUE6'</t>
  </si>
  <si>
    <t>.=VALUE5'</t>
  </si>
  <si>
    <t>.=VALUE444674'</t>
  </si>
  <si>
    <t>.=VALUE8508793'</t>
  </si>
  <si>
    <t>.=VALUE9822149'</t>
  </si>
  <si>
    <t>.=VALUE6096587'</t>
  </si>
  <si>
    <t>.=VALUE3660587'</t>
  </si>
  <si>
    <t>.=VALUE48846000'</t>
  </si>
  <si>
    <t>.=VALUE49301000'</t>
  </si>
  <si>
    <t>.=VALUE51904000'</t>
  </si>
  <si>
    <t>.=VALUE49330000'</t>
  </si>
  <si>
    <t>.=VALUE48005000'</t>
  </si>
  <si>
    <t>.=VALUE17612000'</t>
  </si>
  <si>
    <t>.=VALUE17618000'</t>
  </si>
  <si>
    <t>.=VALUE19238000'</t>
  </si>
  <si>
    <t>.=VALUE18724000'</t>
  </si>
  <si>
    <t>.=VALUE17781000'</t>
  </si>
  <si>
    <t>.=VALUE31234000'</t>
  </si>
  <si>
    <t>.=VALUE31683000'</t>
  </si>
  <si>
    <t>.=VALUE32666000'</t>
  </si>
  <si>
    <t>.=VALUE30606000'</t>
  </si>
  <si>
    <t>.=VALUE30224000'</t>
  </si>
  <si>
    <t>.=VALUE6401000'</t>
  </si>
  <si>
    <t>.=VALUE6347000'</t>
  </si>
  <si>
    <t>.=VALUE6577000'</t>
  </si>
  <si>
    <t>.=VALUE6332000'</t>
  </si>
  <si>
    <t>.=VALUE6059000'</t>
  </si>
  <si>
    <t>.=VALUE11154000'</t>
  </si>
  <si>
    <t>.=VALUE11094000'</t>
  </si>
  <si>
    <t>.=VALUE11398000'</t>
  </si>
  <si>
    <t>.=VALUE11386000'</t>
  </si>
  <si>
    <t>.=VALUE11177000'</t>
  </si>
  <si>
    <t>.=VALUE17724000'</t>
  </si>
  <si>
    <t>.=VALUE17582000'</t>
  </si>
  <si>
    <t>.=VALUE18125000'</t>
  </si>
  <si>
    <t>.=VALUE17939000'</t>
  </si>
  <si>
    <t>.=VALUE17495000'</t>
  </si>
  <si>
    <t>.=VALUE13510000'</t>
  </si>
  <si>
    <t>.=VALUE14101000'</t>
  </si>
  <si>
    <t>.=VALUE14541000'</t>
  </si>
  <si>
    <t>.=VALUE12667000'</t>
  </si>
  <si>
    <t>.=VALUE12729000'</t>
  </si>
  <si>
    <t>.=VALUE455000'</t>
  </si>
  <si>
    <t>.=VALUE585000'</t>
  </si>
  <si>
    <t>.=VALUE859000'</t>
  </si>
  <si>
    <t>.=VALUE943000'</t>
  </si>
  <si>
    <t>.=VALUE861000'</t>
  </si>
  <si>
    <t>.=VALUE-897000'</t>
  </si>
  <si>
    <t>.=VALUE-466000'</t>
  </si>
  <si>
    <t>.=VALUE-419000'</t>
  </si>
  <si>
    <t>.=VALUE-193000'</t>
  </si>
  <si>
    <t>.=VALUE-919000'</t>
  </si>
  <si>
    <t>.=VALUE12833000'</t>
  </si>
  <si>
    <t>.=VALUE13970000'</t>
  </si>
  <si>
    <t>.=VALUE14571000'</t>
  </si>
  <si>
    <t>.=VALUE13039000'</t>
  </si>
  <si>
    <t>.=VALUE12287000'</t>
  </si>
  <si>
    <t>.=VALUE2615000'</t>
  </si>
  <si>
    <t>.=VALUE2756000'</t>
  </si>
  <si>
    <t>.=VALUE2950000'</t>
  </si>
  <si>
    <t>.=VALUE12929000'</t>
  </si>
  <si>
    <t>.=VALUE2678000'</t>
  </si>
  <si>
    <t>.=VALUE10218000'</t>
  </si>
  <si>
    <t>.=VALUE11214000'</t>
  </si>
  <si>
    <t>.=VALUE11621000'</t>
  </si>
  <si>
    <t>.=VALUE110000'</t>
  </si>
  <si>
    <t>.=VALUE9609000'</t>
  </si>
  <si>
    <t>.=VALUE13'</t>
  </si>
  <si>
    <t>.=VALUE0'</t>
  </si>
  <si>
    <t>.=VALUE9'</t>
  </si>
  <si>
    <t>.=VALUE847200'</t>
  </si>
  <si>
    <t>.=VALUE883800'</t>
  </si>
  <si>
    <t>.=VALUE967400'</t>
  </si>
  <si>
    <t>.=VALUE1002000'</t>
  </si>
  <si>
    <t>.=VALUE850800'</t>
  </si>
  <si>
    <t>.=VALUE890600'</t>
  </si>
  <si>
    <t>.=VALUE976200'</t>
  </si>
  <si>
    <t>.=VALUE1009800'</t>
  </si>
  <si>
    <t>.=VALUE16363000'</t>
  </si>
  <si>
    <t>.=VALUE17327000'</t>
  </si>
  <si>
    <t>.=VALUE16174000'</t>
  </si>
  <si>
    <t>.=VALUE15434000'</t>
  </si>
  <si>
    <t>.=VALUE28089681'</t>
  </si>
  <si>
    <t>.=VALUE24550038'</t>
  </si>
  <si>
    <t>.=VALUE4570700'</t>
  </si>
  <si>
    <t>.=VALUE2339363'</t>
  </si>
  <si>
    <t>.=VALUE24287516'</t>
  </si>
  <si>
    <t>.=VALUE22770315'</t>
  </si>
  <si>
    <t>.=VALUE4404040'</t>
  </si>
  <si>
    <t>.=VALUE2015486'</t>
  </si>
  <si>
    <t>.=VALUE3802165'</t>
  </si>
  <si>
    <t>.=VALUE1779723'</t>
  </si>
  <si>
    <t>.=VALUE166660'</t>
  </si>
  <si>
    <t>.=VALUE323877'</t>
  </si>
  <si>
    <t>.=VALUE719693'</t>
  </si>
  <si>
    <t>.=VALUE562661'</t>
  </si>
  <si>
    <t>.=VALUE340201'</t>
  </si>
  <si>
    <t>.=VALUE45088'</t>
  </si>
  <si>
    <t>.=VALUE2384401'</t>
  </si>
  <si>
    <t>.=VALUE1863931'</t>
  </si>
  <si>
    <t>.=VALUE861186'</t>
  </si>
  <si>
    <t>.=VALUE566603'</t>
  </si>
  <si>
    <t>.=VALUE1417764'</t>
  </si>
  <si>
    <t>.=VALUE-84208'</t>
  </si>
  <si>
    <t>.=VALUE-694526'</t>
  </si>
  <si>
    <t>.=VALUE-242726'</t>
  </si>
  <si>
    <t>.=VALUE612069'</t>
  </si>
  <si>
    <t>.=VALUE221944'</t>
  </si>
  <si>
    <t>.=VALUE54998'</t>
  </si>
  <si>
    <t>.=VALUE67150'</t>
  </si>
  <si>
    <t>.=VALUE2032294'</t>
  </si>
  <si>
    <t>.=VALUE1499652'</t>
  </si>
  <si>
    <t>.=VALUE2067852'</t>
  </si>
  <si>
    <t>.=VALUE-537205'</t>
  </si>
  <si>
    <t>.=VALUE768442'</t>
  </si>
  <si>
    <t>.=VALUE469229'</t>
  </si>
  <si>
    <t>.=VALUE544068'</t>
  </si>
  <si>
    <t>.=VALUE-150737'</t>
  </si>
  <si>
    <t>.=VALUE1263852'</t>
  </si>
  <si>
    <t>.=VALUE1030423'</t>
  </si>
  <si>
    <t>.=VALUE1523784'</t>
  </si>
  <si>
    <t>.=VALUE-386468'</t>
  </si>
  <si>
    <t>.=VALUE892056'</t>
  </si>
  <si>
    <t>.=VALUE1058793'</t>
  </si>
  <si>
    <t>.=VALUE4507232'</t>
  </si>
  <si>
    <t>.=VALUE-163892'</t>
  </si>
  <si>
    <t>.=VALUE3119'</t>
  </si>
  <si>
    <t>.=VALUE2894'</t>
  </si>
  <si>
    <t>.=VALUE3333'</t>
  </si>
  <si>
    <t>.=VALUE3639017'</t>
  </si>
  <si>
    <t>.=VALUE2546876'</t>
  </si>
  <si>
    <t>.=VALUE2472233'</t>
  </si>
  <si>
    <t>.=VALUE-391581'</t>
  </si>
  <si>
    <t>Banco Hipotecario S.A. (BHIP.BA)</t>
  </si>
  <si>
    <t>.=VALUE16085514'</t>
  </si>
  <si>
    <t>.=VALUE16868115'</t>
  </si>
  <si>
    <t>.=VALUE15398359'</t>
  </si>
  <si>
    <t>.=VALUE12783678'</t>
  </si>
  <si>
    <t>.=VALUE9061591'</t>
  </si>
  <si>
    <t>.=VALUE1431545'</t>
  </si>
  <si>
    <t>.=VALUE1490965'</t>
  </si>
  <si>
    <t>.=VALUE1187723'</t>
  </si>
  <si>
    <t>.=VALUE1035342'</t>
  </si>
  <si>
    <t>.=VALUE123809'</t>
  </si>
  <si>
    <t>.=VALUE12726322'</t>
  </si>
  <si>
    <t>.=VALUE12472566'</t>
  </si>
  <si>
    <t>.=VALUE10174346'</t>
  </si>
  <si>
    <t>.=VALUE8142429'</t>
  </si>
  <si>
    <t>.=VALUE5795009'</t>
  </si>
  <si>
    <t>.=VALUE21433023'</t>
  </si>
  <si>
    <t>.=VALUE20029230'</t>
  </si>
  <si>
    <t>.=VALUE15517536'</t>
  </si>
  <si>
    <t>.=VALUE12732984'</t>
  </si>
  <si>
    <t>.=VALUE7124933'</t>
  </si>
  <si>
    <t>.=VALUE681402'</t>
  </si>
  <si>
    <t>.=VALUE1782445'</t>
  </si>
  <si>
    <t>.=VALUE1560068'</t>
  </si>
  <si>
    <t>.=VALUE2812376'</t>
  </si>
  <si>
    <t>.=VALUE2126097'</t>
  </si>
  <si>
    <t>.=VALUE658685'</t>
  </si>
  <si>
    <t>.=VALUE811835'</t>
  </si>
  <si>
    <t>.=VALUE-285632'</t>
  </si>
  <si>
    <t>.=VALUE754281'</t>
  </si>
  <si>
    <t>.=VALUE532658'</t>
  </si>
  <si>
    <t>.=VALUE22717'</t>
  </si>
  <si>
    <t>.=VALUE970610'</t>
  </si>
  <si>
    <t>.=VALUE1845700'</t>
  </si>
  <si>
    <t>.=VALUE2058095'</t>
  </si>
  <si>
    <t>.=VALUE1593439'</t>
  </si>
  <si>
    <t>.=VALUE2512'</t>
  </si>
  <si>
    <t>.=VALUE916512'</t>
  </si>
  <si>
    <t>.=VALUE1781531'</t>
  </si>
  <si>
    <t>.=VALUE2051412'</t>
  </si>
  <si>
    <t>.=VALUE1'</t>
  </si>
  <si>
    <t>.=VALUE1470414'</t>
  </si>
  <si>
    <t>.=VALUE1468517'</t>
  </si>
  <si>
    <t>.=VALUE1464670'</t>
  </si>
  <si>
    <t>.=VALUE1463365'</t>
  </si>
  <si>
    <t>Rigolleau S.A. (RIGO.BA)</t>
  </si>
  <si>
    <t>30/11/2020</t>
  </si>
  <si>
    <t>30/11/2019</t>
  </si>
  <si>
    <t>30/11/2018</t>
  </si>
  <si>
    <t>30/11/2017</t>
  </si>
  <si>
    <t>.=VALUE7071977'</t>
  </si>
  <si>
    <t>.=VALUE6857333'</t>
  </si>
  <si>
    <t>.=VALUE4513930'</t>
  </si>
  <si>
    <t>.=VALUE2147849'</t>
  </si>
  <si>
    <t>.=VALUE5637548'</t>
  </si>
  <si>
    <t>.=VALUE5463837'</t>
  </si>
  <si>
    <t>.=VALUE4050169'</t>
  </si>
  <si>
    <t>.=VALUE1531438'</t>
  </si>
  <si>
    <t>.=VALUE1447179'</t>
  </si>
  <si>
    <t>.=VALUE1434430'</t>
  </si>
  <si>
    <t>.=VALUE1393496'</t>
  </si>
  <si>
    <t>.=VALUE463761'</t>
  </si>
  <si>
    <t>.=VALUE616411'</t>
  </si>
  <si>
    <t>.=VALUE475934'</t>
  </si>
  <si>
    <t>.=VALUE121270'</t>
  </si>
  <si>
    <t>.=VALUE270620'</t>
  </si>
  <si>
    <t>.=VALUE118330'</t>
  </si>
  <si>
    <t>.=VALUE81015'</t>
  </si>
  <si>
    <t>.=VALUE65611'</t>
  </si>
  <si>
    <t>.=VALUE587086'</t>
  </si>
  <si>
    <t>.=VALUE650884'</t>
  </si>
  <si>
    <t>.=VALUE408647'</t>
  </si>
  <si>
    <t>.=VALUE218086'</t>
  </si>
  <si>
    <t>.=VALUE77358'</t>
  </si>
  <si>
    <t>.=VALUE847344'</t>
  </si>
  <si>
    <t>.=VALUE742612'</t>
  </si>
  <si>
    <t>.=VALUE55114'</t>
  </si>
  <si>
    <t>.=VALUE398326'</t>
  </si>
  <si>
    <t>.=VALUE398576'</t>
  </si>
  <si>
    <t>.=VALUE704705'</t>
  </si>
  <si>
    <t>.=VALUE891016'</t>
  </si>
  <si>
    <t>.=VALUE917503'</t>
  </si>
  <si>
    <t>.=VALUE351003'</t>
  </si>
  <si>
    <t>.=VALUE515283'</t>
  </si>
  <si>
    <t>.=VALUE283682'</t>
  </si>
  <si>
    <t>.=VALUE-252775'</t>
  </si>
  <si>
    <t>.=VALUE136990'</t>
  </si>
  <si>
    <t>.=VALUE114827'</t>
  </si>
  <si>
    <t>.=VALUE244970'</t>
  </si>
  <si>
    <t>.=VALUE198526'</t>
  </si>
  <si>
    <t>.=VALUE43026'</t>
  </si>
  <si>
    <t>.=VALUE50690'</t>
  </si>
  <si>
    <t>.=VALUE43738'</t>
  </si>
  <si>
    <t>.=VALUE270313'</t>
  </si>
  <si>
    <t>.=VALUE85156'</t>
  </si>
  <si>
    <t>.=VALUE-295801'</t>
  </si>
  <si>
    <t>.=VALUE86300'</t>
  </si>
  <si>
    <t>.=VALUE71089'</t>
  </si>
  <si>
    <t>.=VALUE86302'</t>
  </si>
  <si>
    <t>.=VALUE-2'</t>
  </si>
  <si>
    <t>.=VALUE145064'</t>
  </si>
  <si>
    <t>.=VALUE72532'</t>
  </si>
  <si>
    <t>.=VALUE1612597'</t>
  </si>
  <si>
    <t>.=VALUE983569'</t>
  </si>
  <si>
    <t>.=VALUE563051'</t>
  </si>
  <si>
    <t>.=VALUE451264'</t>
  </si>
  <si>
    <t>Ledesma Sociedad Anónima Agrícola Industrial (LEDE.BA)</t>
  </si>
  <si>
    <t>31/05/2020</t>
  </si>
  <si>
    <t>31/05/2019</t>
  </si>
  <si>
    <t>31/05/2018</t>
  </si>
  <si>
    <t>.=VALUE30319440'</t>
  </si>
  <si>
    <t>.=VALUE30750671'</t>
  </si>
  <si>
    <t>.=VALUE21232364'</t>
  </si>
  <si>
    <t>.=VALUE10805895'</t>
  </si>
  <si>
    <t>.=VALUE18698861'</t>
  </si>
  <si>
    <t>.=VALUE19290266'</t>
  </si>
  <si>
    <t>.=VALUE13688726'</t>
  </si>
  <si>
    <t>.=VALUE6841904'</t>
  </si>
  <si>
    <t>.=VALUE11620579'</t>
  </si>
  <si>
    <t>.=VALUE11460405'</t>
  </si>
  <si>
    <t>.=VALUE7543638'</t>
  </si>
  <si>
    <t>.=VALUE3963991'</t>
  </si>
  <si>
    <t>.=VALUE761873'</t>
  </si>
  <si>
    <t>.=VALUE4477855'</t>
  </si>
  <si>
    <t>.=VALUE3281509'</t>
  </si>
  <si>
    <t>.=VALUE1742588'</t>
  </si>
  <si>
    <t>.=VALUE8360737'</t>
  </si>
  <si>
    <t>.=VALUE8298610'</t>
  </si>
  <si>
    <t>.=VALUE5997839'</t>
  </si>
  <si>
    <t>.=VALUE3249439'</t>
  </si>
  <si>
    <t>.=VALUE3259842'</t>
  </si>
  <si>
    <t>.=VALUE3161795'</t>
  </si>
  <si>
    <t>.=VALUE1545799'</t>
  </si>
  <si>
    <t>.=VALUE714552'</t>
  </si>
  <si>
    <t>.=VALUE-328127'</t>
  </si>
  <si>
    <t>.=VALUE1182982'</t>
  </si>
  <si>
    <t>.=VALUE741025'</t>
  </si>
  <si>
    <t>.=VALUE604816'</t>
  </si>
  <si>
    <t>.=VALUE5892955'</t>
  </si>
  <si>
    <t>.=VALUE1257285'</t>
  </si>
  <si>
    <t>.=VALUE-1934867'</t>
  </si>
  <si>
    <t>.=VALUE-1618633'</t>
  </si>
  <si>
    <t>.=VALUE1306552'</t>
  </si>
  <si>
    <t>.=VALUE521394'</t>
  </si>
  <si>
    <t>.=VALUE-247926'</t>
  </si>
  <si>
    <t>.=VALUE-526711'</t>
  </si>
  <si>
    <t>.=VALUE4586403'</t>
  </si>
  <si>
    <t>.=VALUE735891'</t>
  </si>
  <si>
    <t>.=VALUE-1686941'</t>
  </si>
  <si>
    <t>.=VALUE-1091922'</t>
  </si>
  <si>
    <t>.=VALUE5332569'</t>
  </si>
  <si>
    <t>.=VALUE-1518461'</t>
  </si>
  <si>
    <t>.=VALUE277131'</t>
  </si>
  <si>
    <t>.=VALUE-3'</t>
  </si>
  <si>
    <t>.=VALUE439714'</t>
  </si>
  <si>
    <t>.=VALUE439927'</t>
  </si>
  <si>
    <t>.=VALUE3644054'</t>
  </si>
  <si>
    <t>.=VALUE-429315'</t>
  </si>
  <si>
    <t>.=VALUE-836191'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</si>
</sst>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>
        <f>VALUE(14982005)</f>
        <v>14982005</v>
      </c>
      <c r="C3">
        <f>VALUE(16289060)</f>
        <v>16289060</v>
      </c>
      <c r="D3">
        <f>VALUE(14479229)</f>
        <v>14479229</v>
      </c>
      <c r="E3">
        <f>VALUE(9838494)</f>
        <v>9838494</v>
      </c>
      <c r="F3">
        <f>VALUE(6024985)</f>
        <v>6024985</v>
      </c>
    </row>
    <row r="4" spans="1:6">
      <c r="A4" t="s">
        <v>8</v>
      </c>
      <c r="B4">
        <f>VALUE(8163154)</f>
        <v>8163154</v>
      </c>
      <c r="C4">
        <f>VALUE(8251169)</f>
        <v>8251169</v>
      </c>
      <c r="D4">
        <f>VALUE(5960050)</f>
        <v>5960050</v>
      </c>
      <c r="E4">
        <f>VALUE(4031311)</f>
        <v>4031311</v>
      </c>
      <c r="F4">
        <f>VALUE(2088915)</f>
        <v>2088915</v>
      </c>
    </row>
    <row r="5" spans="1:6">
      <c r="A5" t="s">
        <v>9</v>
      </c>
      <c r="B5">
        <f>VALUE(6818851)</f>
        <v>6818851</v>
      </c>
      <c r="C5">
        <f>VALUE(8037891)</f>
        <v>8037891</v>
      </c>
      <c r="D5">
        <f>VALUE(8519179)</f>
        <v>8519179</v>
      </c>
      <c r="E5">
        <f>VALUE(5807183)</f>
        <v>5807183</v>
      </c>
      <c r="F5">
        <f>VALUE(3936070)</f>
        <v>3936070</v>
      </c>
    </row>
    <row r="6" spans="1:6">
      <c r="A6" t="s">
        <v>10</v>
      </c>
      <c r="B6"/>
      <c r="C6"/>
      <c r="D6"/>
      <c r="E6"/>
      <c r="F6"/>
    </row>
    <row r="7" spans="1:6">
      <c r="A7" t="s">
        <v>11</v>
      </c>
      <c r="B7">
        <f>VALUE(112749)</f>
        <v>112749</v>
      </c>
      <c r="C7">
        <f>VALUE(114924)</f>
        <v>114924</v>
      </c>
      <c r="D7">
        <f>VALUE(89888)</f>
        <v>89888</v>
      </c>
      <c r="E7">
        <f>VALUE(67233)</f>
        <v>67233</v>
      </c>
      <c r="F7">
        <f>VALUE(99384)</f>
        <v>99384</v>
      </c>
    </row>
    <row r="8" spans="1:6">
      <c r="A8" t="s">
        <v>12</v>
      </c>
      <c r="B8">
        <f>VALUE(1164328)</f>
        <v>1164328</v>
      </c>
      <c r="C8">
        <f>VALUE(1209354)</f>
        <v>1209354</v>
      </c>
      <c r="D8">
        <f>VALUE(627426)</f>
        <v>627426</v>
      </c>
      <c r="E8">
        <f>VALUE(406115)</f>
        <v>406115</v>
      </c>
      <c r="F8">
        <f>VALUE(570155)</f>
        <v>570155</v>
      </c>
    </row>
    <row r="9" spans="1:6">
      <c r="A9" t="s">
        <v>13</v>
      </c>
      <c r="B9">
        <f>VALUE(5654523)</f>
        <v>5654523</v>
      </c>
      <c r="C9">
        <f>VALUE(6828537)</f>
        <v>6828537</v>
      </c>
      <c r="D9">
        <f>VALUE(7891753)</f>
        <v>7891753</v>
      </c>
      <c r="E9">
        <f>VALUE(5401068)</f>
        <v>5401068</v>
      </c>
      <c r="F9">
        <f>VALUE(3365915)</f>
        <v>3365915</v>
      </c>
    </row>
    <row r="10" spans="1:6">
      <c r="A10" t="s">
        <v>14</v>
      </c>
      <c r="B10">
        <f>VALUE(814382)</f>
        <v>814382</v>
      </c>
      <c r="C10">
        <f>VALUE(814983)</f>
        <v>814983</v>
      </c>
      <c r="D10">
        <f>VALUE(1114188)</f>
        <v>1114188</v>
      </c>
      <c r="E10">
        <f>VALUE(442258)</f>
        <v>442258</v>
      </c>
      <c r="F10">
        <f>VALUE(187292)</f>
        <v>187292</v>
      </c>
    </row>
    <row r="11" spans="1:6">
      <c r="A11" t="s">
        <v>15</v>
      </c>
      <c r="B11">
        <f>VALUE(4653986)</f>
        <v>4653986</v>
      </c>
      <c r="C11">
        <f>VALUE(5944714)</f>
        <v>5944714</v>
      </c>
      <c r="D11">
        <f>VALUE(7580199)</f>
        <v>7580199</v>
      </c>
      <c r="E11">
        <f>VALUE(4976188)</f>
        <v>4976188</v>
      </c>
      <c r="F11">
        <f>VALUE(3360204)</f>
        <v>3360204</v>
      </c>
    </row>
    <row r="12" spans="1:6">
      <c r="A12" t="s">
        <v>16</v>
      </c>
      <c r="B12">
        <f>VALUE(1543953)</f>
        <v>1543953</v>
      </c>
      <c r="C12">
        <f>VALUE(1781203)</f>
        <v>1781203</v>
      </c>
      <c r="D12">
        <f>VALUE(3522677)</f>
        <v>3522677</v>
      </c>
      <c r="E12">
        <f>VALUE(1799549)</f>
        <v>1799549</v>
      </c>
      <c r="F12">
        <f>VALUE(985158)</f>
        <v>985158</v>
      </c>
    </row>
    <row r="13" spans="1:6">
      <c r="A13" t="s">
        <v>17</v>
      </c>
      <c r="B13">
        <f>VALUE(3110033)</f>
        <v>3110033</v>
      </c>
      <c r="C13">
        <f>VALUE(4163511)</f>
        <v>4163511</v>
      </c>
      <c r="D13">
        <f>VALUE(4057522)</f>
        <v>4057522</v>
      </c>
      <c r="E13">
        <f>VALUE(3176639)</f>
        <v>3176639</v>
      </c>
      <c r="F13">
        <f>VALUE(2375046)</f>
        <v>2375046</v>
      </c>
    </row>
    <row r="14" spans="1:6">
      <c r="A14" t="s">
        <v>18</v>
      </c>
      <c r="B14">
        <f>VALUE(3110033)</f>
        <v>3110033</v>
      </c>
      <c r="C14">
        <f>VALUE(4163511)</f>
        <v>4163511</v>
      </c>
      <c r="D14">
        <f>VALUE(3984877)</f>
        <v>3984877</v>
      </c>
      <c r="E14">
        <f>VALUE(3054935)</f>
        <v>3054935</v>
      </c>
      <c r="F14">
        <f>VALUE(2282093)</f>
        <v>2282093</v>
      </c>
    </row>
    <row r="15" spans="1:6">
      <c r="A15" t="s">
        <v>19</v>
      </c>
      <c r="B15">
        <f>VALUE(3110033)</f>
        <v>3110033</v>
      </c>
      <c r="C15">
        <f>VALUE(4163511)</f>
        <v>4163511</v>
      </c>
      <c r="D15">
        <f>VALUE(3984877)</f>
        <v>3984877</v>
      </c>
      <c r="E15">
        <f>VALUE(3054935)</f>
        <v>3054935</v>
      </c>
      <c r="F15">
        <f>VALUE(2282093)</f>
        <v>2282093</v>
      </c>
    </row>
    <row r="16" spans="1:6">
      <c r="A16" t="s">
        <v>20</v>
      </c>
      <c r="B16" t="s">
        <v>21</v>
      </c>
      <c r="C16" t="s">
        <v>21</v>
      </c>
      <c r="D16">
        <f>VALUE(8)</f>
        <v>8</v>
      </c>
      <c r="E16">
        <f>VALUE(6)</f>
        <v>6</v>
      </c>
      <c r="F16">
        <f>VALUE(5)</f>
        <v>5</v>
      </c>
    </row>
    <row r="17" spans="1:6">
      <c r="A17" t="s">
        <v>22</v>
      </c>
      <c r="B17" t="s">
        <v>21</v>
      </c>
      <c r="C17" t="s">
        <v>21</v>
      </c>
      <c r="D17">
        <f>VALUE(8)</f>
        <v>8</v>
      </c>
      <c r="E17">
        <f>VALUE(6)</f>
        <v>6</v>
      </c>
      <c r="F17">
        <f>VALUE(5)</f>
        <v>5</v>
      </c>
    </row>
    <row r="18" spans="1:6">
      <c r="A18" t="s">
        <v>23</v>
      </c>
      <c r="B18" t="s">
        <v>21</v>
      </c>
      <c r="C18" t="s">
        <v>21</v>
      </c>
      <c r="D18">
        <f>VALUE(444674)</f>
        <v>444674</v>
      </c>
      <c r="E18">
        <f>VALUE(444674)</f>
        <v>444674</v>
      </c>
      <c r="F18">
        <f>VALUE(444674)</f>
        <v>444674</v>
      </c>
    </row>
    <row r="19" spans="1:6">
      <c r="A19" t="s">
        <v>24</v>
      </c>
      <c r="B19" t="s">
        <v>21</v>
      </c>
      <c r="C19" t="s">
        <v>21</v>
      </c>
      <c r="D19">
        <f>VALUE(444674)</f>
        <v>444674</v>
      </c>
      <c r="E19">
        <f>VALUE(444674)</f>
        <v>444674</v>
      </c>
      <c r="F19">
        <f>VALUE(444674)</f>
        <v>444674</v>
      </c>
    </row>
    <row r="20" spans="1:6">
      <c r="A20" t="s">
        <v>25</v>
      </c>
      <c r="B20" t="s">
        <v>21</v>
      </c>
      <c r="C20">
        <f>VALUE(8508793)</f>
        <v>8508793</v>
      </c>
      <c r="D20">
        <f>VALUE(9822149)</f>
        <v>9822149</v>
      </c>
      <c r="E20">
        <f>VALUE(6096587)</f>
        <v>6096587</v>
      </c>
      <c r="F20">
        <f>VALUE(3660587)</f>
        <v>3660587</v>
      </c>
    </row>
    <row r="22" spans="1:6">
      <c r="A22" t="s">
        <v>26</v>
      </c>
    </row>
    <row r="23" spans="1:6">
      <c r="A23" t="s">
        <v>1</v>
      </c>
      <c r="B23" t="s">
        <v>2</v>
      </c>
      <c r="C23" t="s">
        <v>27</v>
      </c>
      <c r="D23" t="s">
        <v>28</v>
      </c>
      <c r="E23" t="s">
        <v>29</v>
      </c>
      <c r="F23" t="s">
        <v>30</v>
      </c>
    </row>
    <row r="24" spans="1:6">
      <c r="A24" t="s">
        <v>7</v>
      </c>
      <c r="B24">
        <f>VALUE(48846000)</f>
        <v>48846000</v>
      </c>
      <c r="C24">
        <f>VALUE(49301000)</f>
        <v>49301000</v>
      </c>
      <c r="D24">
        <f>VALUE(51904000)</f>
        <v>51904000</v>
      </c>
      <c r="E24">
        <f>VALUE(49330000)</f>
        <v>49330000</v>
      </c>
      <c r="F24">
        <f>VALUE(48005000)</f>
        <v>48005000</v>
      </c>
    </row>
    <row r="25" spans="1:6">
      <c r="A25" t="s">
        <v>8</v>
      </c>
      <c r="B25">
        <f>VALUE(17612000)</f>
        <v>17612000</v>
      </c>
      <c r="C25">
        <f>VALUE(17618000)</f>
        <v>17618000</v>
      </c>
      <c r="D25">
        <f>VALUE(19238000)</f>
        <v>19238000</v>
      </c>
      <c r="E25">
        <f>VALUE(18724000)</f>
        <v>18724000</v>
      </c>
      <c r="F25">
        <f>VALUE(17781000)</f>
        <v>17781000</v>
      </c>
    </row>
    <row r="26" spans="1:6">
      <c r="A26" t="s">
        <v>9</v>
      </c>
      <c r="B26">
        <f>VALUE(31234000)</f>
        <v>31234000</v>
      </c>
      <c r="C26">
        <f>VALUE(31683000)</f>
        <v>31683000</v>
      </c>
      <c r="D26">
        <f>VALUE(32666000)</f>
        <v>32666000</v>
      </c>
      <c r="E26">
        <f>VALUE(30606000)</f>
        <v>30606000</v>
      </c>
      <c r="F26">
        <f>VALUE(30224000)</f>
        <v>30224000</v>
      </c>
    </row>
    <row r="27" spans="1:6">
      <c r="A27" t="s">
        <v>10</v>
      </c>
      <c r="B27"/>
      <c r="C27"/>
      <c r="D27"/>
      <c r="E27"/>
      <c r="F27"/>
    </row>
    <row r="28" spans="1:6">
      <c r="A28" t="s">
        <v>31</v>
      </c>
      <c r="B28">
        <f>VALUE(6401000)</f>
        <v>6401000</v>
      </c>
      <c r="C28">
        <f>VALUE(6347000)</f>
        <v>6347000</v>
      </c>
      <c r="D28">
        <f>VALUE(6577000)</f>
        <v>6577000</v>
      </c>
      <c r="E28">
        <f>VALUE(6332000)</f>
        <v>6332000</v>
      </c>
      <c r="F28">
        <f>VALUE(6059000)</f>
        <v>6059000</v>
      </c>
    </row>
    <row r="29" spans="1:6">
      <c r="A29" t="s">
        <v>11</v>
      </c>
      <c r="B29">
        <f>VALUE(11154000)</f>
        <v>11154000</v>
      </c>
      <c r="C29">
        <f>VALUE(11094000)</f>
        <v>11094000</v>
      </c>
      <c r="D29">
        <f>VALUE(11398000)</f>
        <v>11398000</v>
      </c>
      <c r="E29">
        <f>VALUE(11386000)</f>
        <v>11386000</v>
      </c>
      <c r="F29">
        <f>VALUE(11177000)</f>
        <v>11177000</v>
      </c>
    </row>
    <row r="30" spans="1:6">
      <c r="A30" t="s">
        <v>12</v>
      </c>
      <c r="B30">
        <f>VALUE(17724000)</f>
        <v>17724000</v>
      </c>
      <c r="C30">
        <f>VALUE(17582000)</f>
        <v>17582000</v>
      </c>
      <c r="D30">
        <f>VALUE(18125000)</f>
        <v>18125000</v>
      </c>
      <c r="E30">
        <f>VALUE(17939000)</f>
        <v>17939000</v>
      </c>
      <c r="F30">
        <f>VALUE(17495000)</f>
        <v>17495000</v>
      </c>
    </row>
    <row r="31" spans="1:6">
      <c r="A31" t="s">
        <v>13</v>
      </c>
      <c r="B31">
        <f>VALUE(13510000)</f>
        <v>13510000</v>
      </c>
      <c r="C31">
        <f>VALUE(14101000)</f>
        <v>14101000</v>
      </c>
      <c r="D31">
        <f>VALUE(14541000)</f>
        <v>14541000</v>
      </c>
      <c r="E31">
        <f>VALUE(12667000)</f>
        <v>12667000</v>
      </c>
      <c r="F31">
        <f>VALUE(12729000)</f>
        <v>12729000</v>
      </c>
    </row>
    <row r="32" spans="1:6">
      <c r="A32" t="s">
        <v>14</v>
      </c>
      <c r="B32">
        <f>VALUE(455000)</f>
        <v>455000</v>
      </c>
      <c r="C32">
        <f>VALUE(585000)</f>
        <v>585000</v>
      </c>
      <c r="D32">
        <f>VALUE(859000)</f>
        <v>859000</v>
      </c>
      <c r="E32">
        <f>VALUE(943000)</f>
        <v>943000</v>
      </c>
      <c r="F32">
        <f>VALUE(861000)</f>
        <v>861000</v>
      </c>
    </row>
    <row r="33" spans="1:6">
      <c r="A33" t="s">
        <v>32</v>
      </c>
      <c r="B33">
        <f>VALUE(-897000)</f>
        <v>-897000</v>
      </c>
      <c r="C33">
        <f>VALUE(-466000)</f>
        <v>-466000</v>
      </c>
      <c r="D33">
        <f>VALUE(-419000)</f>
        <v>-419000</v>
      </c>
      <c r="E33">
        <f>VALUE(-193000)</f>
        <v>-193000</v>
      </c>
      <c r="F33">
        <f>VALUE(-919000)</f>
        <v>-919000</v>
      </c>
    </row>
    <row r="34" spans="1:6">
      <c r="A34" t="s">
        <v>15</v>
      </c>
      <c r="B34">
        <f>VALUE(12833000)</f>
        <v>12833000</v>
      </c>
      <c r="C34">
        <f>VALUE(13970000)</f>
        <v>13970000</v>
      </c>
      <c r="D34">
        <f>VALUE(14571000)</f>
        <v>14571000</v>
      </c>
      <c r="E34">
        <f>VALUE(13039000)</f>
        <v>13039000</v>
      </c>
      <c r="F34">
        <f>VALUE(12287000)</f>
        <v>12287000</v>
      </c>
    </row>
    <row r="35" spans="1:6">
      <c r="A35" t="s">
        <v>16</v>
      </c>
      <c r="B35">
        <f>VALUE(2615000)</f>
        <v>2615000</v>
      </c>
      <c r="C35">
        <f>VALUE(2756000)</f>
        <v>2756000</v>
      </c>
      <c r="D35">
        <f>VALUE(2950000)</f>
        <v>2950000</v>
      </c>
      <c r="E35">
        <f>VALUE(12929000)</f>
        <v>12929000</v>
      </c>
      <c r="F35">
        <f>VALUE(2678000)</f>
        <v>2678000</v>
      </c>
    </row>
    <row r="36" spans="1:6">
      <c r="A36" t="s">
        <v>17</v>
      </c>
      <c r="B36">
        <f>VALUE(10218000)</f>
        <v>10218000</v>
      </c>
      <c r="C36">
        <f>VALUE(11214000)</f>
        <v>11214000</v>
      </c>
      <c r="D36">
        <f>VALUE(11621000)</f>
        <v>11621000</v>
      </c>
      <c r="E36">
        <f>VALUE(110000)</f>
        <v>110000</v>
      </c>
      <c r="F36">
        <f>VALUE(9609000)</f>
        <v>9609000</v>
      </c>
    </row>
    <row r="37" spans="1:6">
      <c r="A37" t="s">
        <v>18</v>
      </c>
      <c r="B37">
        <f>VALUE(10218000)</f>
        <v>10218000</v>
      </c>
      <c r="C37">
        <f>VALUE(11214000)</f>
        <v>11214000</v>
      </c>
      <c r="D37">
        <f>VALUE(11621000)</f>
        <v>11621000</v>
      </c>
      <c r="E37">
        <f>VALUE(110000)</f>
        <v>110000</v>
      </c>
      <c r="F37">
        <f>VALUE(9609000)</f>
        <v>9609000</v>
      </c>
    </row>
    <row r="38" spans="1:6">
      <c r="A38" t="s">
        <v>19</v>
      </c>
      <c r="B38">
        <f>VALUE(10218000)</f>
        <v>10218000</v>
      </c>
      <c r="C38">
        <f>VALUE(11214000)</f>
        <v>11214000</v>
      </c>
      <c r="D38">
        <f>VALUE(11621000)</f>
        <v>11621000</v>
      </c>
      <c r="E38">
        <f>VALUE(110000)</f>
        <v>110000</v>
      </c>
      <c r="F38">
        <f>VALUE(9609000)</f>
        <v>9609000</v>
      </c>
    </row>
    <row r="39" spans="1:6">
      <c r="A39" t="s">
        <v>20</v>
      </c>
      <c r="B39" t="s">
        <v>21</v>
      </c>
      <c r="C39">
        <f>VALUE(13)</f>
        <v>13</v>
      </c>
      <c r="D39">
        <f>VALUE(13)</f>
        <v>13</v>
      </c>
      <c r="E39">
        <f>VALUE(0)</f>
        <v>0</v>
      </c>
      <c r="F39">
        <f>VALUE(9)</f>
        <v>9</v>
      </c>
    </row>
    <row r="40" spans="1:6">
      <c r="A40" t="s">
        <v>22</v>
      </c>
      <c r="B40" t="s">
        <v>21</v>
      </c>
      <c r="C40">
        <f>VALUE(13)</f>
        <v>13</v>
      </c>
      <c r="D40">
        <f>VALUE(13)</f>
        <v>13</v>
      </c>
      <c r="E40">
        <f>VALUE(0)</f>
        <v>0</v>
      </c>
      <c r="F40">
        <f>VALUE(9)</f>
        <v>9</v>
      </c>
    </row>
    <row r="41" spans="1:6">
      <c r="A41" t="s">
        <v>23</v>
      </c>
      <c r="B41" t="s">
        <v>21</v>
      </c>
      <c r="C41">
        <f>VALUE(847200)</f>
        <v>847200</v>
      </c>
      <c r="D41">
        <f>VALUE(883800)</f>
        <v>883800</v>
      </c>
      <c r="E41">
        <f>VALUE(967400)</f>
        <v>967400</v>
      </c>
      <c r="F41">
        <f>VALUE(1002000)</f>
        <v>1002000</v>
      </c>
    </row>
    <row r="42" spans="1:6">
      <c r="A42" t="s">
        <v>24</v>
      </c>
      <c r="B42" t="s">
        <v>21</v>
      </c>
      <c r="C42">
        <f>VALUE(850800)</f>
        <v>850800</v>
      </c>
      <c r="D42">
        <f>VALUE(890600)</f>
        <v>890600</v>
      </c>
      <c r="E42">
        <f>VALUE(976200)</f>
        <v>976200</v>
      </c>
      <c r="F42">
        <f>VALUE(1009800)</f>
        <v>1009800</v>
      </c>
    </row>
    <row r="43" spans="1:6">
      <c r="A43" t="s">
        <v>25</v>
      </c>
      <c r="B43" t="s">
        <v>21</v>
      </c>
      <c r="C43">
        <f>VALUE(16363000)</f>
        <v>16363000</v>
      </c>
      <c r="D43">
        <f>VALUE(17327000)</f>
        <v>17327000</v>
      </c>
      <c r="E43">
        <f>VALUE(16174000)</f>
        <v>16174000</v>
      </c>
      <c r="F43">
        <f>VALUE(15434000)</f>
        <v>15434000</v>
      </c>
    </row>
    <row r="45" spans="1:6">
      <c r="A45" t="s">
        <v>33</v>
      </c>
    </row>
    <row r="46" spans="1:6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</row>
    <row r="47" spans="1:6">
      <c r="A47" t="s">
        <v>7</v>
      </c>
      <c r="B47">
        <f>VALUE(28089681)</f>
        <v>28089681</v>
      </c>
      <c r="C47">
        <f>VALUE(28089681)</f>
        <v>28089681</v>
      </c>
      <c r="D47">
        <f>VALUE(24550038)</f>
        <v>24550038</v>
      </c>
      <c r="E47">
        <f>VALUE(4570700)</f>
        <v>4570700</v>
      </c>
      <c r="F47">
        <f>VALUE(2339363)</f>
        <v>2339363</v>
      </c>
    </row>
    <row r="48" spans="1:6">
      <c r="A48" t="s">
        <v>8</v>
      </c>
      <c r="B48">
        <f>VALUE(24287516)</f>
        <v>24287516</v>
      </c>
      <c r="C48">
        <f>VALUE(24287516)</f>
        <v>24287516</v>
      </c>
      <c r="D48">
        <f>VALUE(22770315)</f>
        <v>22770315</v>
      </c>
      <c r="E48">
        <f>VALUE(4404040)</f>
        <v>4404040</v>
      </c>
      <c r="F48">
        <f>VALUE(2015486)</f>
        <v>2015486</v>
      </c>
    </row>
    <row r="49" spans="1:6">
      <c r="A49" t="s">
        <v>9</v>
      </c>
      <c r="B49">
        <f>VALUE(3802165)</f>
        <v>3802165</v>
      </c>
      <c r="C49">
        <f>VALUE(3802165)</f>
        <v>3802165</v>
      </c>
      <c r="D49">
        <f>VALUE(1779723)</f>
        <v>1779723</v>
      </c>
      <c r="E49">
        <f>VALUE(166660)</f>
        <v>166660</v>
      </c>
      <c r="F49">
        <f>VALUE(323877)</f>
        <v>323877</v>
      </c>
    </row>
    <row r="50" spans="1:6">
      <c r="A50" t="s">
        <v>10</v>
      </c>
      <c r="B50"/>
      <c r="C50"/>
      <c r="D50"/>
      <c r="E50"/>
      <c r="F50"/>
    </row>
    <row r="51" spans="1:6">
      <c r="A51" t="s">
        <v>11</v>
      </c>
      <c r="B51">
        <f>VALUE(719693)</f>
        <v>719693</v>
      </c>
      <c r="C51">
        <f>VALUE(719693)</f>
        <v>719693</v>
      </c>
      <c r="D51">
        <f>VALUE(562661)</f>
        <v>562661</v>
      </c>
      <c r="E51">
        <f>VALUE(340201)</f>
        <v>340201</v>
      </c>
      <c r="F51">
        <f>VALUE(45088)</f>
        <v>45088</v>
      </c>
    </row>
    <row r="52" spans="1:6">
      <c r="A52" t="s">
        <v>12</v>
      </c>
      <c r="B52">
        <f>VALUE(2384401)</f>
        <v>2384401</v>
      </c>
      <c r="C52">
        <f>VALUE(2384401)</f>
        <v>2384401</v>
      </c>
      <c r="D52">
        <f>VALUE(1863931)</f>
        <v>1863931</v>
      </c>
      <c r="E52">
        <f>VALUE(861186)</f>
        <v>861186</v>
      </c>
      <c r="F52">
        <f>VALUE(566603)</f>
        <v>566603</v>
      </c>
    </row>
    <row r="53" spans="1:6">
      <c r="A53" t="s">
        <v>13</v>
      </c>
      <c r="B53">
        <f>VALUE(1417764)</f>
        <v>1417764</v>
      </c>
      <c r="C53">
        <f>VALUE(1417764)</f>
        <v>1417764</v>
      </c>
      <c r="D53">
        <f>VALUE(-84208)</f>
        <v>-84208</v>
      </c>
      <c r="E53">
        <f>VALUE(-694526)</f>
        <v>-694526</v>
      </c>
      <c r="F53">
        <f>VALUE(-242726)</f>
        <v>-242726</v>
      </c>
    </row>
    <row r="54" spans="1:6">
      <c r="A54" t="s">
        <v>14</v>
      </c>
      <c r="B54">
        <f>VALUE(612069)</f>
        <v>612069</v>
      </c>
      <c r="C54">
        <f>VALUE(612069)</f>
        <v>612069</v>
      </c>
      <c r="D54">
        <f>VALUE(221944)</f>
        <v>221944</v>
      </c>
      <c r="E54">
        <f>VALUE(54998)</f>
        <v>54998</v>
      </c>
      <c r="F54">
        <f>VALUE(67150)</f>
        <v>67150</v>
      </c>
    </row>
    <row r="55" spans="1:6">
      <c r="A55" t="s">
        <v>15</v>
      </c>
      <c r="B55">
        <f>VALUE(2032294)</f>
        <v>2032294</v>
      </c>
      <c r="C55">
        <f>VALUE(2032294)</f>
        <v>2032294</v>
      </c>
      <c r="D55">
        <f>VALUE(1499652)</f>
        <v>1499652</v>
      </c>
      <c r="E55">
        <f>VALUE(2067852)</f>
        <v>2067852</v>
      </c>
      <c r="F55">
        <f>VALUE(-537205)</f>
        <v>-537205</v>
      </c>
    </row>
    <row r="56" spans="1:6">
      <c r="A56" t="s">
        <v>16</v>
      </c>
      <c r="B56">
        <f>VALUE(768442)</f>
        <v>768442</v>
      </c>
      <c r="C56">
        <f>VALUE(768442)</f>
        <v>768442</v>
      </c>
      <c r="D56">
        <f>VALUE(469229)</f>
        <v>469229</v>
      </c>
      <c r="E56">
        <f>VALUE(544068)</f>
        <v>544068</v>
      </c>
      <c r="F56">
        <f>VALUE(-150737)</f>
        <v>-150737</v>
      </c>
    </row>
    <row r="57" spans="1:6">
      <c r="A57" t="s">
        <v>17</v>
      </c>
      <c r="B57">
        <f>VALUE(1263852)</f>
        <v>1263852</v>
      </c>
      <c r="C57">
        <f>VALUE(1263852)</f>
        <v>1263852</v>
      </c>
      <c r="D57">
        <f>VALUE(1030423)</f>
        <v>1030423</v>
      </c>
      <c r="E57">
        <f>VALUE(1523784)</f>
        <v>1523784</v>
      </c>
      <c r="F57">
        <f>VALUE(-386468)</f>
        <v>-386468</v>
      </c>
    </row>
    <row r="58" spans="1:6">
      <c r="A58" t="s">
        <v>18</v>
      </c>
      <c r="B58">
        <f>VALUE(892056)</f>
        <v>892056</v>
      </c>
      <c r="C58">
        <f>VALUE(892056)</f>
        <v>892056</v>
      </c>
      <c r="D58">
        <f>VALUE(1058793)</f>
        <v>1058793</v>
      </c>
      <c r="E58">
        <f>VALUE(4507232)</f>
        <v>4507232</v>
      </c>
      <c r="F58">
        <f>VALUE(-163892)</f>
        <v>-163892</v>
      </c>
    </row>
    <row r="59" spans="1:6">
      <c r="A59" t="s">
        <v>19</v>
      </c>
      <c r="B59">
        <f>VALUE(892056)</f>
        <v>892056</v>
      </c>
      <c r="C59">
        <f>VALUE(892056)</f>
        <v>892056</v>
      </c>
      <c r="D59">
        <f>VALUE(1058793)</f>
        <v>1058793</v>
      </c>
      <c r="E59">
        <f>VALUE(4507232)</f>
        <v>4507232</v>
      </c>
      <c r="F59">
        <f>VALUE(-163892)</f>
        <v>-163892</v>
      </c>
    </row>
    <row r="60" spans="1:6">
      <c r="A60" t="s">
        <v>20</v>
      </c>
      <c r="B60" t="s">
        <v>21</v>
      </c>
      <c r="C60" t="s">
        <v>21</v>
      </c>
      <c r="D60">
        <f>VALUE(0)</f>
        <v>0</v>
      </c>
      <c r="E60">
        <f>VALUE(0)</f>
        <v>0</v>
      </c>
      <c r="F60">
        <f>VALUE(0)</f>
        <v>0</v>
      </c>
    </row>
    <row r="61" spans="1:6">
      <c r="A61" t="s">
        <v>22</v>
      </c>
      <c r="B61" t="s">
        <v>21</v>
      </c>
      <c r="C61" t="s">
        <v>21</v>
      </c>
      <c r="D61">
        <f>VALUE(0)</f>
        <v>0</v>
      </c>
      <c r="E61">
        <f>VALUE(0)</f>
        <v>0</v>
      </c>
      <c r="F61">
        <f>VALUE(0)</f>
        <v>0</v>
      </c>
    </row>
    <row r="62" spans="1:6">
      <c r="A62" t="s">
        <v>23</v>
      </c>
      <c r="B62" t="s">
        <v>21</v>
      </c>
      <c r="C62" t="s">
        <v>21</v>
      </c>
      <c r="D62">
        <f>VALUE(3119)</f>
        <v>3119</v>
      </c>
      <c r="E62">
        <f>VALUE(2894)</f>
        <v>2894</v>
      </c>
      <c r="F62">
        <f>VALUE(3333)</f>
        <v>3333</v>
      </c>
    </row>
    <row r="63" spans="1:6">
      <c r="A63" t="s">
        <v>24</v>
      </c>
      <c r="B63" t="s">
        <v>21</v>
      </c>
      <c r="C63" t="s">
        <v>21</v>
      </c>
      <c r="D63">
        <f>VALUE(3119)</f>
        <v>3119</v>
      </c>
      <c r="E63">
        <f>VALUE(2894)</f>
        <v>2894</v>
      </c>
      <c r="F63">
        <f>VALUE(3333)</f>
        <v>3333</v>
      </c>
    </row>
    <row r="64" spans="1:6">
      <c r="A64" t="s">
        <v>25</v>
      </c>
      <c r="B64" t="s">
        <v>21</v>
      </c>
      <c r="C64">
        <f>VALUE(3639017)</f>
        <v>3639017</v>
      </c>
      <c r="D64">
        <f>VALUE(2546876)</f>
        <v>2546876</v>
      </c>
      <c r="E64">
        <f>VALUE(2472233)</f>
        <v>2472233</v>
      </c>
      <c r="F64">
        <f>VALUE(-391581)</f>
        <v>-391581</v>
      </c>
    </row>
    <row r="66" spans="1:6">
      <c r="A66" t="s">
        <v>0</v>
      </c>
    </row>
    <row r="67" spans="1:6">
      <c r="A67" t="s">
        <v>1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</row>
    <row r="68" spans="1:6">
      <c r="A68" t="s">
        <v>7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</row>
    <row r="69" spans="1:6">
      <c r="A69" t="s">
        <v>8</v>
      </c>
      <c r="B69" t="s">
        <v>39</v>
      </c>
      <c r="C69" t="s">
        <v>40</v>
      </c>
      <c r="D69" t="s">
        <v>41</v>
      </c>
      <c r="E69" t="s">
        <v>42</v>
      </c>
      <c r="F69" t="s">
        <v>43</v>
      </c>
    </row>
    <row r="70" spans="1:6">
      <c r="A70" t="s">
        <v>9</v>
      </c>
      <c r="B70" t="s">
        <v>44</v>
      </c>
      <c r="C70" t="s">
        <v>45</v>
      </c>
      <c r="D70" t="s">
        <v>46</v>
      </c>
      <c r="E70" t="s">
        <v>47</v>
      </c>
      <c r="F70" t="s">
        <v>48</v>
      </c>
    </row>
    <row r="71" spans="1:6">
      <c r="A71" t="s">
        <v>10</v>
      </c>
      <c r="B71"/>
      <c r="C71"/>
      <c r="D71"/>
      <c r="E71"/>
      <c r="F71"/>
    </row>
    <row r="72" spans="1:6">
      <c r="A72" t="s">
        <v>11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</row>
    <row r="73" spans="1:6">
      <c r="A73" t="s">
        <v>12</v>
      </c>
      <c r="B73" t="s">
        <v>54</v>
      </c>
      <c r="C73" t="s">
        <v>55</v>
      </c>
      <c r="D73" t="s">
        <v>56</v>
      </c>
      <c r="E73" t="s">
        <v>57</v>
      </c>
      <c r="F73" t="s">
        <v>58</v>
      </c>
    </row>
    <row r="74" spans="1:6">
      <c r="A74" t="s">
        <v>13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</row>
    <row r="75" spans="1:6">
      <c r="A75" t="s">
        <v>14</v>
      </c>
      <c r="B75" t="s">
        <v>64</v>
      </c>
      <c r="C75" t="s">
        <v>65</v>
      </c>
      <c r="D75" t="s">
        <v>66</v>
      </c>
      <c r="E75" t="s">
        <v>67</v>
      </c>
      <c r="F75" t="s">
        <v>68</v>
      </c>
    </row>
    <row r="76" spans="1:6">
      <c r="A76" t="s">
        <v>15</v>
      </c>
      <c r="B76" t="s">
        <v>69</v>
      </c>
      <c r="C76" t="s">
        <v>70</v>
      </c>
      <c r="D76" t="s">
        <v>71</v>
      </c>
      <c r="E76" t="s">
        <v>72</v>
      </c>
      <c r="F76" t="s">
        <v>73</v>
      </c>
    </row>
    <row r="77" spans="1:6">
      <c r="A77" t="s">
        <v>16</v>
      </c>
      <c r="B77" t="s">
        <v>74</v>
      </c>
      <c r="C77" t="s">
        <v>75</v>
      </c>
      <c r="D77" t="s">
        <v>76</v>
      </c>
      <c r="E77" t="s">
        <v>77</v>
      </c>
      <c r="F77" t="s">
        <v>78</v>
      </c>
    </row>
    <row r="78" spans="1:6">
      <c r="A78" t="s">
        <v>17</v>
      </c>
      <c r="B78" t="s">
        <v>79</v>
      </c>
      <c r="C78" t="s">
        <v>80</v>
      </c>
      <c r="D78" t="s">
        <v>81</v>
      </c>
      <c r="E78" t="s">
        <v>82</v>
      </c>
      <c r="F78" t="s">
        <v>83</v>
      </c>
    </row>
    <row r="79" spans="1:6">
      <c r="A79" t="s">
        <v>18</v>
      </c>
      <c r="B79" t="s">
        <v>79</v>
      </c>
      <c r="C79" t="s">
        <v>80</v>
      </c>
      <c r="D79" t="s">
        <v>84</v>
      </c>
      <c r="E79" t="s">
        <v>85</v>
      </c>
      <c r="F79" t="s">
        <v>86</v>
      </c>
    </row>
    <row r="80" spans="1:6">
      <c r="A80" t="s">
        <v>19</v>
      </c>
      <c r="B80" t="s">
        <v>79</v>
      </c>
      <c r="C80" t="s">
        <v>80</v>
      </c>
      <c r="D80" t="s">
        <v>84</v>
      </c>
      <c r="E80" t="s">
        <v>85</v>
      </c>
      <c r="F80" t="s">
        <v>86</v>
      </c>
    </row>
    <row r="81" spans="1:6">
      <c r="A81" t="s">
        <v>20</v>
      </c>
      <c r="B81" t="s">
        <v>21</v>
      </c>
      <c r="C81" t="s">
        <v>21</v>
      </c>
      <c r="D81" t="s">
        <v>87</v>
      </c>
      <c r="E81" t="s">
        <v>88</v>
      </c>
      <c r="F81" t="s">
        <v>89</v>
      </c>
    </row>
    <row r="82" spans="1:6">
      <c r="A82" t="s">
        <v>22</v>
      </c>
      <c r="B82" t="s">
        <v>21</v>
      </c>
      <c r="C82" t="s">
        <v>21</v>
      </c>
      <c r="D82" t="s">
        <v>87</v>
      </c>
      <c r="E82" t="s">
        <v>88</v>
      </c>
      <c r="F82" t="s">
        <v>89</v>
      </c>
    </row>
    <row r="83" spans="1:6">
      <c r="A83" t="s">
        <v>23</v>
      </c>
      <c r="B83" t="s">
        <v>21</v>
      </c>
      <c r="C83" t="s">
        <v>21</v>
      </c>
      <c r="D83" t="s">
        <v>90</v>
      </c>
      <c r="E83" t="s">
        <v>90</v>
      </c>
      <c r="F83" t="s">
        <v>90</v>
      </c>
    </row>
    <row r="84" spans="1:6">
      <c r="A84" t="s">
        <v>24</v>
      </c>
      <c r="B84" t="s">
        <v>21</v>
      </c>
      <c r="C84" t="s">
        <v>21</v>
      </c>
      <c r="D84" t="s">
        <v>90</v>
      </c>
      <c r="E84" t="s">
        <v>90</v>
      </c>
      <c r="F84" t="s">
        <v>90</v>
      </c>
    </row>
    <row r="85" spans="1:6">
      <c r="A85" t="s">
        <v>25</v>
      </c>
      <c r="B85" t="s">
        <v>21</v>
      </c>
      <c r="C85" t="s">
        <v>91</v>
      </c>
      <c r="D85" t="s">
        <v>92</v>
      </c>
      <c r="E85" t="s">
        <v>93</v>
      </c>
      <c r="F85" t="s">
        <v>94</v>
      </c>
    </row>
    <row r="87" spans="1:6">
      <c r="A87" t="s">
        <v>26</v>
      </c>
    </row>
    <row r="88" spans="1:6">
      <c r="A88" t="s">
        <v>1</v>
      </c>
      <c r="B88" t="s">
        <v>2</v>
      </c>
      <c r="C88" t="s">
        <v>27</v>
      </c>
      <c r="D88" t="s">
        <v>28</v>
      </c>
      <c r="E88" t="s">
        <v>29</v>
      </c>
      <c r="F88" t="s">
        <v>30</v>
      </c>
    </row>
    <row r="89" spans="1:6">
      <c r="A89" t="s">
        <v>7</v>
      </c>
      <c r="B89" t="s">
        <v>95</v>
      </c>
      <c r="C89" t="s">
        <v>96</v>
      </c>
      <c r="D89" t="s">
        <v>97</v>
      </c>
      <c r="E89" t="s">
        <v>98</v>
      </c>
      <c r="F89" t="s">
        <v>99</v>
      </c>
    </row>
    <row r="90" spans="1:6">
      <c r="A90" t="s">
        <v>8</v>
      </c>
      <c r="B90" t="s">
        <v>100</v>
      </c>
      <c r="C90" t="s">
        <v>101</v>
      </c>
      <c r="D90" t="s">
        <v>102</v>
      </c>
      <c r="E90" t="s">
        <v>103</v>
      </c>
      <c r="F90" t="s">
        <v>104</v>
      </c>
    </row>
    <row r="91" spans="1:6">
      <c r="A91" t="s">
        <v>9</v>
      </c>
      <c r="B91" t="s">
        <v>105</v>
      </c>
      <c r="C91" t="s">
        <v>106</v>
      </c>
      <c r="D91" t="s">
        <v>107</v>
      </c>
      <c r="E91" t="s">
        <v>108</v>
      </c>
      <c r="F91" t="s">
        <v>109</v>
      </c>
    </row>
    <row r="92" spans="1:6">
      <c r="A92" t="s">
        <v>10</v>
      </c>
      <c r="B92"/>
      <c r="C92"/>
      <c r="D92"/>
      <c r="E92"/>
      <c r="F92"/>
    </row>
    <row r="93" spans="1:6">
      <c r="A93" t="s">
        <v>31</v>
      </c>
      <c r="B93" t="s">
        <v>110</v>
      </c>
      <c r="C93" t="s">
        <v>111</v>
      </c>
      <c r="D93" t="s">
        <v>112</v>
      </c>
      <c r="E93" t="s">
        <v>113</v>
      </c>
      <c r="F93" t="s">
        <v>114</v>
      </c>
    </row>
    <row r="94" spans="1:6">
      <c r="A94" t="s">
        <v>11</v>
      </c>
      <c r="B94" t="s">
        <v>115</v>
      </c>
      <c r="C94" t="s">
        <v>116</v>
      </c>
      <c r="D94" t="s">
        <v>117</v>
      </c>
      <c r="E94" t="s">
        <v>118</v>
      </c>
      <c r="F94" t="s">
        <v>119</v>
      </c>
    </row>
    <row r="95" spans="1:6">
      <c r="A95" t="s">
        <v>12</v>
      </c>
      <c r="B95" t="s">
        <v>120</v>
      </c>
      <c r="C95" t="s">
        <v>121</v>
      </c>
      <c r="D95" t="s">
        <v>122</v>
      </c>
      <c r="E95" t="s">
        <v>123</v>
      </c>
      <c r="F95" t="s">
        <v>124</v>
      </c>
    </row>
    <row r="96" spans="1:6">
      <c r="A96" t="s">
        <v>13</v>
      </c>
      <c r="B96" t="s">
        <v>125</v>
      </c>
      <c r="C96" t="s">
        <v>126</v>
      </c>
      <c r="D96" t="s">
        <v>127</v>
      </c>
      <c r="E96" t="s">
        <v>128</v>
      </c>
      <c r="F96" t="s">
        <v>129</v>
      </c>
    </row>
    <row r="97" spans="1:6">
      <c r="A97" t="s">
        <v>14</v>
      </c>
      <c r="B97" t="s">
        <v>130</v>
      </c>
      <c r="C97" t="s">
        <v>131</v>
      </c>
      <c r="D97" t="s">
        <v>132</v>
      </c>
      <c r="E97" t="s">
        <v>133</v>
      </c>
      <c r="F97" t="s">
        <v>134</v>
      </c>
    </row>
    <row r="98" spans="1:6">
      <c r="A98" t="s">
        <v>32</v>
      </c>
      <c r="B98" t="s">
        <v>135</v>
      </c>
      <c r="C98" t="s">
        <v>136</v>
      </c>
      <c r="D98" t="s">
        <v>137</v>
      </c>
      <c r="E98" t="s">
        <v>138</v>
      </c>
      <c r="F98" t="s">
        <v>139</v>
      </c>
    </row>
    <row r="99" spans="1:6">
      <c r="A99" t="s">
        <v>15</v>
      </c>
      <c r="B99" t="s">
        <v>140</v>
      </c>
      <c r="C99" t="s">
        <v>141</v>
      </c>
      <c r="D99" t="s">
        <v>142</v>
      </c>
      <c r="E99" t="s">
        <v>143</v>
      </c>
      <c r="F99" t="s">
        <v>144</v>
      </c>
    </row>
    <row r="100" spans="1:6">
      <c r="A100" t="s">
        <v>16</v>
      </c>
      <c r="B100" t="s">
        <v>145</v>
      </c>
      <c r="C100" t="s">
        <v>146</v>
      </c>
      <c r="D100" t="s">
        <v>147</v>
      </c>
      <c r="E100" t="s">
        <v>148</v>
      </c>
      <c r="F100" t="s">
        <v>149</v>
      </c>
    </row>
    <row r="101" spans="1:6">
      <c r="A101" t="s">
        <v>17</v>
      </c>
      <c r="B101" t="s">
        <v>150</v>
      </c>
      <c r="C101" t="s">
        <v>151</v>
      </c>
      <c r="D101" t="s">
        <v>152</v>
      </c>
      <c r="E101" t="s">
        <v>153</v>
      </c>
      <c r="F101" t="s">
        <v>154</v>
      </c>
    </row>
    <row r="102" spans="1:6">
      <c r="A102" t="s">
        <v>18</v>
      </c>
      <c r="B102" t="s">
        <v>150</v>
      </c>
      <c r="C102" t="s">
        <v>151</v>
      </c>
      <c r="D102" t="s">
        <v>152</v>
      </c>
      <c r="E102" t="s">
        <v>153</v>
      </c>
      <c r="F102" t="s">
        <v>154</v>
      </c>
    </row>
    <row r="103" spans="1:6">
      <c r="A103" t="s">
        <v>19</v>
      </c>
      <c r="B103" t="s">
        <v>150</v>
      </c>
      <c r="C103" t="s">
        <v>151</v>
      </c>
      <c r="D103" t="s">
        <v>152</v>
      </c>
      <c r="E103" t="s">
        <v>153</v>
      </c>
      <c r="F103" t="s">
        <v>154</v>
      </c>
    </row>
    <row r="104" spans="1:6">
      <c r="A104" t="s">
        <v>20</v>
      </c>
      <c r="B104" t="s">
        <v>21</v>
      </c>
      <c r="C104" t="s">
        <v>155</v>
      </c>
      <c r="D104" t="s">
        <v>155</v>
      </c>
      <c r="E104" t="s">
        <v>156</v>
      </c>
      <c r="F104" t="s">
        <v>157</v>
      </c>
    </row>
    <row r="105" spans="1:6">
      <c r="A105" t="s">
        <v>22</v>
      </c>
      <c r="B105" t="s">
        <v>21</v>
      </c>
      <c r="C105" t="s">
        <v>155</v>
      </c>
      <c r="D105" t="s">
        <v>155</v>
      </c>
      <c r="E105" t="s">
        <v>156</v>
      </c>
      <c r="F105" t="s">
        <v>157</v>
      </c>
    </row>
    <row r="106" spans="1:6">
      <c r="A106" t="s">
        <v>23</v>
      </c>
      <c r="B106" t="s">
        <v>21</v>
      </c>
      <c r="C106" t="s">
        <v>158</v>
      </c>
      <c r="D106" t="s">
        <v>159</v>
      </c>
      <c r="E106" t="s">
        <v>160</v>
      </c>
      <c r="F106" t="s">
        <v>161</v>
      </c>
    </row>
    <row r="107" spans="1:6">
      <c r="A107" t="s">
        <v>24</v>
      </c>
      <c r="B107" t="s">
        <v>21</v>
      </c>
      <c r="C107" t="s">
        <v>162</v>
      </c>
      <c r="D107" t="s">
        <v>163</v>
      </c>
      <c r="E107" t="s">
        <v>164</v>
      </c>
      <c r="F107" t="s">
        <v>165</v>
      </c>
    </row>
    <row r="108" spans="1:6">
      <c r="A108" t="s">
        <v>25</v>
      </c>
      <c r="B108" t="s">
        <v>21</v>
      </c>
      <c r="C108" t="s">
        <v>166</v>
      </c>
      <c r="D108" t="s">
        <v>167</v>
      </c>
      <c r="E108" t="s">
        <v>168</v>
      </c>
      <c r="F108" t="s">
        <v>169</v>
      </c>
    </row>
    <row r="110" spans="1:6">
      <c r="A110" t="s">
        <v>33</v>
      </c>
    </row>
    <row r="111" spans="1:6">
      <c r="A111" t="s">
        <v>1</v>
      </c>
      <c r="B111" t="s">
        <v>2</v>
      </c>
      <c r="C111" t="s">
        <v>3</v>
      </c>
      <c r="D111" t="s">
        <v>4</v>
      </c>
      <c r="E111" t="s">
        <v>5</v>
      </c>
      <c r="F111" t="s">
        <v>6</v>
      </c>
    </row>
    <row r="112" spans="1:6">
      <c r="A112" t="s">
        <v>7</v>
      </c>
      <c r="B112" t="s">
        <v>170</v>
      </c>
      <c r="C112" t="s">
        <v>170</v>
      </c>
      <c r="D112" t="s">
        <v>171</v>
      </c>
      <c r="E112" t="s">
        <v>172</v>
      </c>
      <c r="F112" t="s">
        <v>173</v>
      </c>
    </row>
    <row r="113" spans="1:6">
      <c r="A113" t="s">
        <v>8</v>
      </c>
      <c r="B113" t="s">
        <v>174</v>
      </c>
      <c r="C113" t="s">
        <v>174</v>
      </c>
      <c r="D113" t="s">
        <v>175</v>
      </c>
      <c r="E113" t="s">
        <v>176</v>
      </c>
      <c r="F113" t="s">
        <v>177</v>
      </c>
    </row>
    <row r="114" spans="1:6">
      <c r="A114" t="s">
        <v>9</v>
      </c>
      <c r="B114" t="s">
        <v>178</v>
      </c>
      <c r="C114" t="s">
        <v>178</v>
      </c>
      <c r="D114" t="s">
        <v>179</v>
      </c>
      <c r="E114" t="s">
        <v>180</v>
      </c>
      <c r="F114" t="s">
        <v>181</v>
      </c>
    </row>
    <row r="115" spans="1:6">
      <c r="A115" t="s">
        <v>10</v>
      </c>
      <c r="B115"/>
      <c r="C115"/>
      <c r="D115"/>
      <c r="E115"/>
      <c r="F115"/>
    </row>
    <row r="116" spans="1:6">
      <c r="A116" t="s">
        <v>11</v>
      </c>
      <c r="B116" t="s">
        <v>182</v>
      </c>
      <c r="C116" t="s">
        <v>182</v>
      </c>
      <c r="D116" t="s">
        <v>183</v>
      </c>
      <c r="E116" t="s">
        <v>184</v>
      </c>
      <c r="F116" t="s">
        <v>185</v>
      </c>
    </row>
    <row r="117" spans="1:6">
      <c r="A117" t="s">
        <v>12</v>
      </c>
      <c r="B117" t="s">
        <v>186</v>
      </c>
      <c r="C117" t="s">
        <v>186</v>
      </c>
      <c r="D117" t="s">
        <v>187</v>
      </c>
      <c r="E117" t="s">
        <v>188</v>
      </c>
      <c r="F117" t="s">
        <v>189</v>
      </c>
    </row>
    <row r="118" spans="1:6">
      <c r="A118" t="s">
        <v>13</v>
      </c>
      <c r="B118" t="s">
        <v>190</v>
      </c>
      <c r="C118" t="s">
        <v>190</v>
      </c>
      <c r="D118" t="s">
        <v>191</v>
      </c>
      <c r="E118" t="s">
        <v>192</v>
      </c>
      <c r="F118" t="s">
        <v>193</v>
      </c>
    </row>
    <row r="119" spans="1:6">
      <c r="A119" t="s">
        <v>14</v>
      </c>
      <c r="B119" t="s">
        <v>194</v>
      </c>
      <c r="C119" t="s">
        <v>194</v>
      </c>
      <c r="D119" t="s">
        <v>195</v>
      </c>
      <c r="E119" t="s">
        <v>196</v>
      </c>
      <c r="F119" t="s">
        <v>197</v>
      </c>
    </row>
    <row r="120" spans="1:6">
      <c r="A120" t="s">
        <v>15</v>
      </c>
      <c r="B120" t="s">
        <v>198</v>
      </c>
      <c r="C120" t="s">
        <v>198</v>
      </c>
      <c r="D120" t="s">
        <v>199</v>
      </c>
      <c r="E120" t="s">
        <v>200</v>
      </c>
      <c r="F120" t="s">
        <v>201</v>
      </c>
    </row>
    <row r="121" spans="1:6">
      <c r="A121" t="s">
        <v>16</v>
      </c>
      <c r="B121" t="s">
        <v>202</v>
      </c>
      <c r="C121" t="s">
        <v>202</v>
      </c>
      <c r="D121" t="s">
        <v>203</v>
      </c>
      <c r="E121" t="s">
        <v>204</v>
      </c>
      <c r="F121" t="s">
        <v>205</v>
      </c>
    </row>
    <row r="122" spans="1:6">
      <c r="A122" t="s">
        <v>17</v>
      </c>
      <c r="B122" t="s">
        <v>206</v>
      </c>
      <c r="C122" t="s">
        <v>206</v>
      </c>
      <c r="D122" t="s">
        <v>207</v>
      </c>
      <c r="E122" t="s">
        <v>208</v>
      </c>
      <c r="F122" t="s">
        <v>209</v>
      </c>
    </row>
    <row r="123" spans="1:6">
      <c r="A123" t="s">
        <v>18</v>
      </c>
      <c r="B123" t="s">
        <v>210</v>
      </c>
      <c r="C123" t="s">
        <v>210</v>
      </c>
      <c r="D123" t="s">
        <v>211</v>
      </c>
      <c r="E123" t="s">
        <v>212</v>
      </c>
      <c r="F123" t="s">
        <v>213</v>
      </c>
    </row>
    <row r="124" spans="1:6">
      <c r="A124" t="s">
        <v>19</v>
      </c>
      <c r="B124" t="s">
        <v>210</v>
      </c>
      <c r="C124" t="s">
        <v>210</v>
      </c>
      <c r="D124" t="s">
        <v>211</v>
      </c>
      <c r="E124" t="s">
        <v>212</v>
      </c>
      <c r="F124" t="s">
        <v>213</v>
      </c>
    </row>
    <row r="125" spans="1:6">
      <c r="A125" t="s">
        <v>20</v>
      </c>
      <c r="B125" t="s">
        <v>21</v>
      </c>
      <c r="C125" t="s">
        <v>21</v>
      </c>
      <c r="D125" t="s">
        <v>156</v>
      </c>
      <c r="E125" t="s">
        <v>156</v>
      </c>
      <c r="F125" t="s">
        <v>156</v>
      </c>
    </row>
    <row r="126" spans="1:6">
      <c r="A126" t="s">
        <v>22</v>
      </c>
      <c r="B126" t="s">
        <v>21</v>
      </c>
      <c r="C126" t="s">
        <v>21</v>
      </c>
      <c r="D126" t="s">
        <v>156</v>
      </c>
      <c r="E126" t="s">
        <v>156</v>
      </c>
      <c r="F126" t="s">
        <v>156</v>
      </c>
    </row>
    <row r="127" spans="1:6">
      <c r="A127" t="s">
        <v>23</v>
      </c>
      <c r="B127" t="s">
        <v>21</v>
      </c>
      <c r="C127" t="s">
        <v>21</v>
      </c>
      <c r="D127" t="s">
        <v>214</v>
      </c>
      <c r="E127" t="s">
        <v>215</v>
      </c>
      <c r="F127" t="s">
        <v>216</v>
      </c>
    </row>
    <row r="128" spans="1:6">
      <c r="A128" t="s">
        <v>24</v>
      </c>
      <c r="B128" t="s">
        <v>21</v>
      </c>
      <c r="C128" t="s">
        <v>21</v>
      </c>
      <c r="D128" t="s">
        <v>214</v>
      </c>
      <c r="E128" t="s">
        <v>215</v>
      </c>
      <c r="F128" t="s">
        <v>216</v>
      </c>
    </row>
    <row r="129" spans="1:6">
      <c r="A129" t="s">
        <v>25</v>
      </c>
      <c r="B129" t="s">
        <v>21</v>
      </c>
      <c r="C129" t="s">
        <v>217</v>
      </c>
      <c r="D129" t="s">
        <v>218</v>
      </c>
      <c r="E129" t="s">
        <v>219</v>
      </c>
      <c r="F129" t="s">
        <v>220</v>
      </c>
    </row>
    <row r="131" spans="1:6">
      <c r="A131" t="s">
        <v>221</v>
      </c>
    </row>
    <row r="132" spans="1:6">
      <c r="A132" t="s">
        <v>1</v>
      </c>
      <c r="B132" t="s">
        <v>2</v>
      </c>
      <c r="C132" t="s">
        <v>3</v>
      </c>
      <c r="D132" t="s">
        <v>4</v>
      </c>
      <c r="E132" t="s">
        <v>5</v>
      </c>
      <c r="F132" t="s">
        <v>6</v>
      </c>
    </row>
    <row r="133" spans="1:6">
      <c r="A133" t="s">
        <v>7</v>
      </c>
      <c r="B133" t="s">
        <v>222</v>
      </c>
      <c r="C133" t="s">
        <v>223</v>
      </c>
      <c r="D133" t="s">
        <v>224</v>
      </c>
      <c r="E133" t="s">
        <v>225</v>
      </c>
      <c r="F133" t="s">
        <v>226</v>
      </c>
    </row>
    <row r="134" spans="1:6">
      <c r="A134" t="s">
        <v>10</v>
      </c>
      <c r="B134"/>
      <c r="C134"/>
      <c r="D134"/>
      <c r="E134"/>
      <c r="F134"/>
    </row>
    <row r="135" spans="1:6">
      <c r="A135" t="s">
        <v>11</v>
      </c>
      <c r="B135" t="s">
        <v>227</v>
      </c>
      <c r="C135" t="s">
        <v>228</v>
      </c>
      <c r="D135" t="s">
        <v>229</v>
      </c>
      <c r="E135" t="s">
        <v>230</v>
      </c>
      <c r="F135" t="s">
        <v>231</v>
      </c>
    </row>
    <row r="136" spans="1:6">
      <c r="A136" t="s">
        <v>12</v>
      </c>
      <c r="B136" t="s">
        <v>232</v>
      </c>
      <c r="C136" t="s">
        <v>233</v>
      </c>
      <c r="D136" t="s">
        <v>234</v>
      </c>
      <c r="E136" t="s">
        <v>235</v>
      </c>
      <c r="F136" t="s">
        <v>236</v>
      </c>
    </row>
    <row r="137" spans="1:6">
      <c r="A137" t="s">
        <v>14</v>
      </c>
      <c r="B137" t="s">
        <v>237</v>
      </c>
      <c r="C137" t="s">
        <v>238</v>
      </c>
      <c r="D137" t="s">
        <v>239</v>
      </c>
      <c r="E137" t="s">
        <v>240</v>
      </c>
      <c r="F137" t="s">
        <v>241</v>
      </c>
    </row>
    <row r="138" spans="1:6">
      <c r="A138" t="s">
        <v>15</v>
      </c>
      <c r="B138" t="s">
        <v>242</v>
      </c>
      <c r="C138" t="s">
        <v>243</v>
      </c>
      <c r="D138" t="s">
        <v>244</v>
      </c>
      <c r="E138" t="s">
        <v>245</v>
      </c>
      <c r="F138" t="s">
        <v>246</v>
      </c>
    </row>
    <row r="139" spans="1:6">
      <c r="A139" t="s">
        <v>16</v>
      </c>
      <c r="B139" t="s">
        <v>247</v>
      </c>
      <c r="C139" t="s">
        <v>248</v>
      </c>
      <c r="D139" t="s">
        <v>249</v>
      </c>
      <c r="E139" t="s">
        <v>250</v>
      </c>
      <c r="F139" t="s">
        <v>251</v>
      </c>
    </row>
    <row r="140" spans="1:6">
      <c r="A140" t="s">
        <v>17</v>
      </c>
      <c r="B140" t="s">
        <v>252</v>
      </c>
      <c r="C140" t="s">
        <v>253</v>
      </c>
      <c r="D140" t="s">
        <v>254</v>
      </c>
      <c r="E140" t="s">
        <v>255</v>
      </c>
      <c r="F140" t="s">
        <v>256</v>
      </c>
    </row>
    <row r="141" spans="1:6">
      <c r="A141" t="s">
        <v>18</v>
      </c>
      <c r="B141" t="s">
        <v>257</v>
      </c>
      <c r="C141" t="s">
        <v>258</v>
      </c>
      <c r="D141" t="s">
        <v>259</v>
      </c>
      <c r="E141" t="s">
        <v>260</v>
      </c>
      <c r="F141" t="s">
        <v>256</v>
      </c>
    </row>
    <row r="142" spans="1:6">
      <c r="A142" t="s">
        <v>19</v>
      </c>
      <c r="B142" t="s">
        <v>257</v>
      </c>
      <c r="C142" t="s">
        <v>258</v>
      </c>
      <c r="D142" t="s">
        <v>259</v>
      </c>
      <c r="E142" t="s">
        <v>260</v>
      </c>
      <c r="F142" t="s">
        <v>256</v>
      </c>
    </row>
    <row r="143" spans="1:6">
      <c r="A143" t="s">
        <v>20</v>
      </c>
      <c r="B143" t="s">
        <v>21</v>
      </c>
      <c r="C143" t="s">
        <v>156</v>
      </c>
      <c r="D143" t="s">
        <v>261</v>
      </c>
      <c r="E143" t="s">
        <v>261</v>
      </c>
      <c r="F143" t="s">
        <v>261</v>
      </c>
    </row>
    <row r="144" spans="1:6">
      <c r="A144" t="s">
        <v>22</v>
      </c>
      <c r="B144" t="s">
        <v>21</v>
      </c>
      <c r="C144" t="s">
        <v>156</v>
      </c>
      <c r="D144" t="s">
        <v>261</v>
      </c>
      <c r="E144" t="s">
        <v>261</v>
      </c>
      <c r="F144" t="s">
        <v>261</v>
      </c>
    </row>
    <row r="145" spans="1:6">
      <c r="A145" t="s">
        <v>23</v>
      </c>
      <c r="B145" t="s">
        <v>21</v>
      </c>
      <c r="C145" t="s">
        <v>262</v>
      </c>
      <c r="D145" t="s">
        <v>263</v>
      </c>
      <c r="E145" t="s">
        <v>264</v>
      </c>
      <c r="F145" t="s">
        <v>265</v>
      </c>
    </row>
    <row r="146" spans="1:6">
      <c r="A146" t="s">
        <v>24</v>
      </c>
      <c r="B146" t="s">
        <v>21</v>
      </c>
      <c r="C146" t="s">
        <v>262</v>
      </c>
      <c r="D146" t="s">
        <v>263</v>
      </c>
      <c r="E146" t="s">
        <v>264</v>
      </c>
      <c r="F146" t="s">
        <v>265</v>
      </c>
    </row>
    <row r="148" spans="1:6">
      <c r="A148" t="s">
        <v>266</v>
      </c>
    </row>
    <row r="149" spans="1:6">
      <c r="A149" t="s">
        <v>1</v>
      </c>
      <c r="B149" t="s">
        <v>2</v>
      </c>
      <c r="C149" t="s">
        <v>267</v>
      </c>
      <c r="D149" t="s">
        <v>268</v>
      </c>
      <c r="E149" t="s">
        <v>269</v>
      </c>
      <c r="F149" t="s">
        <v>270</v>
      </c>
    </row>
    <row r="150" spans="1:6">
      <c r="A150" t="s">
        <v>7</v>
      </c>
      <c r="B150" t="s">
        <v>271</v>
      </c>
      <c r="C150" t="s">
        <v>272</v>
      </c>
      <c r="D150" t="s">
        <v>273</v>
      </c>
      <c r="E150" t="s">
        <v>274</v>
      </c>
      <c r="F150" t="s">
        <v>21</v>
      </c>
    </row>
    <row r="151" spans="1:6">
      <c r="A151" t="s">
        <v>8</v>
      </c>
      <c r="B151" t="s">
        <v>275</v>
      </c>
      <c r="C151" t="s">
        <v>276</v>
      </c>
      <c r="D151" t="s">
        <v>277</v>
      </c>
      <c r="E151" t="s">
        <v>278</v>
      </c>
      <c r="F151" t="s">
        <v>279</v>
      </c>
    </row>
    <row r="152" spans="1:6">
      <c r="A152" t="s">
        <v>9</v>
      </c>
      <c r="B152" t="s">
        <v>280</v>
      </c>
      <c r="C152" t="s">
        <v>281</v>
      </c>
      <c r="D152" t="s">
        <v>282</v>
      </c>
      <c r="E152" t="s">
        <v>283</v>
      </c>
      <c r="F152" t="s">
        <v>284</v>
      </c>
    </row>
    <row r="153" spans="1:6">
      <c r="A153" t="s">
        <v>10</v>
      </c>
      <c r="B153"/>
      <c r="C153"/>
      <c r="D153"/>
      <c r="E153"/>
      <c r="F153"/>
    </row>
    <row r="154" spans="1:6">
      <c r="A154" t="s">
        <v>31</v>
      </c>
      <c r="B154" t="s">
        <v>21</v>
      </c>
      <c r="C154" t="s">
        <v>21</v>
      </c>
      <c r="D154" t="s">
        <v>156</v>
      </c>
      <c r="E154" t="s">
        <v>156</v>
      </c>
      <c r="F154" t="s">
        <v>21</v>
      </c>
    </row>
    <row r="155" spans="1:6">
      <c r="A155" t="s">
        <v>11</v>
      </c>
      <c r="B155" t="s">
        <v>285</v>
      </c>
      <c r="C155" t="s">
        <v>286</v>
      </c>
      <c r="D155" t="s">
        <v>287</v>
      </c>
      <c r="E155" t="s">
        <v>288</v>
      </c>
      <c r="F155" t="s">
        <v>289</v>
      </c>
    </row>
    <row r="156" spans="1:6">
      <c r="A156" t="s">
        <v>12</v>
      </c>
      <c r="B156" t="s">
        <v>290</v>
      </c>
      <c r="C156" t="s">
        <v>291</v>
      </c>
      <c r="D156" t="s">
        <v>292</v>
      </c>
      <c r="E156" t="s">
        <v>293</v>
      </c>
      <c r="F156" t="s">
        <v>294</v>
      </c>
    </row>
    <row r="157" spans="1:6">
      <c r="A157" t="s">
        <v>13</v>
      </c>
      <c r="B157" t="s">
        <v>295</v>
      </c>
      <c r="C157" t="s">
        <v>296</v>
      </c>
      <c r="D157" t="s">
        <v>297</v>
      </c>
      <c r="E157" t="s">
        <v>298</v>
      </c>
      <c r="F157" t="s">
        <v>299</v>
      </c>
    </row>
    <row r="158" spans="1:6">
      <c r="A158" t="s">
        <v>14</v>
      </c>
      <c r="B158" t="s">
        <v>300</v>
      </c>
      <c r="C158" t="s">
        <v>301</v>
      </c>
      <c r="D158" t="s">
        <v>302</v>
      </c>
      <c r="E158" t="s">
        <v>303</v>
      </c>
      <c r="F158" t="s">
        <v>21</v>
      </c>
    </row>
    <row r="159" spans="1:6">
      <c r="A159" t="s">
        <v>15</v>
      </c>
      <c r="B159" t="s">
        <v>304</v>
      </c>
      <c r="C159" t="s">
        <v>305</v>
      </c>
      <c r="D159" t="s">
        <v>306</v>
      </c>
      <c r="E159" t="s">
        <v>307</v>
      </c>
      <c r="F159" t="s">
        <v>308</v>
      </c>
    </row>
    <row r="160" spans="1:6">
      <c r="A160" t="s">
        <v>16</v>
      </c>
      <c r="B160" t="s">
        <v>309</v>
      </c>
      <c r="C160" t="s">
        <v>310</v>
      </c>
      <c r="D160" t="s">
        <v>311</v>
      </c>
      <c r="E160" t="s">
        <v>312</v>
      </c>
      <c r="F160" t="s">
        <v>313</v>
      </c>
    </row>
    <row r="161" spans="1:6">
      <c r="A161" t="s">
        <v>17</v>
      </c>
      <c r="B161" t="s">
        <v>314</v>
      </c>
      <c r="C161" t="s">
        <v>315</v>
      </c>
      <c r="D161" t="s">
        <v>316</v>
      </c>
      <c r="E161" t="s">
        <v>317</v>
      </c>
      <c r="F161" t="s">
        <v>318</v>
      </c>
    </row>
    <row r="162" spans="1:6">
      <c r="A162" t="s">
        <v>18</v>
      </c>
      <c r="B162" t="s">
        <v>314</v>
      </c>
      <c r="C162" t="s">
        <v>315</v>
      </c>
      <c r="D162" t="s">
        <v>316</v>
      </c>
      <c r="E162" t="s">
        <v>319</v>
      </c>
      <c r="F162" t="s">
        <v>318</v>
      </c>
    </row>
    <row r="163" spans="1:6">
      <c r="A163" t="s">
        <v>19</v>
      </c>
      <c r="B163" t="s">
        <v>314</v>
      </c>
      <c r="C163" t="s">
        <v>315</v>
      </c>
      <c r="D163" t="s">
        <v>316</v>
      </c>
      <c r="E163" t="s">
        <v>319</v>
      </c>
      <c r="F163" t="s">
        <v>318</v>
      </c>
    </row>
    <row r="164" spans="1:6">
      <c r="A164" t="s">
        <v>20</v>
      </c>
      <c r="B164" t="s">
        <v>21</v>
      </c>
      <c r="C164" t="s">
        <v>156</v>
      </c>
      <c r="D164" t="s">
        <v>320</v>
      </c>
      <c r="E164" t="s">
        <v>261</v>
      </c>
      <c r="F164" t="s">
        <v>156</v>
      </c>
    </row>
    <row r="165" spans="1:6">
      <c r="A165" t="s">
        <v>22</v>
      </c>
      <c r="B165" t="s">
        <v>21</v>
      </c>
      <c r="C165" t="s">
        <v>156</v>
      </c>
      <c r="D165" t="s">
        <v>320</v>
      </c>
      <c r="E165" t="s">
        <v>261</v>
      </c>
      <c r="F165" t="s">
        <v>156</v>
      </c>
    </row>
    <row r="166" spans="1:6">
      <c r="A166" t="s">
        <v>23</v>
      </c>
      <c r="B166" t="s">
        <v>21</v>
      </c>
      <c r="C166" t="s">
        <v>321</v>
      </c>
      <c r="D166" t="s">
        <v>321</v>
      </c>
      <c r="E166" t="s">
        <v>322</v>
      </c>
      <c r="F166" t="s">
        <v>322</v>
      </c>
    </row>
    <row r="167" spans="1:6">
      <c r="A167" t="s">
        <v>24</v>
      </c>
      <c r="B167" t="s">
        <v>21</v>
      </c>
      <c r="C167" t="s">
        <v>321</v>
      </c>
      <c r="D167" t="s">
        <v>321</v>
      </c>
      <c r="E167" t="s">
        <v>322</v>
      </c>
      <c r="F167" t="s">
        <v>322</v>
      </c>
    </row>
    <row r="168" spans="1:6">
      <c r="A168" t="s">
        <v>25</v>
      </c>
      <c r="B168" t="s">
        <v>21</v>
      </c>
      <c r="C168" t="s">
        <v>323</v>
      </c>
      <c r="D168" t="s">
        <v>324</v>
      </c>
      <c r="E168" t="s">
        <v>325</v>
      </c>
      <c r="F168" t="s">
        <v>326</v>
      </c>
    </row>
    <row r="170" spans="1:6">
      <c r="A170" t="s">
        <v>327</v>
      </c>
    </row>
    <row r="171" spans="1:6">
      <c r="A171" t="s">
        <v>1</v>
      </c>
      <c r="B171" t="s">
        <v>2</v>
      </c>
      <c r="C171" t="s">
        <v>328</v>
      </c>
      <c r="D171" t="s">
        <v>329</v>
      </c>
      <c r="E171" t="s">
        <v>330</v>
      </c>
    </row>
    <row r="172" spans="1:6">
      <c r="A172" t="s">
        <v>7</v>
      </c>
      <c r="B172" t="s">
        <v>331</v>
      </c>
      <c r="C172" t="s">
        <v>332</v>
      </c>
      <c r="D172" t="s">
        <v>333</v>
      </c>
      <c r="E172" t="s">
        <v>334</v>
      </c>
    </row>
    <row r="173" spans="1:6">
      <c r="A173" t="s">
        <v>8</v>
      </c>
      <c r="B173" t="s">
        <v>335</v>
      </c>
      <c r="C173" t="s">
        <v>336</v>
      </c>
      <c r="D173" t="s">
        <v>337</v>
      </c>
      <c r="E173" t="s">
        <v>338</v>
      </c>
    </row>
    <row r="174" spans="1:6">
      <c r="A174" t="s">
        <v>9</v>
      </c>
      <c r="B174" t="s">
        <v>339</v>
      </c>
      <c r="C174" t="s">
        <v>340</v>
      </c>
      <c r="D174" t="s">
        <v>341</v>
      </c>
      <c r="E174" t="s">
        <v>342</v>
      </c>
    </row>
    <row r="175" spans="1:6">
      <c r="A175" t="s">
        <v>10</v>
      </c>
      <c r="B175"/>
      <c r="C175"/>
      <c r="D175"/>
      <c r="E175"/>
    </row>
    <row r="176" spans="1:6">
      <c r="A176" t="s">
        <v>11</v>
      </c>
      <c r="B176" t="s">
        <v>343</v>
      </c>
      <c r="C176" t="s">
        <v>344</v>
      </c>
      <c r="D176" t="s">
        <v>345</v>
      </c>
      <c r="E176" t="s">
        <v>346</v>
      </c>
    </row>
    <row r="177" spans="1:6">
      <c r="A177" t="s">
        <v>12</v>
      </c>
      <c r="B177" t="s">
        <v>347</v>
      </c>
      <c r="C177" t="s">
        <v>348</v>
      </c>
      <c r="D177" t="s">
        <v>349</v>
      </c>
      <c r="E177" t="s">
        <v>350</v>
      </c>
    </row>
    <row r="178" spans="1:6">
      <c r="A178" t="s">
        <v>13</v>
      </c>
      <c r="B178" t="s">
        <v>351</v>
      </c>
      <c r="C178" t="s">
        <v>352</v>
      </c>
      <c r="D178" t="s">
        <v>353</v>
      </c>
      <c r="E178" t="s">
        <v>354</v>
      </c>
    </row>
    <row r="179" spans="1:6">
      <c r="A179" t="s">
        <v>14</v>
      </c>
      <c r="B179" t="s">
        <v>355</v>
      </c>
      <c r="C179" t="s">
        <v>356</v>
      </c>
      <c r="D179" t="s">
        <v>357</v>
      </c>
      <c r="E179" t="s">
        <v>358</v>
      </c>
    </row>
    <row r="180" spans="1:6">
      <c r="A180" t="s">
        <v>15</v>
      </c>
      <c r="B180" t="s">
        <v>359</v>
      </c>
      <c r="C180" t="s">
        <v>360</v>
      </c>
      <c r="D180" t="s">
        <v>361</v>
      </c>
      <c r="E180" t="s">
        <v>362</v>
      </c>
    </row>
    <row r="181" spans="1:6">
      <c r="A181" t="s">
        <v>16</v>
      </c>
      <c r="B181" t="s">
        <v>363</v>
      </c>
      <c r="C181" t="s">
        <v>364</v>
      </c>
      <c r="D181" t="s">
        <v>365</v>
      </c>
      <c r="E181" t="s">
        <v>366</v>
      </c>
    </row>
    <row r="182" spans="1:6">
      <c r="A182" t="s">
        <v>17</v>
      </c>
      <c r="B182" t="s">
        <v>367</v>
      </c>
      <c r="C182" t="s">
        <v>368</v>
      </c>
      <c r="D182" t="s">
        <v>369</v>
      </c>
      <c r="E182" t="s">
        <v>370</v>
      </c>
    </row>
    <row r="183" spans="1:6">
      <c r="A183" t="s">
        <v>18</v>
      </c>
      <c r="B183" t="s">
        <v>371</v>
      </c>
      <c r="C183" t="s">
        <v>368</v>
      </c>
      <c r="D183" t="s">
        <v>372</v>
      </c>
      <c r="E183" t="s">
        <v>373</v>
      </c>
    </row>
    <row r="184" spans="1:6">
      <c r="A184" t="s">
        <v>19</v>
      </c>
      <c r="B184" t="s">
        <v>371</v>
      </c>
      <c r="C184" t="s">
        <v>368</v>
      </c>
      <c r="D184" t="s">
        <v>372</v>
      </c>
      <c r="E184" t="s">
        <v>373</v>
      </c>
    </row>
    <row r="185" spans="1:6">
      <c r="A185" t="s">
        <v>20</v>
      </c>
      <c r="B185" t="s">
        <v>21</v>
      </c>
      <c r="C185" t="s">
        <v>261</v>
      </c>
      <c r="D185" t="s">
        <v>374</v>
      </c>
      <c r="E185" t="s">
        <v>156</v>
      </c>
    </row>
    <row r="186" spans="1:6">
      <c r="A186" t="s">
        <v>22</v>
      </c>
      <c r="B186" t="s">
        <v>21</v>
      </c>
      <c r="C186" t="s">
        <v>261</v>
      </c>
      <c r="D186" t="s">
        <v>374</v>
      </c>
      <c r="E186" t="s">
        <v>156</v>
      </c>
    </row>
    <row r="187" spans="1:6">
      <c r="A187" t="s">
        <v>23</v>
      </c>
      <c r="B187" t="s">
        <v>21</v>
      </c>
      <c r="C187" t="s">
        <v>375</v>
      </c>
      <c r="D187" t="s">
        <v>375</v>
      </c>
      <c r="E187" t="s">
        <v>376</v>
      </c>
    </row>
    <row r="188" spans="1:6">
      <c r="A188" t="s">
        <v>24</v>
      </c>
      <c r="B188" t="s">
        <v>21</v>
      </c>
      <c r="C188" t="s">
        <v>375</v>
      </c>
      <c r="D188" t="s">
        <v>375</v>
      </c>
      <c r="E188" t="s">
        <v>376</v>
      </c>
    </row>
    <row r="189" spans="1:6">
      <c r="A189" t="s">
        <v>25</v>
      </c>
      <c r="B189" t="s">
        <v>21</v>
      </c>
      <c r="C189" t="s">
        <v>377</v>
      </c>
      <c r="D189" t="s">
        <v>378</v>
      </c>
      <c r="E189" t="s">
        <v>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2021-06-05T16:20:05+00:00</dcterms:created>
  <dcterms:modified xsi:type="dcterms:W3CDTF">2021-06-05T16:20:05+00:00</dcterms:modified>
  <dc:title>Untitled Spreadsheet</dc:title>
  <dc:description/>
  <dc:subject/>
  <cp:keywords/>
  <cp:category/>
</cp:coreProperties>
</file>