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<sst xmlns="http://schemas.openxmlformats.org/spreadsheetml/2006/main" uniqueCount="52">
  <si>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Wihlborgs Fastigheter AB (publ) (WIHL.ST)</t>
  </si>
  <si>
    <t>Détails</t>
  </si>
  <si>
    <t>31/12/2020</t>
  </si>
  <si>
    <t>31/12/2019</t>
  </si>
  <si>
    <t>31/12/2018</t>
  </si>
  <si>
    <t>31/12/2017</t>
  </si>
  <si>
    <t>Actifs</t>
  </si>
  <si>
    <t>Actifàcourtterme</t>
  </si>
  <si>
    <t>Trésorerie</t>
  </si>
  <si>
    <t>Espècesetquasiespèces</t>
  </si>
  <si>
    <t>Trésorerietotale</t>
  </si>
  <si>
    <t>Créancesnettes</t>
  </si>
  <si>
    <t>Autreactifàcourtterme</t>
  </si>
  <si>
    <t>Totaldesactifsàcourtterme</t>
  </si>
  <si>
    <t>Actifsnoncirculants</t>
  </si>
  <si>
    <t>Terrains,usinesetéquipements</t>
  </si>
  <si>
    <t>Investissementsbrutsenterrains,usinesetéquipements</t>
  </si>
  <si>
    <t>Dépréciationcumulée</t>
  </si>
  <si>
    <t>Investissementsnetsenterrains,usinesetéquipements</t>
  </si>
  <si>
    <t>Totaldesactifsnoncirculants</t>
  </si>
  <si>
    <t>Totaldesactifs</t>
  </si>
  <si>
    <t>Passifetcapitauxpropres</t>
  </si>
  <si>
    <t>Passif</t>
  </si>
  <si>
    <t>Passifàcourtterme</t>
  </si>
  <si>
    <t>Dettecourante</t>
  </si>
  <si>
    <t>Créances</t>
  </si>
  <si>
    <t>Autrepassifàcourtterme</t>
  </si>
  <si>
    <t>Totaldespassifsàcourtterme</t>
  </si>
  <si>
    <t>Passifsnonàcourtterme</t>
  </si>
  <si>
    <t>Detteàlongterme</t>
  </si>
  <si>
    <t>Passifd’impôtsdifféré</t>
  </si>
  <si>
    <t>Chiffred'affairesdifféré</t>
  </si>
  <si>
    <t>Autrespassifsàlongterme</t>
  </si>
  <si>
    <t>Totaldespassifsnonàcourtterme</t>
  </si>
  <si>
    <t>Passifstotaux</t>
  </si>
  <si>
    <t>Capitauxpropresdesdétenteurs</t>
  </si>
  <si>
    <t>Actionordinaire</t>
  </si>
  <si>
    <t>Bénéficesnonrépartis</t>
  </si>
  <si>
    <t>Totaldescapitauxpropres</t>
  </si>
  <si>
    <t>Passiftotaletcapitauxpropres</t>
  </si>
  <si>
    <t>AB Volvo (publ) (VOLV-B.ST)</t>
  </si>
  <si>
    <t>Autresinvestissementsàcourtterme</t>
  </si>
  <si>
    <t>Inventaire</t>
  </si>
  <si>
    <t>Clientèle</t>
  </si>
  <si>
    <t>Biensincorporels</t>
  </si>
  <si>
    <t>Autresactifsàlongterme</t>
  </si>
  <si>
    <t>Svenska Cellulosa Aktiebolaget SCA (publ) (SCA-A.ST)</t>
  </si>
  <si>
    <t>SAS AB (publ) (SAS.ST)</t>
  </si>
  <si>
    <t>31/10/2020</t>
  </si>
  <si>
    <t>31/10/2019</t>
  </si>
  <si>
    <t>31/10/2018</t>
  </si>
  <si>
    <t>31/10/2017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</si>
</sst>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7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/>
      <c r="C3"/>
      <c r="D3"/>
      <c r="E3"/>
    </row>
    <row r="4" spans="1:5">
      <c r="A4" t="s">
        <v>7</v>
      </c>
      <c r="B4"/>
      <c r="C4"/>
      <c r="D4"/>
      <c r="E4"/>
    </row>
    <row r="5" spans="1:5">
      <c r="A5" t="s">
        <v>8</v>
      </c>
      <c r="B5"/>
      <c r="C5"/>
      <c r="D5"/>
      <c r="E5"/>
    </row>
    <row r="6" spans="1:5">
      <c r="A6" t="s">
        <v>9</v>
      </c>
      <c r="B6">
        <f>VALUE(205000)</f>
        <v>205000</v>
      </c>
      <c r="C6">
        <f>VALUE(280000)</f>
        <v>280000</v>
      </c>
      <c r="D6">
        <f>VALUE(183000)</f>
        <v>183000</v>
      </c>
      <c r="E6">
        <f>VALUE(179000)</f>
        <v>179000</v>
      </c>
    </row>
    <row r="7" spans="1:5">
      <c r="A7" t="s">
        <v>10</v>
      </c>
      <c r="B7">
        <f>VALUE(205000)</f>
        <v>205000</v>
      </c>
      <c r="C7">
        <f>VALUE(280000)</f>
        <v>280000</v>
      </c>
      <c r="D7">
        <f>VALUE(183000)</f>
        <v>183000</v>
      </c>
      <c r="E7">
        <f>VALUE(179000)</f>
        <v>179000</v>
      </c>
    </row>
    <row r="8" spans="1:5">
      <c r="A8" t="s">
        <v>11</v>
      </c>
      <c r="B8">
        <f>VALUE(55000)</f>
        <v>55000</v>
      </c>
      <c r="C8">
        <f>VALUE(63000)</f>
        <v>63000</v>
      </c>
      <c r="D8">
        <f>VALUE(12000)</f>
        <v>12000</v>
      </c>
      <c r="E8">
        <f>VALUE(38000)</f>
        <v>38000</v>
      </c>
    </row>
    <row r="9" spans="1:5">
      <c r="A9" t="s">
        <v>12</v>
      </c>
      <c r="B9"/>
      <c r="C9">
        <f>VALUE(1000)</f>
        <v>1000</v>
      </c>
      <c r="D9"/>
      <c r="E9"/>
    </row>
    <row r="10" spans="1:5">
      <c r="A10" t="s">
        <v>13</v>
      </c>
      <c r="B10">
        <f>VALUE(355000)</f>
        <v>355000</v>
      </c>
      <c r="C10">
        <f>VALUE(482000)</f>
        <v>482000</v>
      </c>
      <c r="D10">
        <f>VALUE(245000)</f>
        <v>245000</v>
      </c>
      <c r="E10">
        <f>VALUE(293000)</f>
        <v>293000</v>
      </c>
    </row>
    <row r="11" spans="1:5">
      <c r="A11" t="s">
        <v>14</v>
      </c>
      <c r="B11"/>
      <c r="C11"/>
      <c r="D11"/>
      <c r="E11"/>
    </row>
    <row r="12" spans="1:5">
      <c r="A12" t="s">
        <v>15</v>
      </c>
      <c r="B12"/>
      <c r="C12"/>
      <c r="D12"/>
      <c r="E12"/>
    </row>
    <row r="13" spans="1:5">
      <c r="A13" t="s">
        <v>16</v>
      </c>
      <c r="B13">
        <f>VALUE(225000)</f>
        <v>225000</v>
      </c>
      <c r="C13">
        <f>VALUE(249000)</f>
        <v>249000</v>
      </c>
      <c r="D13">
        <f>VALUE(57000)</f>
        <v>57000</v>
      </c>
      <c r="E13">
        <f>VALUE(47000)</f>
        <v>47000</v>
      </c>
    </row>
    <row r="14" spans="1:5">
      <c r="A14" t="s">
        <v>17</v>
      </c>
      <c r="B14">
        <f>VALUE(51000)</f>
        <v>51000</v>
      </c>
      <c r="C14">
        <f>VALUE(47000)</f>
        <v>47000</v>
      </c>
      <c r="D14">
        <f>VALUE(38000)</f>
        <v>38000</v>
      </c>
      <c r="E14">
        <f>VALUE(36000)</f>
        <v>36000</v>
      </c>
    </row>
    <row r="15" spans="1:5">
      <c r="A15" t="s">
        <v>18</v>
      </c>
      <c r="B15">
        <f>VALUE(174000)</f>
        <v>174000</v>
      </c>
      <c r="C15">
        <f>VALUE(202000)</f>
        <v>202000</v>
      </c>
      <c r="D15">
        <f>VALUE(19000)</f>
        <v>19000</v>
      </c>
      <c r="E15">
        <f>VALUE(11000)</f>
        <v>11000</v>
      </c>
    </row>
    <row r="16" spans="1:5">
      <c r="A16" t="s">
        <v>19</v>
      </c>
      <c r="B16">
        <f>VALUE(46606000)</f>
        <v>46606000</v>
      </c>
      <c r="C16">
        <f>VALUE(46076000)</f>
        <v>46076000</v>
      </c>
      <c r="D16">
        <f>VALUE(42497000)</f>
        <v>42497000</v>
      </c>
      <c r="E16">
        <f>VALUE(38924000)</f>
        <v>38924000</v>
      </c>
    </row>
    <row r="17" spans="1:5">
      <c r="A17" t="s">
        <v>20</v>
      </c>
      <c r="B17">
        <f>VALUE(46961000)</f>
        <v>46961000</v>
      </c>
      <c r="C17">
        <f>VALUE(46558000)</f>
        <v>46558000</v>
      </c>
      <c r="D17">
        <f>VALUE(42742000)</f>
        <v>42742000</v>
      </c>
      <c r="E17">
        <f>VALUE(39217000)</f>
        <v>39217000</v>
      </c>
    </row>
    <row r="18" spans="1:5">
      <c r="A18" t="s">
        <v>21</v>
      </c>
      <c r="B18"/>
      <c r="C18"/>
      <c r="D18"/>
      <c r="E18"/>
    </row>
    <row r="19" spans="1:5">
      <c r="A19" t="s">
        <v>22</v>
      </c>
      <c r="B19"/>
      <c r="C19"/>
      <c r="D19"/>
      <c r="E19"/>
    </row>
    <row r="20" spans="1:5">
      <c r="A20" t="s">
        <v>23</v>
      </c>
      <c r="B20"/>
      <c r="C20"/>
      <c r="D20"/>
      <c r="E20"/>
    </row>
    <row r="21" spans="1:5">
      <c r="A21" t="s">
        <v>24</v>
      </c>
      <c r="B21"/>
      <c r="C21">
        <f>VALUE(1070000)</f>
        <v>1070000</v>
      </c>
      <c r="D21">
        <f>VALUE(3230000)</f>
        <v>3230000</v>
      </c>
      <c r="E21">
        <f>VALUE(719000)</f>
        <v>719000</v>
      </c>
    </row>
    <row r="22" spans="1:5">
      <c r="A22" t="s">
        <v>25</v>
      </c>
      <c r="B22">
        <f>VALUE(193000)</f>
        <v>193000</v>
      </c>
      <c r="C22">
        <f>VALUE(292000)</f>
        <v>292000</v>
      </c>
      <c r="D22">
        <f>VALUE(273000)</f>
        <v>273000</v>
      </c>
      <c r="E22">
        <f>VALUE(282000)</f>
        <v>282000</v>
      </c>
    </row>
    <row r="23" spans="1:5">
      <c r="A23" t="s">
        <v>26</v>
      </c>
      <c r="B23">
        <f>VALUE(312000)</f>
        <v>312000</v>
      </c>
      <c r="C23">
        <f>VALUE(241000)</f>
        <v>241000</v>
      </c>
      <c r="D23">
        <f>VALUE(258000)</f>
        <v>258000</v>
      </c>
      <c r="E23">
        <f>VALUE(196000)</f>
        <v>196000</v>
      </c>
    </row>
    <row r="24" spans="1:5">
      <c r="A24" t="s">
        <v>27</v>
      </c>
      <c r="B24">
        <f>VALUE(1118000)</f>
        <v>1118000</v>
      </c>
      <c r="C24">
        <f>VALUE(2217000)</f>
        <v>2217000</v>
      </c>
      <c r="D24">
        <f>VALUE(4240000)</f>
        <v>4240000</v>
      </c>
      <c r="E24">
        <f>VALUE(1704000)</f>
        <v>1704000</v>
      </c>
    </row>
    <row r="25" spans="1:5">
      <c r="A25" t="s">
        <v>28</v>
      </c>
      <c r="B25"/>
      <c r="C25"/>
      <c r="D25"/>
      <c r="E25"/>
    </row>
    <row r="26" spans="1:5">
      <c r="A26" t="s">
        <v>29</v>
      </c>
      <c r="B26">
        <f>VALUE(22208000)</f>
        <v>22208000</v>
      </c>
      <c r="C26">
        <f>VALUE(22558000)</f>
        <v>22558000</v>
      </c>
      <c r="D26">
        <f>VALUE(19584000)</f>
        <v>19584000</v>
      </c>
      <c r="E26">
        <f>VALUE(19934000)</f>
        <v>19934000</v>
      </c>
    </row>
    <row r="27" spans="1:5">
      <c r="A27" t="s">
        <v>30</v>
      </c>
      <c r="B27">
        <f>VALUE(3853000)</f>
        <v>3853000</v>
      </c>
      <c r="C27">
        <f>VALUE(3582000)</f>
        <v>3582000</v>
      </c>
      <c r="D27">
        <f>VALUE(3295000)</f>
        <v>3295000</v>
      </c>
      <c r="E27">
        <f>VALUE(2989000)</f>
        <v>2989000</v>
      </c>
    </row>
    <row r="28" spans="1:5">
      <c r="A28" t="s">
        <v>31</v>
      </c>
      <c r="B28">
        <f>VALUE(13000)</f>
        <v>13000</v>
      </c>
      <c r="C28">
        <f>VALUE(14000)</f>
        <v>14000</v>
      </c>
      <c r="D28">
        <f>VALUE(14000)</f>
        <v>14000</v>
      </c>
      <c r="E28">
        <f>VALUE(15000)</f>
        <v>15000</v>
      </c>
    </row>
    <row r="29" spans="1:5">
      <c r="A29" t="s">
        <v>32</v>
      </c>
      <c r="B29">
        <f>VALUE(4000)</f>
        <v>4000</v>
      </c>
      <c r="C29">
        <f>VALUE(9000)</f>
        <v>9000</v>
      </c>
      <c r="D29">
        <f>VALUE(7000)</f>
        <v>7000</v>
      </c>
      <c r="E29"/>
    </row>
    <row r="30" spans="1:5">
      <c r="A30" t="s">
        <v>33</v>
      </c>
      <c r="B30">
        <f>VALUE(26447000)</f>
        <v>26447000</v>
      </c>
      <c r="C30">
        <f>VALUE(26454000)</f>
        <v>26454000</v>
      </c>
      <c r="D30">
        <f>VALUE(22972000)</f>
        <v>22972000</v>
      </c>
      <c r="E30">
        <f>VALUE(23921000)</f>
        <v>23921000</v>
      </c>
    </row>
    <row r="31" spans="1:5">
      <c r="A31" t="s">
        <v>34</v>
      </c>
      <c r="B31">
        <f>VALUE(27565000)</f>
        <v>27565000</v>
      </c>
      <c r="C31">
        <f>VALUE(28671000)</f>
        <v>28671000</v>
      </c>
      <c r="D31">
        <f>VALUE(27212000)</f>
        <v>27212000</v>
      </c>
      <c r="E31">
        <f>VALUE(25625000)</f>
        <v>25625000</v>
      </c>
    </row>
    <row r="32" spans="1:5">
      <c r="A32" t="s">
        <v>35</v>
      </c>
      <c r="B32"/>
      <c r="C32"/>
      <c r="D32"/>
      <c r="E32"/>
    </row>
    <row r="33" spans="1:5">
      <c r="A33" t="s">
        <v>36</v>
      </c>
      <c r="B33">
        <f>VALUE(192000)</f>
        <v>192000</v>
      </c>
      <c r="C33">
        <f>VALUE(192000)</f>
        <v>192000</v>
      </c>
      <c r="D33">
        <f>VALUE(192000)</f>
        <v>192000</v>
      </c>
      <c r="E33">
        <f>VALUE(192000)</f>
        <v>192000</v>
      </c>
    </row>
    <row r="34" spans="1:5">
      <c r="A34" t="s">
        <v>37</v>
      </c>
      <c r="B34">
        <f>VALUE(16959000)</f>
        <v>16959000</v>
      </c>
      <c r="C34">
        <f>VALUE(15429000)</f>
        <v>15429000</v>
      </c>
      <c r="D34">
        <f>VALUE(13082000)</f>
        <v>13082000</v>
      </c>
      <c r="E34">
        <f>VALUE(11159000)</f>
        <v>11159000</v>
      </c>
    </row>
    <row r="35" spans="1:5">
      <c r="A35" t="s">
        <v>38</v>
      </c>
      <c r="B35">
        <f>VALUE(19396000)</f>
        <v>19396000</v>
      </c>
      <c r="C35">
        <f>VALUE(17887000)</f>
        <v>17887000</v>
      </c>
      <c r="D35">
        <f>VALUE(15530000)</f>
        <v>15530000</v>
      </c>
      <c r="E35">
        <f>VALUE(13592000)</f>
        <v>13592000</v>
      </c>
    </row>
    <row r="36" spans="1:5">
      <c r="A36" t="s">
        <v>39</v>
      </c>
      <c r="B36">
        <f>VALUE(46961000)</f>
        <v>46961000</v>
      </c>
      <c r="C36">
        <f>VALUE(46558000)</f>
        <v>46558000</v>
      </c>
      <c r="D36">
        <f>VALUE(42742000)</f>
        <v>42742000</v>
      </c>
      <c r="E36">
        <f>VALUE(39217000)</f>
        <v>39217000</v>
      </c>
    </row>
    <row r="38" spans="1:5">
      <c r="A38" t="s">
        <v>40</v>
      </c>
    </row>
    <row r="39" spans="1:5">
      <c r="A39" t="s">
        <v>1</v>
      </c>
      <c r="B39" t="s">
        <v>2</v>
      </c>
      <c r="C39" t="s">
        <v>3</v>
      </c>
      <c r="D39" t="s">
        <v>4</v>
      </c>
      <c r="E39" t="s">
        <v>5</v>
      </c>
    </row>
    <row r="40" spans="1:5">
      <c r="A40" t="s">
        <v>6</v>
      </c>
      <c r="B40"/>
      <c r="C40"/>
      <c r="D40"/>
      <c r="E40"/>
    </row>
    <row r="41" spans="1:5">
      <c r="A41" t="s">
        <v>7</v>
      </c>
      <c r="B41"/>
      <c r="C41"/>
      <c r="D41"/>
      <c r="E41"/>
    </row>
    <row r="42" spans="1:5">
      <c r="A42" t="s">
        <v>8</v>
      </c>
      <c r="B42"/>
      <c r="C42"/>
      <c r="D42"/>
      <c r="E42"/>
    </row>
    <row r="43" spans="1:5">
      <c r="A43" t="s">
        <v>9</v>
      </c>
      <c r="B43">
        <f>VALUE(85206000)</f>
        <v>85206000</v>
      </c>
      <c r="C43">
        <f>VALUE(61461000)</f>
        <v>61461000</v>
      </c>
      <c r="D43">
        <f>VALUE(46933000)</f>
        <v>46933000</v>
      </c>
      <c r="E43">
        <f>VALUE(36092000)</f>
        <v>36092000</v>
      </c>
    </row>
    <row r="44" spans="1:5">
      <c r="A44" t="s">
        <v>41</v>
      </c>
      <c r="B44">
        <f>VALUE(213000)</f>
        <v>213000</v>
      </c>
      <c r="C44">
        <f>VALUE(200000)</f>
        <v>200000</v>
      </c>
      <c r="D44">
        <f>VALUE(160000)</f>
        <v>160000</v>
      </c>
      <c r="E44">
        <f>VALUE(178000)</f>
        <v>178000</v>
      </c>
    </row>
    <row r="45" spans="1:5">
      <c r="A45" t="s">
        <v>10</v>
      </c>
      <c r="B45">
        <f>VALUE(85419000)</f>
        <v>85419000</v>
      </c>
      <c r="C45">
        <f>VALUE(61661000)</f>
        <v>61661000</v>
      </c>
      <c r="D45">
        <f>VALUE(47093000)</f>
        <v>47093000</v>
      </c>
      <c r="E45">
        <f>VALUE(36270000)</f>
        <v>36270000</v>
      </c>
    </row>
    <row r="46" spans="1:5">
      <c r="A46" t="s">
        <v>11</v>
      </c>
      <c r="B46">
        <f>VALUE(35660000)</f>
        <v>35660000</v>
      </c>
      <c r="C46">
        <f>VALUE(37723000)</f>
        <v>37723000</v>
      </c>
      <c r="D46">
        <f>VALUE(41906000)</f>
        <v>41906000</v>
      </c>
      <c r="E46">
        <f>VALUE(40774000)</f>
        <v>40774000</v>
      </c>
    </row>
    <row r="47" spans="1:5">
      <c r="A47" t="s">
        <v>42</v>
      </c>
      <c r="B47">
        <f>VALUE(47625000)</f>
        <v>47625000</v>
      </c>
      <c r="C47">
        <f>VALUE(56644000)</f>
        <v>56644000</v>
      </c>
      <c r="D47">
        <f>VALUE(65783000)</f>
        <v>65783000</v>
      </c>
      <c r="E47">
        <f>VALUE(52701000)</f>
        <v>52701000</v>
      </c>
    </row>
    <row r="48" spans="1:5">
      <c r="A48" t="s">
        <v>12</v>
      </c>
      <c r="B48"/>
      <c r="C48"/>
      <c r="D48">
        <f>VALUE(1000)</f>
        <v>1000</v>
      </c>
      <c r="E48">
        <f>VALUE(1000)</f>
        <v>1000</v>
      </c>
    </row>
    <row r="49" spans="1:5">
      <c r="A49" t="s">
        <v>13</v>
      </c>
      <c r="B49">
        <f>VALUE(280116000)</f>
        <v>280116000</v>
      </c>
      <c r="C49">
        <f>VALUE(282187000)</f>
        <v>282187000</v>
      </c>
      <c r="D49">
        <f>VALUE(234675000)</f>
        <v>234675000</v>
      </c>
      <c r="E49">
        <f>VALUE(199039000)</f>
        <v>199039000</v>
      </c>
    </row>
    <row r="50" spans="1:5">
      <c r="A50" t="s">
        <v>14</v>
      </c>
      <c r="B50"/>
      <c r="C50"/>
      <c r="D50"/>
      <c r="E50"/>
    </row>
    <row r="51" spans="1:5">
      <c r="A51" t="s">
        <v>15</v>
      </c>
      <c r="B51"/>
      <c r="C51"/>
      <c r="D51"/>
      <c r="E51"/>
    </row>
    <row r="52" spans="1:5">
      <c r="A52" t="s">
        <v>16</v>
      </c>
      <c r="B52">
        <f>VALUE(185999000)</f>
        <v>185999000</v>
      </c>
      <c r="C52">
        <f>VALUE(196908000)</f>
        <v>196908000</v>
      </c>
      <c r="D52">
        <f>VALUE(206490000)</f>
        <v>206490000</v>
      </c>
      <c r="E52">
        <f>VALUE(186039000)</f>
        <v>186039000</v>
      </c>
    </row>
    <row r="53" spans="1:5">
      <c r="A53" t="s">
        <v>17</v>
      </c>
      <c r="B53">
        <f>VALUE(98924000)</f>
        <v>98924000</v>
      </c>
      <c r="C53">
        <f>VALUE(100086000)</f>
        <v>100086000</v>
      </c>
      <c r="D53">
        <f>VALUE(107714000)</f>
        <v>107714000</v>
      </c>
      <c r="E53">
        <f>VALUE(95555000)</f>
        <v>95555000</v>
      </c>
    </row>
    <row r="54" spans="1:5">
      <c r="A54" t="s">
        <v>18</v>
      </c>
      <c r="B54">
        <f>VALUE(87075000)</f>
        <v>87075000</v>
      </c>
      <c r="C54">
        <f>VALUE(96822000)</f>
        <v>96822000</v>
      </c>
      <c r="D54">
        <f>VALUE(98776000)</f>
        <v>98776000</v>
      </c>
      <c r="E54">
        <f>VALUE(90484000)</f>
        <v>90484000</v>
      </c>
    </row>
    <row r="55" spans="1:5">
      <c r="A55" t="s">
        <v>43</v>
      </c>
      <c r="B55">
        <f>VALUE(22228000)</f>
        <v>22228000</v>
      </c>
      <c r="C55">
        <f>VALUE(22981000)</f>
        <v>22981000</v>
      </c>
      <c r="D55">
        <f>VALUE(24135000)</f>
        <v>24135000</v>
      </c>
      <c r="E55">
        <f>VALUE(22782000)</f>
        <v>22782000</v>
      </c>
    </row>
    <row r="56" spans="1:5">
      <c r="A56" t="s">
        <v>44</v>
      </c>
      <c r="B56">
        <f>VALUE(12350000)</f>
        <v>12350000</v>
      </c>
      <c r="C56">
        <f>VALUE(13686000)</f>
        <v>13686000</v>
      </c>
      <c r="D56">
        <f>VALUE(13969000)</f>
        <v>13969000</v>
      </c>
      <c r="E56">
        <f>VALUE(13111000)</f>
        <v>13111000</v>
      </c>
    </row>
    <row r="57" spans="1:5">
      <c r="A57" t="s">
        <v>45</v>
      </c>
      <c r="B57"/>
      <c r="C57">
        <f>VALUE(1000)</f>
        <v>1000</v>
      </c>
      <c r="D57">
        <f>VALUE(27000)</f>
        <v>27000</v>
      </c>
      <c r="E57"/>
    </row>
    <row r="58" spans="1:5">
      <c r="A58" t="s">
        <v>19</v>
      </c>
      <c r="B58">
        <f>VALUE(230705000)</f>
        <v>230705000</v>
      </c>
      <c r="C58">
        <f>VALUE(242650000)</f>
        <v>242650000</v>
      </c>
      <c r="D58">
        <f>VALUE(239989000)</f>
        <v>239989000</v>
      </c>
      <c r="E58">
        <f>VALUE(213455000)</f>
        <v>213455000</v>
      </c>
    </row>
    <row r="59" spans="1:5">
      <c r="A59" t="s">
        <v>20</v>
      </c>
      <c r="B59">
        <f>VALUE(510821000)</f>
        <v>510821000</v>
      </c>
      <c r="C59">
        <f>VALUE(524837000)</f>
        <v>524837000</v>
      </c>
      <c r="D59">
        <f>VALUE(474663000)</f>
        <v>474663000</v>
      </c>
      <c r="E59">
        <f>VALUE(412494000)</f>
        <v>412494000</v>
      </c>
    </row>
    <row r="60" spans="1:5">
      <c r="A60" t="s">
        <v>21</v>
      </c>
      <c r="B60"/>
      <c r="C60"/>
      <c r="D60"/>
      <c r="E60"/>
    </row>
    <row r="61" spans="1:5">
      <c r="A61" t="s">
        <v>22</v>
      </c>
      <c r="B61"/>
      <c r="C61"/>
      <c r="D61"/>
      <c r="E61"/>
    </row>
    <row r="62" spans="1:5">
      <c r="A62" t="s">
        <v>23</v>
      </c>
      <c r="B62"/>
      <c r="C62"/>
      <c r="D62"/>
      <c r="E62"/>
    </row>
    <row r="63" spans="1:5">
      <c r="A63" t="s">
        <v>24</v>
      </c>
      <c r="B63">
        <f>VALUE(56476000)</f>
        <v>56476000</v>
      </c>
      <c r="C63">
        <f>VALUE(54013000)</f>
        <v>54013000</v>
      </c>
      <c r="D63">
        <f>VALUE(48039000)</f>
        <v>48039000</v>
      </c>
      <c r="E63">
        <f>VALUE(53771000)</f>
        <v>53771000</v>
      </c>
    </row>
    <row r="64" spans="1:5">
      <c r="A64" t="s">
        <v>25</v>
      </c>
      <c r="B64">
        <f>VALUE(59611000)</f>
        <v>59611000</v>
      </c>
      <c r="C64">
        <f>VALUE(66866000)</f>
        <v>66866000</v>
      </c>
      <c r="D64">
        <f>VALUE(73630000)</f>
        <v>73630000</v>
      </c>
      <c r="E64">
        <f>VALUE(65346000)</f>
        <v>65346000</v>
      </c>
    </row>
    <row r="65" spans="1:5">
      <c r="A65" t="s">
        <v>26</v>
      </c>
      <c r="B65">
        <f>VALUE(10480000)</f>
        <v>10480000</v>
      </c>
      <c r="C65">
        <f>VALUE(10295000)</f>
        <v>10295000</v>
      </c>
      <c r="D65">
        <f>VALUE(3338000)</f>
        <v>3338000</v>
      </c>
      <c r="E65">
        <f>VALUE(6293000)</f>
        <v>6293000</v>
      </c>
    </row>
    <row r="66" spans="1:5">
      <c r="A66" t="s">
        <v>27</v>
      </c>
      <c r="B66">
        <f>VALUE(203476000)</f>
        <v>203476000</v>
      </c>
      <c r="C66">
        <f>VALUE(206317000)</f>
        <v>206317000</v>
      </c>
      <c r="D66">
        <f>VALUE(180025000)</f>
        <v>180025000</v>
      </c>
      <c r="E66">
        <f>VALUE(178123000)</f>
        <v>178123000</v>
      </c>
    </row>
    <row r="67" spans="1:5">
      <c r="A67" t="s">
        <v>28</v>
      </c>
      <c r="B67"/>
      <c r="C67"/>
      <c r="D67"/>
      <c r="E67"/>
    </row>
    <row r="68" spans="1:5">
      <c r="A68" t="s">
        <v>29</v>
      </c>
      <c r="B68">
        <f>VALUE(90316000)</f>
        <v>90316000</v>
      </c>
      <c r="C68">
        <f>VALUE(94761000)</f>
        <v>94761000</v>
      </c>
      <c r="D68">
        <f>VALUE(85677000)</f>
        <v>85677000</v>
      </c>
      <c r="E68">
        <f>VALUE(73782000)</f>
        <v>73782000</v>
      </c>
    </row>
    <row r="69" spans="1:5">
      <c r="A69" t="s">
        <v>30</v>
      </c>
      <c r="B69">
        <f>VALUE(3265000)</f>
        <v>3265000</v>
      </c>
      <c r="C69">
        <f>VALUE(4343000)</f>
        <v>4343000</v>
      </c>
      <c r="D69">
        <f>VALUE(4128000)</f>
        <v>4128000</v>
      </c>
      <c r="E69">
        <f>VALUE(5353000)</f>
        <v>5353000</v>
      </c>
    </row>
    <row r="70" spans="1:5">
      <c r="A70" t="s">
        <v>31</v>
      </c>
      <c r="B70">
        <f>VALUE(18498000)</f>
        <v>18498000</v>
      </c>
      <c r="C70">
        <f>VALUE(20387000)</f>
        <v>20387000</v>
      </c>
      <c r="D70">
        <f>VALUE(18212000)</f>
        <v>18212000</v>
      </c>
      <c r="E70">
        <f>VALUE(12383000)</f>
        <v>12383000</v>
      </c>
    </row>
    <row r="71" spans="1:5">
      <c r="A71" t="s">
        <v>32</v>
      </c>
      <c r="B71">
        <f>VALUE(12283000)</f>
        <v>12283000</v>
      </c>
      <c r="C71">
        <f>VALUE(15484000)</f>
        <v>15484000</v>
      </c>
      <c r="D71">
        <f>VALUE(27990000)</f>
        <v>27990000</v>
      </c>
      <c r="E71">
        <f>VALUE(9839000)</f>
        <v>9839000</v>
      </c>
    </row>
    <row r="72" spans="1:5">
      <c r="A72" t="s">
        <v>33</v>
      </c>
      <c r="B72">
        <f>VALUE(159203000)</f>
        <v>159203000</v>
      </c>
      <c r="C72">
        <f>VALUE(176843000)</f>
        <v>176843000</v>
      </c>
      <c r="D72">
        <f>VALUE(168807000)</f>
        <v>168807000</v>
      </c>
      <c r="E72">
        <f>VALUE(125360000)</f>
        <v>125360000</v>
      </c>
    </row>
    <row r="73" spans="1:5">
      <c r="A73" t="s">
        <v>34</v>
      </c>
      <c r="B73">
        <f>VALUE(362679000)</f>
        <v>362679000</v>
      </c>
      <c r="C73">
        <f>VALUE(383160000)</f>
        <v>383160000</v>
      </c>
      <c r="D73">
        <f>VALUE(348832000)</f>
        <v>348832000</v>
      </c>
      <c r="E73">
        <f>VALUE(303483000)</f>
        <v>303483000</v>
      </c>
    </row>
    <row r="74" spans="1:5">
      <c r="A74" t="s">
        <v>35</v>
      </c>
      <c r="B74"/>
      <c r="C74"/>
      <c r="D74"/>
      <c r="E74"/>
    </row>
    <row r="75" spans="1:5">
      <c r="A75" t="s">
        <v>36</v>
      </c>
      <c r="B75">
        <f>VALUE(2562000)</f>
        <v>2562000</v>
      </c>
      <c r="C75">
        <f>VALUE(2554000)</f>
        <v>2554000</v>
      </c>
      <c r="D75"/>
      <c r="E75"/>
    </row>
    <row r="76" spans="1:5">
      <c r="A76" t="s">
        <v>37</v>
      </c>
      <c r="B76">
        <f>VALUE(145281000)</f>
        <v>145281000</v>
      </c>
      <c r="C76">
        <f>VALUE(129004000)</f>
        <v>129004000</v>
      </c>
      <c r="D76"/>
      <c r="E76"/>
    </row>
    <row r="77" spans="1:5">
      <c r="A77" t="s">
        <v>38</v>
      </c>
      <c r="B77">
        <f>VALUE(145295000)</f>
        <v>145295000</v>
      </c>
      <c r="C77">
        <f>VALUE(138594000)</f>
        <v>138594000</v>
      </c>
      <c r="D77">
        <f>VALUE(123379000)</f>
        <v>123379000</v>
      </c>
      <c r="E77">
        <f>VALUE(107069000)</f>
        <v>107069000</v>
      </c>
    </row>
    <row r="78" spans="1:5">
      <c r="A78" t="s">
        <v>39</v>
      </c>
      <c r="B78">
        <f>VALUE(510821000)</f>
        <v>510821000</v>
      </c>
      <c r="C78">
        <f>VALUE(524837000)</f>
        <v>524837000</v>
      </c>
      <c r="D78">
        <f>VALUE(474663000)</f>
        <v>474663000</v>
      </c>
      <c r="E78">
        <f>VALUE(412494000)</f>
        <v>412494000</v>
      </c>
    </row>
    <row r="80" spans="1:5">
      <c r="A80" t="s">
        <v>46</v>
      </c>
    </row>
    <row r="81" spans="1:5">
      <c r="A81" t="s">
        <v>1</v>
      </c>
      <c r="B81" t="s">
        <v>2</v>
      </c>
      <c r="C81" t="s">
        <v>3</v>
      </c>
      <c r="D81" t="s">
        <v>4</v>
      </c>
      <c r="E81" t="s">
        <v>5</v>
      </c>
    </row>
    <row r="82" spans="1:5">
      <c r="A82" t="s">
        <v>6</v>
      </c>
      <c r="B82"/>
      <c r="C82"/>
      <c r="D82"/>
      <c r="E82"/>
    </row>
    <row r="83" spans="1:5">
      <c r="A83" t="s">
        <v>7</v>
      </c>
      <c r="B83"/>
      <c r="C83"/>
      <c r="D83"/>
      <c r="E83"/>
    </row>
    <row r="84" spans="1:5">
      <c r="A84" t="s">
        <v>8</v>
      </c>
      <c r="B84"/>
      <c r="C84"/>
      <c r="D84"/>
      <c r="E84"/>
    </row>
    <row r="85" spans="1:5">
      <c r="A85" t="s">
        <v>9</v>
      </c>
      <c r="B85">
        <f>VALUE(1273000)</f>
        <v>1273000</v>
      </c>
      <c r="C85">
        <f>VALUE(454000)</f>
        <v>454000</v>
      </c>
      <c r="D85">
        <f>VALUE(648000)</f>
        <v>648000</v>
      </c>
      <c r="E85">
        <f>VALUE(538000)</f>
        <v>538000</v>
      </c>
    </row>
    <row r="86" spans="1:5">
      <c r="A86" t="s">
        <v>10</v>
      </c>
      <c r="B86">
        <f>VALUE(1273000)</f>
        <v>1273000</v>
      </c>
      <c r="C86">
        <f>VALUE(454000)</f>
        <v>454000</v>
      </c>
      <c r="D86">
        <f>VALUE(648000)</f>
        <v>648000</v>
      </c>
      <c r="E86">
        <f>VALUE(538000)</f>
        <v>538000</v>
      </c>
    </row>
    <row r="87" spans="1:5">
      <c r="A87" t="s">
        <v>11</v>
      </c>
      <c r="B87">
        <f>VALUE(1964000)</f>
        <v>1964000</v>
      </c>
      <c r="C87">
        <f>VALUE(2313000)</f>
        <v>2313000</v>
      </c>
      <c r="D87">
        <f>VALUE(2629000)</f>
        <v>2629000</v>
      </c>
      <c r="E87">
        <f>VALUE(2299000)</f>
        <v>2299000</v>
      </c>
    </row>
    <row r="88" spans="1:5">
      <c r="A88" t="s">
        <v>42</v>
      </c>
      <c r="B88">
        <f>VALUE(4044000)</f>
        <v>4044000</v>
      </c>
      <c r="C88">
        <f>VALUE(5014000)</f>
        <v>5014000</v>
      </c>
      <c r="D88">
        <f>VALUE(4499000)</f>
        <v>4499000</v>
      </c>
      <c r="E88">
        <f>VALUE(3460000)</f>
        <v>3460000</v>
      </c>
    </row>
    <row r="89" spans="1:5">
      <c r="A89" t="s">
        <v>13</v>
      </c>
      <c r="B89">
        <f>VALUE(8269000)</f>
        <v>8269000</v>
      </c>
      <c r="C89">
        <f>VALUE(8679000)</f>
        <v>8679000</v>
      </c>
      <c r="D89">
        <f>VALUE(8855000)</f>
        <v>8855000</v>
      </c>
      <c r="E89">
        <f>VALUE(7004000)</f>
        <v>7004000</v>
      </c>
    </row>
    <row r="90" spans="1:5">
      <c r="A90" t="s">
        <v>14</v>
      </c>
      <c r="B90"/>
      <c r="C90"/>
      <c r="D90"/>
      <c r="E90"/>
    </row>
    <row r="91" spans="1:5">
      <c r="A91" t="s">
        <v>15</v>
      </c>
      <c r="B91"/>
      <c r="C91"/>
      <c r="D91"/>
      <c r="E91"/>
    </row>
    <row r="92" spans="1:5">
      <c r="A92" t="s">
        <v>16</v>
      </c>
      <c r="B92">
        <f>VALUE(68268000)</f>
        <v>68268000</v>
      </c>
      <c r="C92">
        <f>VALUE(62822000)</f>
        <v>62822000</v>
      </c>
      <c r="D92">
        <f>VALUE(41405000)</f>
        <v>41405000</v>
      </c>
      <c r="E92">
        <f>VALUE(40201000)</f>
        <v>40201000</v>
      </c>
    </row>
    <row r="93" spans="1:5">
      <c r="A93" t="s">
        <v>17</v>
      </c>
      <c r="B93">
        <f>VALUE(25274000)</f>
        <v>25274000</v>
      </c>
      <c r="C93">
        <f>VALUE(23627000)</f>
        <v>23627000</v>
      </c>
      <c r="D93">
        <f>VALUE(22692000)</f>
        <v>22692000</v>
      </c>
      <c r="E93">
        <f>VALUE(23097000)</f>
        <v>23097000</v>
      </c>
    </row>
    <row r="94" spans="1:5">
      <c r="A94" t="s">
        <v>18</v>
      </c>
      <c r="B94">
        <f>VALUE(42994000)</f>
        <v>42994000</v>
      </c>
      <c r="C94">
        <f>VALUE(39195000)</f>
        <v>39195000</v>
      </c>
      <c r="D94">
        <f>VALUE(18713000)</f>
        <v>18713000</v>
      </c>
      <c r="E94">
        <f>VALUE(17104000)</f>
        <v>17104000</v>
      </c>
    </row>
    <row r="95" spans="1:5">
      <c r="A95" t="s">
        <v>43</v>
      </c>
      <c r="B95"/>
      <c r="C95">
        <f>VALUE(3000)</f>
        <v>3000</v>
      </c>
      <c r="D95">
        <f>VALUE(3000)</f>
        <v>3000</v>
      </c>
      <c r="E95">
        <f>VALUE(3000)</f>
        <v>3000</v>
      </c>
    </row>
    <row r="96" spans="1:5">
      <c r="A96" t="s">
        <v>44</v>
      </c>
      <c r="B96">
        <f>VALUE(320000)</f>
        <v>320000</v>
      </c>
      <c r="C96">
        <f>VALUE(208000)</f>
        <v>208000</v>
      </c>
      <c r="D96">
        <f>VALUE(125000)</f>
        <v>125000</v>
      </c>
      <c r="E96">
        <f>VALUE(91000)</f>
        <v>91000</v>
      </c>
    </row>
    <row r="97" spans="1:5">
      <c r="A97" t="s">
        <v>45</v>
      </c>
      <c r="B97">
        <f>VALUE(5000)</f>
        <v>5000</v>
      </c>
      <c r="C97">
        <f>VALUE(2000)</f>
        <v>2000</v>
      </c>
      <c r="D97">
        <f>VALUE(74000)</f>
        <v>74000</v>
      </c>
      <c r="E97">
        <f>VALUE(43000)</f>
        <v>43000</v>
      </c>
    </row>
    <row r="98" spans="1:5">
      <c r="A98" t="s">
        <v>19</v>
      </c>
      <c r="B98">
        <f>VALUE(96398000)</f>
        <v>96398000</v>
      </c>
      <c r="C98">
        <f>VALUE(90386000)</f>
        <v>90386000</v>
      </c>
      <c r="D98">
        <f>VALUE(51694000)</f>
        <v>51694000</v>
      </c>
      <c r="E98">
        <f>VALUE(49707000)</f>
        <v>49707000</v>
      </c>
    </row>
    <row r="99" spans="1:5">
      <c r="A99" t="s">
        <v>20</v>
      </c>
      <c r="B99">
        <f>VALUE(104667000)</f>
        <v>104667000</v>
      </c>
      <c r="C99">
        <f>VALUE(99065000)</f>
        <v>99065000</v>
      </c>
      <c r="D99">
        <f>VALUE(60549000)</f>
        <v>60549000</v>
      </c>
      <c r="E99">
        <f>VALUE(56711000)</f>
        <v>56711000</v>
      </c>
    </row>
    <row r="100" spans="1:5">
      <c r="A100" t="s">
        <v>21</v>
      </c>
      <c r="B100"/>
      <c r="C100"/>
      <c r="D100"/>
      <c r="E100"/>
    </row>
    <row r="101" spans="1:5">
      <c r="A101" t="s">
        <v>22</v>
      </c>
      <c r="B101"/>
      <c r="C101"/>
      <c r="D101"/>
      <c r="E101"/>
    </row>
    <row r="102" spans="1:5">
      <c r="A102" t="s">
        <v>23</v>
      </c>
      <c r="B102"/>
      <c r="C102"/>
      <c r="D102"/>
      <c r="E102"/>
    </row>
    <row r="103" spans="1:5">
      <c r="A103" t="s">
        <v>24</v>
      </c>
      <c r="B103">
        <f>VALUE(1175000)</f>
        <v>1175000</v>
      </c>
      <c r="C103">
        <f>VALUE(3562000)</f>
        <v>3562000</v>
      </c>
      <c r="D103">
        <f>VALUE(2544000)</f>
        <v>2544000</v>
      </c>
      <c r="E103">
        <f>VALUE(3493000)</f>
        <v>3493000</v>
      </c>
    </row>
    <row r="104" spans="1:5">
      <c r="A104" t="s">
        <v>25</v>
      </c>
      <c r="B104">
        <f>VALUE(3319000)</f>
        <v>3319000</v>
      </c>
      <c r="C104">
        <f>VALUE(3336000)</f>
        <v>3336000</v>
      </c>
      <c r="D104">
        <f>VALUE(3368000)</f>
        <v>3368000</v>
      </c>
      <c r="E104">
        <f>VALUE(2900000)</f>
        <v>2900000</v>
      </c>
    </row>
    <row r="105" spans="1:5">
      <c r="A105" t="s">
        <v>26</v>
      </c>
      <c r="B105">
        <f>VALUE(216000)</f>
        <v>216000</v>
      </c>
      <c r="C105">
        <f>VALUE(269000)</f>
        <v>269000</v>
      </c>
      <c r="D105">
        <f>VALUE(195000)</f>
        <v>195000</v>
      </c>
      <c r="E105">
        <f>VALUE(220000)</f>
        <v>220000</v>
      </c>
    </row>
    <row r="106" spans="1:5">
      <c r="A106" t="s">
        <v>27</v>
      </c>
      <c r="B106">
        <f>VALUE(6613000)</f>
        <v>6613000</v>
      </c>
      <c r="C106">
        <f>VALUE(8204000)</f>
        <v>8204000</v>
      </c>
      <c r="D106">
        <f>VALUE(7312000)</f>
        <v>7312000</v>
      </c>
      <c r="E106">
        <f>VALUE(7420000)</f>
        <v>7420000</v>
      </c>
    </row>
    <row r="107" spans="1:5">
      <c r="A107" t="s">
        <v>28</v>
      </c>
      <c r="B107"/>
      <c r="C107"/>
      <c r="D107"/>
      <c r="E107"/>
    </row>
    <row r="108" spans="1:5">
      <c r="A108" t="s">
        <v>29</v>
      </c>
      <c r="B108">
        <f>VALUE(7866000)</f>
        <v>7866000</v>
      </c>
      <c r="C108">
        <f>VALUE(5190000)</f>
        <v>5190000</v>
      </c>
      <c r="D108">
        <f>VALUE(5263000)</f>
        <v>5263000</v>
      </c>
      <c r="E108">
        <f>VALUE(3675000)</f>
        <v>3675000</v>
      </c>
    </row>
    <row r="109" spans="1:5">
      <c r="A109" t="s">
        <v>30</v>
      </c>
      <c r="B109">
        <f>VALUE(16648000)</f>
        <v>16648000</v>
      </c>
      <c r="C109">
        <f>VALUE(15780000)</f>
        <v>15780000</v>
      </c>
      <c r="D109">
        <f>VALUE(8269000)</f>
        <v>8269000</v>
      </c>
      <c r="E109">
        <f>VALUE(8381000)</f>
        <v>8381000</v>
      </c>
    </row>
    <row r="110" spans="1:5">
      <c r="A110" t="s">
        <v>32</v>
      </c>
      <c r="B110">
        <f>VALUE(75000)</f>
        <v>75000</v>
      </c>
      <c r="C110">
        <f>VALUE(77000)</f>
        <v>77000</v>
      </c>
      <c r="D110">
        <f>VALUE(91000)</f>
        <v>91000</v>
      </c>
      <c r="E110">
        <f>VALUE(103000)</f>
        <v>103000</v>
      </c>
    </row>
    <row r="111" spans="1:5">
      <c r="A111" t="s">
        <v>33</v>
      </c>
      <c r="B111">
        <f>VALUE(25891000)</f>
        <v>25891000</v>
      </c>
      <c r="C111">
        <f>VALUE(22351000)</f>
        <v>22351000</v>
      </c>
      <c r="D111">
        <f>VALUE(14175000)</f>
        <v>14175000</v>
      </c>
      <c r="E111">
        <f>VALUE(12538000)</f>
        <v>12538000</v>
      </c>
    </row>
    <row r="112" spans="1:5">
      <c r="A112" t="s">
        <v>34</v>
      </c>
      <c r="B112">
        <f>VALUE(32504000)</f>
        <v>32504000</v>
      </c>
      <c r="C112">
        <f>VALUE(30555000)</f>
        <v>30555000</v>
      </c>
      <c r="D112">
        <f>VALUE(21487000)</f>
        <v>21487000</v>
      </c>
      <c r="E112">
        <f>VALUE(19958000)</f>
        <v>19958000</v>
      </c>
    </row>
    <row r="113" spans="1:5">
      <c r="A113" t="s">
        <v>35</v>
      </c>
      <c r="B113"/>
      <c r="C113"/>
      <c r="D113"/>
      <c r="E113"/>
    </row>
    <row r="114" spans="1:5">
      <c r="A114" t="s">
        <v>36</v>
      </c>
      <c r="B114">
        <f>VALUE(2350000)</f>
        <v>2350000</v>
      </c>
      <c r="C114">
        <f>VALUE(2350000)</f>
        <v>2350000</v>
      </c>
      <c r="D114">
        <f>VALUE(2350000)</f>
        <v>2350000</v>
      </c>
      <c r="E114">
        <f>VALUE(2350000)</f>
        <v>2350000</v>
      </c>
    </row>
    <row r="115" spans="1:5">
      <c r="A115" t="s">
        <v>37</v>
      </c>
      <c r="B115">
        <f>VALUE(45663000)</f>
        <v>45663000</v>
      </c>
      <c r="C115">
        <f>VALUE(44637000)</f>
        <v>44637000</v>
      </c>
      <c r="D115">
        <f>VALUE(29995000)</f>
        <v>29995000</v>
      </c>
      <c r="E115">
        <f>VALUE(27790000)</f>
        <v>27790000</v>
      </c>
    </row>
    <row r="116" spans="1:5">
      <c r="A116" t="s">
        <v>38</v>
      </c>
      <c r="B116">
        <f>VALUE(72163000)</f>
        <v>72163000</v>
      </c>
      <c r="C116">
        <f>VALUE(68510000)</f>
        <v>68510000</v>
      </c>
      <c r="D116">
        <f>VALUE(39062000)</f>
        <v>39062000</v>
      </c>
      <c r="E116">
        <f>VALUE(36751000)</f>
        <v>36751000</v>
      </c>
    </row>
    <row r="117" spans="1:5">
      <c r="A117" t="s">
        <v>39</v>
      </c>
      <c r="B117">
        <f>VALUE(104667000)</f>
        <v>104667000</v>
      </c>
      <c r="C117">
        <f>VALUE(99065000)</f>
        <v>99065000</v>
      </c>
      <c r="D117">
        <f>VALUE(60549000)</f>
        <v>60549000</v>
      </c>
      <c r="E117">
        <f>VALUE(56711000)</f>
        <v>56711000</v>
      </c>
    </row>
    <row r="119" spans="1:5">
      <c r="A119" t="s">
        <v>0</v>
      </c>
    </row>
    <row r="120" spans="1:5">
      <c r="A120" t="s">
        <v>1</v>
      </c>
      <c r="B120" t="s">
        <v>2</v>
      </c>
      <c r="C120" t="s">
        <v>3</v>
      </c>
      <c r="D120" t="s">
        <v>4</v>
      </c>
      <c r="E120" t="s">
        <v>5</v>
      </c>
    </row>
    <row r="121" spans="1:5">
      <c r="A121" t="s">
        <v>6</v>
      </c>
      <c r="B121"/>
      <c r="C121"/>
      <c r="D121"/>
      <c r="E121"/>
    </row>
    <row r="122" spans="1:5">
      <c r="A122" t="s">
        <v>7</v>
      </c>
      <c r="B122"/>
      <c r="C122"/>
      <c r="D122"/>
      <c r="E122"/>
    </row>
    <row r="123" spans="1:5">
      <c r="A123" t="s">
        <v>8</v>
      </c>
      <c r="B123"/>
      <c r="C123"/>
      <c r="D123"/>
      <c r="E123"/>
    </row>
    <row r="124" spans="1:5">
      <c r="A124" t="s">
        <v>9</v>
      </c>
      <c r="B124">
        <f>VALUE(205000)</f>
        <v>205000</v>
      </c>
      <c r="C124">
        <f>VALUE(280000)</f>
        <v>280000</v>
      </c>
      <c r="D124">
        <f>VALUE(183000)</f>
        <v>183000</v>
      </c>
      <c r="E124">
        <f>VALUE(179000)</f>
        <v>179000</v>
      </c>
    </row>
    <row r="125" spans="1:5">
      <c r="A125" t="s">
        <v>10</v>
      </c>
      <c r="B125">
        <f>VALUE(205000)</f>
        <v>205000</v>
      </c>
      <c r="C125">
        <f>VALUE(280000)</f>
        <v>280000</v>
      </c>
      <c r="D125">
        <f>VALUE(183000)</f>
        <v>183000</v>
      </c>
      <c r="E125">
        <f>VALUE(179000)</f>
        <v>179000</v>
      </c>
    </row>
    <row r="126" spans="1:5">
      <c r="A126" t="s">
        <v>11</v>
      </c>
      <c r="B126">
        <f>VALUE(55000)</f>
        <v>55000</v>
      </c>
      <c r="C126">
        <f>VALUE(63000)</f>
        <v>63000</v>
      </c>
      <c r="D126">
        <f>VALUE(12000)</f>
        <v>12000</v>
      </c>
      <c r="E126">
        <f>VALUE(38000)</f>
        <v>38000</v>
      </c>
    </row>
    <row r="127" spans="1:5">
      <c r="A127" t="s">
        <v>12</v>
      </c>
      <c r="B127"/>
      <c r="C127">
        <f>VALUE(1000)</f>
        <v>1000</v>
      </c>
      <c r="D127"/>
      <c r="E127"/>
    </row>
    <row r="128" spans="1:5">
      <c r="A128" t="s">
        <v>13</v>
      </c>
      <c r="B128">
        <f>VALUE(355000)</f>
        <v>355000</v>
      </c>
      <c r="C128">
        <f>VALUE(482000)</f>
        <v>482000</v>
      </c>
      <c r="D128">
        <f>VALUE(245000)</f>
        <v>245000</v>
      </c>
      <c r="E128">
        <f>VALUE(293000)</f>
        <v>293000</v>
      </c>
    </row>
    <row r="129" spans="1:5">
      <c r="A129" t="s">
        <v>14</v>
      </c>
      <c r="B129"/>
      <c r="C129"/>
      <c r="D129"/>
      <c r="E129"/>
    </row>
    <row r="130" spans="1:5">
      <c r="A130" t="s">
        <v>15</v>
      </c>
      <c r="B130"/>
      <c r="C130"/>
      <c r="D130"/>
      <c r="E130"/>
    </row>
    <row r="131" spans="1:5">
      <c r="A131" t="s">
        <v>16</v>
      </c>
      <c r="B131">
        <f>VALUE(225000)</f>
        <v>225000</v>
      </c>
      <c r="C131">
        <f>VALUE(249000)</f>
        <v>249000</v>
      </c>
      <c r="D131">
        <f>VALUE(57000)</f>
        <v>57000</v>
      </c>
      <c r="E131">
        <f>VALUE(47000)</f>
        <v>47000</v>
      </c>
    </row>
    <row r="132" spans="1:5">
      <c r="A132" t="s">
        <v>17</v>
      </c>
      <c r="B132">
        <f>VALUE(51000)</f>
        <v>51000</v>
      </c>
      <c r="C132">
        <f>VALUE(47000)</f>
        <v>47000</v>
      </c>
      <c r="D132">
        <f>VALUE(38000)</f>
        <v>38000</v>
      </c>
      <c r="E132">
        <f>VALUE(36000)</f>
        <v>36000</v>
      </c>
    </row>
    <row r="133" spans="1:5">
      <c r="A133" t="s">
        <v>18</v>
      </c>
      <c r="B133">
        <f>VALUE(174000)</f>
        <v>174000</v>
      </c>
      <c r="C133">
        <f>VALUE(202000)</f>
        <v>202000</v>
      </c>
      <c r="D133">
        <f>VALUE(19000)</f>
        <v>19000</v>
      </c>
      <c r="E133">
        <f>VALUE(11000)</f>
        <v>11000</v>
      </c>
    </row>
    <row r="134" spans="1:5">
      <c r="A134" t="s">
        <v>19</v>
      </c>
      <c r="B134">
        <f>VALUE(46606000)</f>
        <v>46606000</v>
      </c>
      <c r="C134">
        <f>VALUE(46076000)</f>
        <v>46076000</v>
      </c>
      <c r="D134">
        <f>VALUE(42497000)</f>
        <v>42497000</v>
      </c>
      <c r="E134">
        <f>VALUE(38924000)</f>
        <v>38924000</v>
      </c>
    </row>
    <row r="135" spans="1:5">
      <c r="A135" t="s">
        <v>20</v>
      </c>
      <c r="B135">
        <f>VALUE(46961000)</f>
        <v>46961000</v>
      </c>
      <c r="C135">
        <f>VALUE(46558000)</f>
        <v>46558000</v>
      </c>
      <c r="D135">
        <f>VALUE(42742000)</f>
        <v>42742000</v>
      </c>
      <c r="E135">
        <f>VALUE(39217000)</f>
        <v>39217000</v>
      </c>
    </row>
    <row r="136" spans="1:5">
      <c r="A136" t="s">
        <v>21</v>
      </c>
      <c r="B136"/>
      <c r="C136"/>
      <c r="D136"/>
      <c r="E136"/>
    </row>
    <row r="137" spans="1:5">
      <c r="A137" t="s">
        <v>22</v>
      </c>
      <c r="B137"/>
      <c r="C137"/>
      <c r="D137"/>
      <c r="E137"/>
    </row>
    <row r="138" spans="1:5">
      <c r="A138" t="s">
        <v>23</v>
      </c>
      <c r="B138"/>
      <c r="C138"/>
      <c r="D138"/>
      <c r="E138"/>
    </row>
    <row r="139" spans="1:5">
      <c r="A139" t="s">
        <v>24</v>
      </c>
      <c r="B139"/>
      <c r="C139">
        <f>VALUE(1070000)</f>
        <v>1070000</v>
      </c>
      <c r="D139">
        <f>VALUE(3230000)</f>
        <v>3230000</v>
      </c>
      <c r="E139">
        <f>VALUE(719000)</f>
        <v>719000</v>
      </c>
    </row>
    <row r="140" spans="1:5">
      <c r="A140" t="s">
        <v>25</v>
      </c>
      <c r="B140">
        <f>VALUE(193000)</f>
        <v>193000</v>
      </c>
      <c r="C140">
        <f>VALUE(292000)</f>
        <v>292000</v>
      </c>
      <c r="D140">
        <f>VALUE(273000)</f>
        <v>273000</v>
      </c>
      <c r="E140">
        <f>VALUE(282000)</f>
        <v>282000</v>
      </c>
    </row>
    <row r="141" spans="1:5">
      <c r="A141" t="s">
        <v>26</v>
      </c>
      <c r="B141">
        <f>VALUE(312000)</f>
        <v>312000</v>
      </c>
      <c r="C141">
        <f>VALUE(241000)</f>
        <v>241000</v>
      </c>
      <c r="D141">
        <f>VALUE(258000)</f>
        <v>258000</v>
      </c>
      <c r="E141">
        <f>VALUE(196000)</f>
        <v>196000</v>
      </c>
    </row>
    <row r="142" spans="1:5">
      <c r="A142" t="s">
        <v>27</v>
      </c>
      <c r="B142">
        <f>VALUE(1118000)</f>
        <v>1118000</v>
      </c>
      <c r="C142">
        <f>VALUE(2217000)</f>
        <v>2217000</v>
      </c>
      <c r="D142">
        <f>VALUE(4240000)</f>
        <v>4240000</v>
      </c>
      <c r="E142">
        <f>VALUE(1704000)</f>
        <v>1704000</v>
      </c>
    </row>
    <row r="143" spans="1:5">
      <c r="A143" t="s">
        <v>28</v>
      </c>
      <c r="B143"/>
      <c r="C143"/>
      <c r="D143"/>
      <c r="E143"/>
    </row>
    <row r="144" spans="1:5">
      <c r="A144" t="s">
        <v>29</v>
      </c>
      <c r="B144">
        <f>VALUE(22208000)</f>
        <v>22208000</v>
      </c>
      <c r="C144">
        <f>VALUE(22558000)</f>
        <v>22558000</v>
      </c>
      <c r="D144">
        <f>VALUE(19584000)</f>
        <v>19584000</v>
      </c>
      <c r="E144">
        <f>VALUE(19934000)</f>
        <v>19934000</v>
      </c>
    </row>
    <row r="145" spans="1:5">
      <c r="A145" t="s">
        <v>30</v>
      </c>
      <c r="B145">
        <f>VALUE(3853000)</f>
        <v>3853000</v>
      </c>
      <c r="C145">
        <f>VALUE(3582000)</f>
        <v>3582000</v>
      </c>
      <c r="D145">
        <f>VALUE(3295000)</f>
        <v>3295000</v>
      </c>
      <c r="E145">
        <f>VALUE(2989000)</f>
        <v>2989000</v>
      </c>
    </row>
    <row r="146" spans="1:5">
      <c r="A146" t="s">
        <v>31</v>
      </c>
      <c r="B146">
        <f>VALUE(13000)</f>
        <v>13000</v>
      </c>
      <c r="C146">
        <f>VALUE(14000)</f>
        <v>14000</v>
      </c>
      <c r="D146">
        <f>VALUE(14000)</f>
        <v>14000</v>
      </c>
      <c r="E146">
        <f>VALUE(15000)</f>
        <v>15000</v>
      </c>
    </row>
    <row r="147" spans="1:5">
      <c r="A147" t="s">
        <v>32</v>
      </c>
      <c r="B147">
        <f>VALUE(4000)</f>
        <v>4000</v>
      </c>
      <c r="C147">
        <f>VALUE(9000)</f>
        <v>9000</v>
      </c>
      <c r="D147">
        <f>VALUE(7000)</f>
        <v>7000</v>
      </c>
      <c r="E147"/>
    </row>
    <row r="148" spans="1:5">
      <c r="A148" t="s">
        <v>33</v>
      </c>
      <c r="B148">
        <f>VALUE(26447000)</f>
        <v>26447000</v>
      </c>
      <c r="C148">
        <f>VALUE(26454000)</f>
        <v>26454000</v>
      </c>
      <c r="D148">
        <f>VALUE(22972000)</f>
        <v>22972000</v>
      </c>
      <c r="E148">
        <f>VALUE(23921000)</f>
        <v>23921000</v>
      </c>
    </row>
    <row r="149" spans="1:5">
      <c r="A149" t="s">
        <v>34</v>
      </c>
      <c r="B149">
        <f>VALUE(27565000)</f>
        <v>27565000</v>
      </c>
      <c r="C149">
        <f>VALUE(28671000)</f>
        <v>28671000</v>
      </c>
      <c r="D149">
        <f>VALUE(27212000)</f>
        <v>27212000</v>
      </c>
      <c r="E149">
        <f>VALUE(25625000)</f>
        <v>25625000</v>
      </c>
    </row>
    <row r="150" spans="1:5">
      <c r="A150" t="s">
        <v>35</v>
      </c>
      <c r="B150"/>
      <c r="C150"/>
      <c r="D150"/>
      <c r="E150"/>
    </row>
    <row r="151" spans="1:5">
      <c r="A151" t="s">
        <v>36</v>
      </c>
      <c r="B151">
        <f>VALUE(192000)</f>
        <v>192000</v>
      </c>
      <c r="C151">
        <f>VALUE(192000)</f>
        <v>192000</v>
      </c>
      <c r="D151">
        <f>VALUE(192000)</f>
        <v>192000</v>
      </c>
      <c r="E151">
        <f>VALUE(192000)</f>
        <v>192000</v>
      </c>
    </row>
    <row r="152" spans="1:5">
      <c r="A152" t="s">
        <v>37</v>
      </c>
      <c r="B152">
        <f>VALUE(16959000)</f>
        <v>16959000</v>
      </c>
      <c r="C152">
        <f>VALUE(15429000)</f>
        <v>15429000</v>
      </c>
      <c r="D152">
        <f>VALUE(13082000)</f>
        <v>13082000</v>
      </c>
      <c r="E152">
        <f>VALUE(11159000)</f>
        <v>11159000</v>
      </c>
    </row>
    <row r="153" spans="1:5">
      <c r="A153" t="s">
        <v>38</v>
      </c>
      <c r="B153">
        <f>VALUE(19396000)</f>
        <v>19396000</v>
      </c>
      <c r="C153">
        <f>VALUE(17887000)</f>
        <v>17887000</v>
      </c>
      <c r="D153">
        <f>VALUE(15530000)</f>
        <v>15530000</v>
      </c>
      <c r="E153">
        <f>VALUE(13592000)</f>
        <v>13592000</v>
      </c>
    </row>
    <row r="154" spans="1:5">
      <c r="A154" t="s">
        <v>39</v>
      </c>
      <c r="B154">
        <f>VALUE(46961000)</f>
        <v>46961000</v>
      </c>
      <c r="C154">
        <f>VALUE(46558000)</f>
        <v>46558000</v>
      </c>
      <c r="D154">
        <f>VALUE(42742000)</f>
        <v>42742000</v>
      </c>
      <c r="E154">
        <f>VALUE(39217000)</f>
        <v>39217000</v>
      </c>
    </row>
    <row r="156" spans="1:5">
      <c r="A156" t="s">
        <v>40</v>
      </c>
    </row>
    <row r="157" spans="1:5">
      <c r="A157" t="s">
        <v>1</v>
      </c>
      <c r="B157" t="s">
        <v>2</v>
      </c>
      <c r="C157" t="s">
        <v>3</v>
      </c>
      <c r="D157" t="s">
        <v>4</v>
      </c>
      <c r="E157" t="s">
        <v>5</v>
      </c>
    </row>
    <row r="158" spans="1:5">
      <c r="A158" t="s">
        <v>6</v>
      </c>
      <c r="B158"/>
      <c r="C158"/>
      <c r="D158"/>
      <c r="E158"/>
    </row>
    <row r="159" spans="1:5">
      <c r="A159" t="s">
        <v>7</v>
      </c>
      <c r="B159"/>
      <c r="C159"/>
      <c r="D159"/>
      <c r="E159"/>
    </row>
    <row r="160" spans="1:5">
      <c r="A160" t="s">
        <v>8</v>
      </c>
      <c r="B160"/>
      <c r="C160"/>
      <c r="D160"/>
      <c r="E160"/>
    </row>
    <row r="161" spans="1:5">
      <c r="A161" t="s">
        <v>9</v>
      </c>
      <c r="B161">
        <f>VALUE(85206000)</f>
        <v>85206000</v>
      </c>
      <c r="C161">
        <f>VALUE(61461000)</f>
        <v>61461000</v>
      </c>
      <c r="D161">
        <f>VALUE(46933000)</f>
        <v>46933000</v>
      </c>
      <c r="E161">
        <f>VALUE(36092000)</f>
        <v>36092000</v>
      </c>
    </row>
    <row r="162" spans="1:5">
      <c r="A162" t="s">
        <v>41</v>
      </c>
      <c r="B162">
        <f>VALUE(213000)</f>
        <v>213000</v>
      </c>
      <c r="C162">
        <f>VALUE(200000)</f>
        <v>200000</v>
      </c>
      <c r="D162">
        <f>VALUE(160000)</f>
        <v>160000</v>
      </c>
      <c r="E162">
        <f>VALUE(178000)</f>
        <v>178000</v>
      </c>
    </row>
    <row r="163" spans="1:5">
      <c r="A163" t="s">
        <v>10</v>
      </c>
      <c r="B163">
        <f>VALUE(85419000)</f>
        <v>85419000</v>
      </c>
      <c r="C163">
        <f>VALUE(61661000)</f>
        <v>61661000</v>
      </c>
      <c r="D163">
        <f>VALUE(47093000)</f>
        <v>47093000</v>
      </c>
      <c r="E163">
        <f>VALUE(36270000)</f>
        <v>36270000</v>
      </c>
    </row>
    <row r="164" spans="1:5">
      <c r="A164" t="s">
        <v>11</v>
      </c>
      <c r="B164">
        <f>VALUE(35660000)</f>
        <v>35660000</v>
      </c>
      <c r="C164">
        <f>VALUE(37723000)</f>
        <v>37723000</v>
      </c>
      <c r="D164">
        <f>VALUE(41906000)</f>
        <v>41906000</v>
      </c>
      <c r="E164">
        <f>VALUE(40774000)</f>
        <v>40774000</v>
      </c>
    </row>
    <row r="165" spans="1:5">
      <c r="A165" t="s">
        <v>42</v>
      </c>
      <c r="B165">
        <f>VALUE(47625000)</f>
        <v>47625000</v>
      </c>
      <c r="C165">
        <f>VALUE(56644000)</f>
        <v>56644000</v>
      </c>
      <c r="D165">
        <f>VALUE(65783000)</f>
        <v>65783000</v>
      </c>
      <c r="E165">
        <f>VALUE(52701000)</f>
        <v>52701000</v>
      </c>
    </row>
    <row r="166" spans="1:5">
      <c r="A166" t="s">
        <v>12</v>
      </c>
      <c r="B166"/>
      <c r="C166"/>
      <c r="D166">
        <f>VALUE(1000)</f>
        <v>1000</v>
      </c>
      <c r="E166">
        <f>VALUE(1000)</f>
        <v>1000</v>
      </c>
    </row>
    <row r="167" spans="1:5">
      <c r="A167" t="s">
        <v>13</v>
      </c>
      <c r="B167">
        <f>VALUE(280116000)</f>
        <v>280116000</v>
      </c>
      <c r="C167">
        <f>VALUE(282187000)</f>
        <v>282187000</v>
      </c>
      <c r="D167">
        <f>VALUE(234675000)</f>
        <v>234675000</v>
      </c>
      <c r="E167">
        <f>VALUE(199039000)</f>
        <v>199039000</v>
      </c>
    </row>
    <row r="168" spans="1:5">
      <c r="A168" t="s">
        <v>14</v>
      </c>
      <c r="B168"/>
      <c r="C168"/>
      <c r="D168"/>
      <c r="E168"/>
    </row>
    <row r="169" spans="1:5">
      <c r="A169" t="s">
        <v>15</v>
      </c>
      <c r="B169"/>
      <c r="C169"/>
      <c r="D169"/>
      <c r="E169"/>
    </row>
    <row r="170" spans="1:5">
      <c r="A170" t="s">
        <v>16</v>
      </c>
      <c r="B170">
        <f>VALUE(185999000)</f>
        <v>185999000</v>
      </c>
      <c r="C170">
        <f>VALUE(196908000)</f>
        <v>196908000</v>
      </c>
      <c r="D170">
        <f>VALUE(206490000)</f>
        <v>206490000</v>
      </c>
      <c r="E170">
        <f>VALUE(186039000)</f>
        <v>186039000</v>
      </c>
    </row>
    <row r="171" spans="1:5">
      <c r="A171" t="s">
        <v>17</v>
      </c>
      <c r="B171">
        <f>VALUE(98924000)</f>
        <v>98924000</v>
      </c>
      <c r="C171">
        <f>VALUE(100086000)</f>
        <v>100086000</v>
      </c>
      <c r="D171">
        <f>VALUE(107714000)</f>
        <v>107714000</v>
      </c>
      <c r="E171">
        <f>VALUE(95555000)</f>
        <v>95555000</v>
      </c>
    </row>
    <row r="172" spans="1:5">
      <c r="A172" t="s">
        <v>18</v>
      </c>
      <c r="B172">
        <f>VALUE(87075000)</f>
        <v>87075000</v>
      </c>
      <c r="C172">
        <f>VALUE(96822000)</f>
        <v>96822000</v>
      </c>
      <c r="D172">
        <f>VALUE(98776000)</f>
        <v>98776000</v>
      </c>
      <c r="E172">
        <f>VALUE(90484000)</f>
        <v>90484000</v>
      </c>
    </row>
    <row r="173" spans="1:5">
      <c r="A173" t="s">
        <v>43</v>
      </c>
      <c r="B173">
        <f>VALUE(22228000)</f>
        <v>22228000</v>
      </c>
      <c r="C173">
        <f>VALUE(22981000)</f>
        <v>22981000</v>
      </c>
      <c r="D173">
        <f>VALUE(24135000)</f>
        <v>24135000</v>
      </c>
      <c r="E173">
        <f>VALUE(22782000)</f>
        <v>22782000</v>
      </c>
    </row>
    <row r="174" spans="1:5">
      <c r="A174" t="s">
        <v>44</v>
      </c>
      <c r="B174">
        <f>VALUE(12350000)</f>
        <v>12350000</v>
      </c>
      <c r="C174">
        <f>VALUE(13686000)</f>
        <v>13686000</v>
      </c>
      <c r="D174">
        <f>VALUE(13969000)</f>
        <v>13969000</v>
      </c>
      <c r="E174">
        <f>VALUE(13111000)</f>
        <v>13111000</v>
      </c>
    </row>
    <row r="175" spans="1:5">
      <c r="A175" t="s">
        <v>45</v>
      </c>
      <c r="B175"/>
      <c r="C175">
        <f>VALUE(1000)</f>
        <v>1000</v>
      </c>
      <c r="D175">
        <f>VALUE(27000)</f>
        <v>27000</v>
      </c>
      <c r="E175"/>
    </row>
    <row r="176" spans="1:5">
      <c r="A176" t="s">
        <v>19</v>
      </c>
      <c r="B176">
        <f>VALUE(230705000)</f>
        <v>230705000</v>
      </c>
      <c r="C176">
        <f>VALUE(242650000)</f>
        <v>242650000</v>
      </c>
      <c r="D176">
        <f>VALUE(239989000)</f>
        <v>239989000</v>
      </c>
      <c r="E176">
        <f>VALUE(213455000)</f>
        <v>213455000</v>
      </c>
    </row>
    <row r="177" spans="1:5">
      <c r="A177" t="s">
        <v>20</v>
      </c>
      <c r="B177">
        <f>VALUE(510821000)</f>
        <v>510821000</v>
      </c>
      <c r="C177">
        <f>VALUE(524837000)</f>
        <v>524837000</v>
      </c>
      <c r="D177">
        <f>VALUE(474663000)</f>
        <v>474663000</v>
      </c>
      <c r="E177">
        <f>VALUE(412494000)</f>
        <v>412494000</v>
      </c>
    </row>
    <row r="178" spans="1:5">
      <c r="A178" t="s">
        <v>21</v>
      </c>
      <c r="B178"/>
      <c r="C178"/>
      <c r="D178"/>
      <c r="E178"/>
    </row>
    <row r="179" spans="1:5">
      <c r="A179" t="s">
        <v>22</v>
      </c>
      <c r="B179"/>
      <c r="C179"/>
      <c r="D179"/>
      <c r="E179"/>
    </row>
    <row r="180" spans="1:5">
      <c r="A180" t="s">
        <v>23</v>
      </c>
      <c r="B180"/>
      <c r="C180"/>
      <c r="D180"/>
      <c r="E180"/>
    </row>
    <row r="181" spans="1:5">
      <c r="A181" t="s">
        <v>24</v>
      </c>
      <c r="B181">
        <f>VALUE(56476000)</f>
        <v>56476000</v>
      </c>
      <c r="C181">
        <f>VALUE(54013000)</f>
        <v>54013000</v>
      </c>
      <c r="D181">
        <f>VALUE(48039000)</f>
        <v>48039000</v>
      </c>
      <c r="E181">
        <f>VALUE(53771000)</f>
        <v>53771000</v>
      </c>
    </row>
    <row r="182" spans="1:5">
      <c r="A182" t="s">
        <v>25</v>
      </c>
      <c r="B182">
        <f>VALUE(59611000)</f>
        <v>59611000</v>
      </c>
      <c r="C182">
        <f>VALUE(66866000)</f>
        <v>66866000</v>
      </c>
      <c r="D182">
        <f>VALUE(73630000)</f>
        <v>73630000</v>
      </c>
      <c r="E182">
        <f>VALUE(65346000)</f>
        <v>65346000</v>
      </c>
    </row>
    <row r="183" spans="1:5">
      <c r="A183" t="s">
        <v>26</v>
      </c>
      <c r="B183">
        <f>VALUE(10480000)</f>
        <v>10480000</v>
      </c>
      <c r="C183">
        <f>VALUE(10295000)</f>
        <v>10295000</v>
      </c>
      <c r="D183">
        <f>VALUE(3338000)</f>
        <v>3338000</v>
      </c>
      <c r="E183">
        <f>VALUE(6293000)</f>
        <v>6293000</v>
      </c>
    </row>
    <row r="184" spans="1:5">
      <c r="A184" t="s">
        <v>27</v>
      </c>
      <c r="B184">
        <f>VALUE(203476000)</f>
        <v>203476000</v>
      </c>
      <c r="C184">
        <f>VALUE(206317000)</f>
        <v>206317000</v>
      </c>
      <c r="D184">
        <f>VALUE(180025000)</f>
        <v>180025000</v>
      </c>
      <c r="E184">
        <f>VALUE(178123000)</f>
        <v>178123000</v>
      </c>
    </row>
    <row r="185" spans="1:5">
      <c r="A185" t="s">
        <v>28</v>
      </c>
      <c r="B185"/>
      <c r="C185"/>
      <c r="D185"/>
      <c r="E185"/>
    </row>
    <row r="186" spans="1:5">
      <c r="A186" t="s">
        <v>29</v>
      </c>
      <c r="B186">
        <f>VALUE(90316000)</f>
        <v>90316000</v>
      </c>
      <c r="C186">
        <f>VALUE(94761000)</f>
        <v>94761000</v>
      </c>
      <c r="D186">
        <f>VALUE(85677000)</f>
        <v>85677000</v>
      </c>
      <c r="E186">
        <f>VALUE(73782000)</f>
        <v>73782000</v>
      </c>
    </row>
    <row r="187" spans="1:5">
      <c r="A187" t="s">
        <v>30</v>
      </c>
      <c r="B187">
        <f>VALUE(3265000)</f>
        <v>3265000</v>
      </c>
      <c r="C187">
        <f>VALUE(4343000)</f>
        <v>4343000</v>
      </c>
      <c r="D187">
        <f>VALUE(4128000)</f>
        <v>4128000</v>
      </c>
      <c r="E187">
        <f>VALUE(5353000)</f>
        <v>5353000</v>
      </c>
    </row>
    <row r="188" spans="1:5">
      <c r="A188" t="s">
        <v>31</v>
      </c>
      <c r="B188">
        <f>VALUE(18498000)</f>
        <v>18498000</v>
      </c>
      <c r="C188">
        <f>VALUE(20387000)</f>
        <v>20387000</v>
      </c>
      <c r="D188">
        <f>VALUE(18212000)</f>
        <v>18212000</v>
      </c>
      <c r="E188">
        <f>VALUE(12383000)</f>
        <v>12383000</v>
      </c>
    </row>
    <row r="189" spans="1:5">
      <c r="A189" t="s">
        <v>32</v>
      </c>
      <c r="B189">
        <f>VALUE(12283000)</f>
        <v>12283000</v>
      </c>
      <c r="C189">
        <f>VALUE(15484000)</f>
        <v>15484000</v>
      </c>
      <c r="D189">
        <f>VALUE(27990000)</f>
        <v>27990000</v>
      </c>
      <c r="E189">
        <f>VALUE(9839000)</f>
        <v>9839000</v>
      </c>
    </row>
    <row r="190" spans="1:5">
      <c r="A190" t="s">
        <v>33</v>
      </c>
      <c r="B190">
        <f>VALUE(159203000)</f>
        <v>159203000</v>
      </c>
      <c r="C190">
        <f>VALUE(176843000)</f>
        <v>176843000</v>
      </c>
      <c r="D190">
        <f>VALUE(168807000)</f>
        <v>168807000</v>
      </c>
      <c r="E190">
        <f>VALUE(125360000)</f>
        <v>125360000</v>
      </c>
    </row>
    <row r="191" spans="1:5">
      <c r="A191" t="s">
        <v>34</v>
      </c>
      <c r="B191">
        <f>VALUE(362679000)</f>
        <v>362679000</v>
      </c>
      <c r="C191">
        <f>VALUE(383160000)</f>
        <v>383160000</v>
      </c>
      <c r="D191">
        <f>VALUE(348832000)</f>
        <v>348832000</v>
      </c>
      <c r="E191">
        <f>VALUE(303483000)</f>
        <v>303483000</v>
      </c>
    </row>
    <row r="192" spans="1:5">
      <c r="A192" t="s">
        <v>35</v>
      </c>
      <c r="B192"/>
      <c r="C192"/>
      <c r="D192"/>
      <c r="E192"/>
    </row>
    <row r="193" spans="1:5">
      <c r="A193" t="s">
        <v>36</v>
      </c>
      <c r="B193">
        <f>VALUE(2562000)</f>
        <v>2562000</v>
      </c>
      <c r="C193">
        <f>VALUE(2554000)</f>
        <v>2554000</v>
      </c>
      <c r="D193"/>
      <c r="E193"/>
    </row>
    <row r="194" spans="1:5">
      <c r="A194" t="s">
        <v>37</v>
      </c>
      <c r="B194">
        <f>VALUE(145281000)</f>
        <v>145281000</v>
      </c>
      <c r="C194">
        <f>VALUE(129004000)</f>
        <v>129004000</v>
      </c>
      <c r="D194"/>
      <c r="E194"/>
    </row>
    <row r="195" spans="1:5">
      <c r="A195" t="s">
        <v>38</v>
      </c>
      <c r="B195">
        <f>VALUE(145295000)</f>
        <v>145295000</v>
      </c>
      <c r="C195">
        <f>VALUE(138594000)</f>
        <v>138594000</v>
      </c>
      <c r="D195">
        <f>VALUE(123379000)</f>
        <v>123379000</v>
      </c>
      <c r="E195">
        <f>VALUE(107069000)</f>
        <v>107069000</v>
      </c>
    </row>
    <row r="196" spans="1:5">
      <c r="A196" t="s">
        <v>39</v>
      </c>
      <c r="B196">
        <f>VALUE(510821000)</f>
        <v>510821000</v>
      </c>
      <c r="C196">
        <f>VALUE(524837000)</f>
        <v>524837000</v>
      </c>
      <c r="D196">
        <f>VALUE(474663000)</f>
        <v>474663000</v>
      </c>
      <c r="E196">
        <f>VALUE(412494000)</f>
        <v>412494000</v>
      </c>
    </row>
    <row r="198" spans="1:5">
      <c r="A198" t="s">
        <v>46</v>
      </c>
    </row>
    <row r="199" spans="1:5">
      <c r="A199" t="s">
        <v>1</v>
      </c>
      <c r="B199" t="s">
        <v>2</v>
      </c>
      <c r="C199" t="s">
        <v>3</v>
      </c>
      <c r="D199" t="s">
        <v>4</v>
      </c>
      <c r="E199" t="s">
        <v>5</v>
      </c>
    </row>
    <row r="200" spans="1:5">
      <c r="A200" t="s">
        <v>6</v>
      </c>
      <c r="B200"/>
      <c r="C200"/>
      <c r="D200"/>
      <c r="E200"/>
    </row>
    <row r="201" spans="1:5">
      <c r="A201" t="s">
        <v>7</v>
      </c>
      <c r="B201"/>
      <c r="C201"/>
      <c r="D201"/>
      <c r="E201"/>
    </row>
    <row r="202" spans="1:5">
      <c r="A202" t="s">
        <v>8</v>
      </c>
      <c r="B202"/>
      <c r="C202"/>
      <c r="D202"/>
      <c r="E202"/>
    </row>
    <row r="203" spans="1:5">
      <c r="A203" t="s">
        <v>9</v>
      </c>
      <c r="B203">
        <f>VALUE(1273000)</f>
        <v>1273000</v>
      </c>
      <c r="C203">
        <f>VALUE(454000)</f>
        <v>454000</v>
      </c>
      <c r="D203">
        <f>VALUE(648000)</f>
        <v>648000</v>
      </c>
      <c r="E203">
        <f>VALUE(538000)</f>
        <v>538000</v>
      </c>
    </row>
    <row r="204" spans="1:5">
      <c r="A204" t="s">
        <v>10</v>
      </c>
      <c r="B204">
        <f>VALUE(1273000)</f>
        <v>1273000</v>
      </c>
      <c r="C204">
        <f>VALUE(454000)</f>
        <v>454000</v>
      </c>
      <c r="D204">
        <f>VALUE(648000)</f>
        <v>648000</v>
      </c>
      <c r="E204">
        <f>VALUE(538000)</f>
        <v>538000</v>
      </c>
    </row>
    <row r="205" spans="1:5">
      <c r="A205" t="s">
        <v>11</v>
      </c>
      <c r="B205">
        <f>VALUE(1964000)</f>
        <v>1964000</v>
      </c>
      <c r="C205">
        <f>VALUE(2313000)</f>
        <v>2313000</v>
      </c>
      <c r="D205">
        <f>VALUE(2629000)</f>
        <v>2629000</v>
      </c>
      <c r="E205">
        <f>VALUE(2299000)</f>
        <v>2299000</v>
      </c>
    </row>
    <row r="206" spans="1:5">
      <c r="A206" t="s">
        <v>42</v>
      </c>
      <c r="B206">
        <f>VALUE(4044000)</f>
        <v>4044000</v>
      </c>
      <c r="C206">
        <f>VALUE(5014000)</f>
        <v>5014000</v>
      </c>
      <c r="D206">
        <f>VALUE(4499000)</f>
        <v>4499000</v>
      </c>
      <c r="E206">
        <f>VALUE(3460000)</f>
        <v>3460000</v>
      </c>
    </row>
    <row r="207" spans="1:5">
      <c r="A207" t="s">
        <v>13</v>
      </c>
      <c r="B207">
        <f>VALUE(8269000)</f>
        <v>8269000</v>
      </c>
      <c r="C207">
        <f>VALUE(8679000)</f>
        <v>8679000</v>
      </c>
      <c r="D207">
        <f>VALUE(8855000)</f>
        <v>8855000</v>
      </c>
      <c r="E207">
        <f>VALUE(7004000)</f>
        <v>7004000</v>
      </c>
    </row>
    <row r="208" spans="1:5">
      <c r="A208" t="s">
        <v>14</v>
      </c>
      <c r="B208"/>
      <c r="C208"/>
      <c r="D208"/>
      <c r="E208"/>
    </row>
    <row r="209" spans="1:5">
      <c r="A209" t="s">
        <v>15</v>
      </c>
      <c r="B209"/>
      <c r="C209"/>
      <c r="D209"/>
      <c r="E209"/>
    </row>
    <row r="210" spans="1:5">
      <c r="A210" t="s">
        <v>16</v>
      </c>
      <c r="B210">
        <f>VALUE(68268000)</f>
        <v>68268000</v>
      </c>
      <c r="C210">
        <f>VALUE(62822000)</f>
        <v>62822000</v>
      </c>
      <c r="D210">
        <f>VALUE(41405000)</f>
        <v>41405000</v>
      </c>
      <c r="E210">
        <f>VALUE(40201000)</f>
        <v>40201000</v>
      </c>
    </row>
    <row r="211" spans="1:5">
      <c r="A211" t="s">
        <v>17</v>
      </c>
      <c r="B211">
        <f>VALUE(25274000)</f>
        <v>25274000</v>
      </c>
      <c r="C211">
        <f>VALUE(23627000)</f>
        <v>23627000</v>
      </c>
      <c r="D211">
        <f>VALUE(22692000)</f>
        <v>22692000</v>
      </c>
      <c r="E211">
        <f>VALUE(23097000)</f>
        <v>23097000</v>
      </c>
    </row>
    <row r="212" spans="1:5">
      <c r="A212" t="s">
        <v>18</v>
      </c>
      <c r="B212">
        <f>VALUE(42994000)</f>
        <v>42994000</v>
      </c>
      <c r="C212">
        <f>VALUE(39195000)</f>
        <v>39195000</v>
      </c>
      <c r="D212">
        <f>VALUE(18713000)</f>
        <v>18713000</v>
      </c>
      <c r="E212">
        <f>VALUE(17104000)</f>
        <v>17104000</v>
      </c>
    </row>
    <row r="213" spans="1:5">
      <c r="A213" t="s">
        <v>43</v>
      </c>
      <c r="B213"/>
      <c r="C213">
        <f>VALUE(3000)</f>
        <v>3000</v>
      </c>
      <c r="D213">
        <f>VALUE(3000)</f>
        <v>3000</v>
      </c>
      <c r="E213">
        <f>VALUE(3000)</f>
        <v>3000</v>
      </c>
    </row>
    <row r="214" spans="1:5">
      <c r="A214" t="s">
        <v>44</v>
      </c>
      <c r="B214">
        <f>VALUE(320000)</f>
        <v>320000</v>
      </c>
      <c r="C214">
        <f>VALUE(208000)</f>
        <v>208000</v>
      </c>
      <c r="D214">
        <f>VALUE(125000)</f>
        <v>125000</v>
      </c>
      <c r="E214">
        <f>VALUE(91000)</f>
        <v>91000</v>
      </c>
    </row>
    <row r="215" spans="1:5">
      <c r="A215" t="s">
        <v>45</v>
      </c>
      <c r="B215">
        <f>VALUE(5000)</f>
        <v>5000</v>
      </c>
      <c r="C215">
        <f>VALUE(2000)</f>
        <v>2000</v>
      </c>
      <c r="D215">
        <f>VALUE(74000)</f>
        <v>74000</v>
      </c>
      <c r="E215">
        <f>VALUE(43000)</f>
        <v>43000</v>
      </c>
    </row>
    <row r="216" spans="1:5">
      <c r="A216" t="s">
        <v>19</v>
      </c>
      <c r="B216">
        <f>VALUE(96398000)</f>
        <v>96398000</v>
      </c>
      <c r="C216">
        <f>VALUE(90386000)</f>
        <v>90386000</v>
      </c>
      <c r="D216">
        <f>VALUE(51694000)</f>
        <v>51694000</v>
      </c>
      <c r="E216">
        <f>VALUE(49707000)</f>
        <v>49707000</v>
      </c>
    </row>
    <row r="217" spans="1:5">
      <c r="A217" t="s">
        <v>20</v>
      </c>
      <c r="B217">
        <f>VALUE(104667000)</f>
        <v>104667000</v>
      </c>
      <c r="C217">
        <f>VALUE(99065000)</f>
        <v>99065000</v>
      </c>
      <c r="D217">
        <f>VALUE(60549000)</f>
        <v>60549000</v>
      </c>
      <c r="E217">
        <f>VALUE(56711000)</f>
        <v>56711000</v>
      </c>
    </row>
    <row r="218" spans="1:5">
      <c r="A218" t="s">
        <v>21</v>
      </c>
      <c r="B218"/>
      <c r="C218"/>
      <c r="D218"/>
      <c r="E218"/>
    </row>
    <row r="219" spans="1:5">
      <c r="A219" t="s">
        <v>22</v>
      </c>
      <c r="B219"/>
      <c r="C219"/>
      <c r="D219"/>
      <c r="E219"/>
    </row>
    <row r="220" spans="1:5">
      <c r="A220" t="s">
        <v>23</v>
      </c>
      <c r="B220"/>
      <c r="C220"/>
      <c r="D220"/>
      <c r="E220"/>
    </row>
    <row r="221" spans="1:5">
      <c r="A221" t="s">
        <v>24</v>
      </c>
      <c r="B221">
        <f>VALUE(1175000)</f>
        <v>1175000</v>
      </c>
      <c r="C221">
        <f>VALUE(3562000)</f>
        <v>3562000</v>
      </c>
      <c r="D221">
        <f>VALUE(2544000)</f>
        <v>2544000</v>
      </c>
      <c r="E221">
        <f>VALUE(3493000)</f>
        <v>3493000</v>
      </c>
    </row>
    <row r="222" spans="1:5">
      <c r="A222" t="s">
        <v>25</v>
      </c>
      <c r="B222">
        <f>VALUE(3319000)</f>
        <v>3319000</v>
      </c>
      <c r="C222">
        <f>VALUE(3336000)</f>
        <v>3336000</v>
      </c>
      <c r="D222">
        <f>VALUE(3368000)</f>
        <v>3368000</v>
      </c>
      <c r="E222">
        <f>VALUE(2900000)</f>
        <v>2900000</v>
      </c>
    </row>
    <row r="223" spans="1:5">
      <c r="A223" t="s">
        <v>26</v>
      </c>
      <c r="B223">
        <f>VALUE(216000)</f>
        <v>216000</v>
      </c>
      <c r="C223">
        <f>VALUE(269000)</f>
        <v>269000</v>
      </c>
      <c r="D223">
        <f>VALUE(195000)</f>
        <v>195000</v>
      </c>
      <c r="E223">
        <f>VALUE(220000)</f>
        <v>220000</v>
      </c>
    </row>
    <row r="224" spans="1:5">
      <c r="A224" t="s">
        <v>27</v>
      </c>
      <c r="B224">
        <f>VALUE(6613000)</f>
        <v>6613000</v>
      </c>
      <c r="C224">
        <f>VALUE(8204000)</f>
        <v>8204000</v>
      </c>
      <c r="D224">
        <f>VALUE(7312000)</f>
        <v>7312000</v>
      </c>
      <c r="E224">
        <f>VALUE(7420000)</f>
        <v>7420000</v>
      </c>
    </row>
    <row r="225" spans="1:5">
      <c r="A225" t="s">
        <v>28</v>
      </c>
      <c r="B225"/>
      <c r="C225"/>
      <c r="D225"/>
      <c r="E225"/>
    </row>
    <row r="226" spans="1:5">
      <c r="A226" t="s">
        <v>29</v>
      </c>
      <c r="B226">
        <f>VALUE(7866000)</f>
        <v>7866000</v>
      </c>
      <c r="C226">
        <f>VALUE(5190000)</f>
        <v>5190000</v>
      </c>
      <c r="D226">
        <f>VALUE(5263000)</f>
        <v>5263000</v>
      </c>
      <c r="E226">
        <f>VALUE(3675000)</f>
        <v>3675000</v>
      </c>
    </row>
    <row r="227" spans="1:5">
      <c r="A227" t="s">
        <v>30</v>
      </c>
      <c r="B227">
        <f>VALUE(16648000)</f>
        <v>16648000</v>
      </c>
      <c r="C227">
        <f>VALUE(15780000)</f>
        <v>15780000</v>
      </c>
      <c r="D227">
        <f>VALUE(8269000)</f>
        <v>8269000</v>
      </c>
      <c r="E227">
        <f>VALUE(8381000)</f>
        <v>8381000</v>
      </c>
    </row>
    <row r="228" spans="1:5">
      <c r="A228" t="s">
        <v>32</v>
      </c>
      <c r="B228">
        <f>VALUE(75000)</f>
        <v>75000</v>
      </c>
      <c r="C228">
        <f>VALUE(77000)</f>
        <v>77000</v>
      </c>
      <c r="D228">
        <f>VALUE(91000)</f>
        <v>91000</v>
      </c>
      <c r="E228">
        <f>VALUE(103000)</f>
        <v>103000</v>
      </c>
    </row>
    <row r="229" spans="1:5">
      <c r="A229" t="s">
        <v>33</v>
      </c>
      <c r="B229">
        <f>VALUE(25891000)</f>
        <v>25891000</v>
      </c>
      <c r="C229">
        <f>VALUE(22351000)</f>
        <v>22351000</v>
      </c>
      <c r="D229">
        <f>VALUE(14175000)</f>
        <v>14175000</v>
      </c>
      <c r="E229">
        <f>VALUE(12538000)</f>
        <v>12538000</v>
      </c>
    </row>
    <row r="230" spans="1:5">
      <c r="A230" t="s">
        <v>34</v>
      </c>
      <c r="B230">
        <f>VALUE(32504000)</f>
        <v>32504000</v>
      </c>
      <c r="C230">
        <f>VALUE(30555000)</f>
        <v>30555000</v>
      </c>
      <c r="D230">
        <f>VALUE(21487000)</f>
        <v>21487000</v>
      </c>
      <c r="E230">
        <f>VALUE(19958000)</f>
        <v>19958000</v>
      </c>
    </row>
    <row r="231" spans="1:5">
      <c r="A231" t="s">
        <v>35</v>
      </c>
      <c r="B231"/>
      <c r="C231"/>
      <c r="D231"/>
      <c r="E231"/>
    </row>
    <row r="232" spans="1:5">
      <c r="A232" t="s">
        <v>36</v>
      </c>
      <c r="B232">
        <f>VALUE(2350000)</f>
        <v>2350000</v>
      </c>
      <c r="C232">
        <f>VALUE(2350000)</f>
        <v>2350000</v>
      </c>
      <c r="D232">
        <f>VALUE(2350000)</f>
        <v>2350000</v>
      </c>
      <c r="E232">
        <f>VALUE(2350000)</f>
        <v>2350000</v>
      </c>
    </row>
    <row r="233" spans="1:5">
      <c r="A233" t="s">
        <v>37</v>
      </c>
      <c r="B233">
        <f>VALUE(45663000)</f>
        <v>45663000</v>
      </c>
      <c r="C233">
        <f>VALUE(44637000)</f>
        <v>44637000</v>
      </c>
      <c r="D233">
        <f>VALUE(29995000)</f>
        <v>29995000</v>
      </c>
      <c r="E233">
        <f>VALUE(27790000)</f>
        <v>27790000</v>
      </c>
    </row>
    <row r="234" spans="1:5">
      <c r="A234" t="s">
        <v>38</v>
      </c>
      <c r="B234">
        <f>VALUE(72163000)</f>
        <v>72163000</v>
      </c>
      <c r="C234">
        <f>VALUE(68510000)</f>
        <v>68510000</v>
      </c>
      <c r="D234">
        <f>VALUE(39062000)</f>
        <v>39062000</v>
      </c>
      <c r="E234">
        <f>VALUE(36751000)</f>
        <v>36751000</v>
      </c>
    </row>
    <row r="235" spans="1:5">
      <c r="A235" t="s">
        <v>39</v>
      </c>
      <c r="B235">
        <f>VALUE(104667000)</f>
        <v>104667000</v>
      </c>
      <c r="C235">
        <f>VALUE(99065000)</f>
        <v>99065000</v>
      </c>
      <c r="D235">
        <f>VALUE(60549000)</f>
        <v>60549000</v>
      </c>
      <c r="E235">
        <f>VALUE(56711000)</f>
        <v>56711000</v>
      </c>
    </row>
    <row r="237" spans="1:5">
      <c r="A237" t="s">
        <v>47</v>
      </c>
    </row>
    <row r="238" spans="1:5">
      <c r="A238" t="s">
        <v>1</v>
      </c>
      <c r="B238" t="s">
        <v>48</v>
      </c>
      <c r="C238" t="s">
        <v>49</v>
      </c>
      <c r="D238" t="s">
        <v>50</v>
      </c>
      <c r="E238" t="s">
        <v>51</v>
      </c>
    </row>
    <row r="239" spans="1:5">
      <c r="A239" t="s">
        <v>6</v>
      </c>
      <c r="B239"/>
      <c r="C239"/>
      <c r="D239"/>
      <c r="E239"/>
    </row>
    <row r="240" spans="1:5">
      <c r="A240" t="s">
        <v>7</v>
      </c>
      <c r="B240"/>
      <c r="C240"/>
      <c r="D240"/>
      <c r="E240"/>
    </row>
    <row r="241" spans="1:5">
      <c r="A241" t="s">
        <v>8</v>
      </c>
      <c r="B241"/>
      <c r="C241"/>
      <c r="D241"/>
      <c r="E241"/>
    </row>
    <row r="242" spans="1:5">
      <c r="A242" t="s">
        <v>9</v>
      </c>
      <c r="B242">
        <f>VALUE(10231000)</f>
        <v>10231000</v>
      </c>
      <c r="C242">
        <f>VALUE(6490000)</f>
        <v>6490000</v>
      </c>
      <c r="D242">
        <f>VALUE(5524000)</f>
        <v>5524000</v>
      </c>
      <c r="E242">
        <f>VALUE(2904000)</f>
        <v>2904000</v>
      </c>
    </row>
    <row r="243" spans="1:5">
      <c r="A243" t="s">
        <v>41</v>
      </c>
      <c r="B243"/>
      <c r="C243">
        <f>VALUE(2273000)</f>
        <v>2273000</v>
      </c>
      <c r="D243">
        <f>VALUE(4232000)</f>
        <v>4232000</v>
      </c>
      <c r="E243">
        <f>VALUE(5086000)</f>
        <v>5086000</v>
      </c>
    </row>
    <row r="244" spans="1:5">
      <c r="A244" t="s">
        <v>10</v>
      </c>
      <c r="B244">
        <f>VALUE(10231000)</f>
        <v>10231000</v>
      </c>
      <c r="C244">
        <f>VALUE(8763000)</f>
        <v>8763000</v>
      </c>
      <c r="D244">
        <f>VALUE(9756000)</f>
        <v>9756000</v>
      </c>
      <c r="E244">
        <f>VALUE(7990000)</f>
        <v>7990000</v>
      </c>
    </row>
    <row r="245" spans="1:5">
      <c r="A245" t="s">
        <v>11</v>
      </c>
      <c r="B245">
        <f>VALUE(318000)</f>
        <v>318000</v>
      </c>
      <c r="C245">
        <f>VALUE(1233000)</f>
        <v>1233000</v>
      </c>
      <c r="D245">
        <f>VALUE(1219000)</f>
        <v>1219000</v>
      </c>
      <c r="E245">
        <f>VALUE(1363000)</f>
        <v>1363000</v>
      </c>
    </row>
    <row r="246" spans="1:5">
      <c r="A246" t="s">
        <v>42</v>
      </c>
      <c r="B246">
        <f>VALUE(510000)</f>
        <v>510000</v>
      </c>
      <c r="C246">
        <f>VALUE(346000)</f>
        <v>346000</v>
      </c>
      <c r="D246">
        <f>VALUE(401000)</f>
        <v>401000</v>
      </c>
      <c r="E246">
        <f>VALUE(321000)</f>
        <v>321000</v>
      </c>
    </row>
    <row r="247" spans="1:5">
      <c r="A247" t="s">
        <v>13</v>
      </c>
      <c r="B247">
        <f>VALUE(12332000)</f>
        <v>12332000</v>
      </c>
      <c r="C247">
        <f>VALUE(11731000)</f>
        <v>11731000</v>
      </c>
      <c r="D247">
        <f>VALUE(13072000)</f>
        <v>13072000</v>
      </c>
      <c r="E247">
        <f>VALUE(12303000)</f>
        <v>12303000</v>
      </c>
    </row>
    <row r="248" spans="1:5">
      <c r="A248" t="s">
        <v>14</v>
      </c>
      <c r="B248"/>
      <c r="C248"/>
      <c r="D248"/>
      <c r="E248"/>
    </row>
    <row r="249" spans="1:5">
      <c r="A249" t="s">
        <v>15</v>
      </c>
      <c r="B249"/>
      <c r="C249"/>
      <c r="D249"/>
      <c r="E249"/>
    </row>
    <row r="250" spans="1:5">
      <c r="A250" t="s">
        <v>16</v>
      </c>
      <c r="B250">
        <f>VALUE(55665000)</f>
        <v>55665000</v>
      </c>
      <c r="C250">
        <f>VALUE(28641000)</f>
        <v>28641000</v>
      </c>
      <c r="D250">
        <f>VALUE(24109000)</f>
        <v>24109000</v>
      </c>
      <c r="E250">
        <f>VALUE(21882000)</f>
        <v>21882000</v>
      </c>
    </row>
    <row r="251" spans="1:5">
      <c r="A251" t="s">
        <v>17</v>
      </c>
      <c r="B251">
        <f>VALUE(19540000)</f>
        <v>19540000</v>
      </c>
      <c r="C251">
        <f>VALUE(13072000)</f>
        <v>13072000</v>
      </c>
      <c r="D251">
        <f>VALUE(11869000)</f>
        <v>11869000</v>
      </c>
      <c r="E251">
        <f>VALUE(11190000)</f>
        <v>11190000</v>
      </c>
    </row>
    <row r="252" spans="1:5">
      <c r="A252" t="s">
        <v>18</v>
      </c>
      <c r="B252">
        <f>VALUE(36125000)</f>
        <v>36125000</v>
      </c>
      <c r="C252">
        <f>VALUE(15569000)</f>
        <v>15569000</v>
      </c>
      <c r="D252">
        <f>VALUE(12240000)</f>
        <v>12240000</v>
      </c>
      <c r="E252">
        <f>VALUE(10692000)</f>
        <v>10692000</v>
      </c>
    </row>
    <row r="253" spans="1:5">
      <c r="A253" t="s">
        <v>43</v>
      </c>
      <c r="B253">
        <f>VALUE(594000)</f>
        <v>594000</v>
      </c>
      <c r="C253">
        <f>VALUE(668000)</f>
        <v>668000</v>
      </c>
      <c r="D253">
        <f>VALUE(694000)</f>
        <v>694000</v>
      </c>
      <c r="E253">
        <f>VALUE(651000)</f>
        <v>651000</v>
      </c>
    </row>
    <row r="254" spans="1:5">
      <c r="A254" t="s">
        <v>44</v>
      </c>
      <c r="B254">
        <f>VALUE(679000)</f>
        <v>679000</v>
      </c>
      <c r="C254">
        <f>VALUE(748000)</f>
        <v>748000</v>
      </c>
      <c r="D254">
        <f>VALUE(804000)</f>
        <v>804000</v>
      </c>
      <c r="E254">
        <f>VALUE(930000)</f>
        <v>930000</v>
      </c>
    </row>
    <row r="255" spans="1:5">
      <c r="A255" t="s">
        <v>19</v>
      </c>
      <c r="B255">
        <f>VALUE(45101000)</f>
        <v>45101000</v>
      </c>
      <c r="C255">
        <f>VALUE(22281000)</f>
        <v>22281000</v>
      </c>
      <c r="D255">
        <f>VALUE(21127000)</f>
        <v>21127000</v>
      </c>
      <c r="E255">
        <f>VALUE(20252000)</f>
        <v>20252000</v>
      </c>
    </row>
    <row r="256" spans="1:5">
      <c r="A256" t="s">
        <v>20</v>
      </c>
      <c r="B256">
        <f>VALUE(57433000)</f>
        <v>57433000</v>
      </c>
      <c r="C256">
        <f>VALUE(34012000)</f>
        <v>34012000</v>
      </c>
      <c r="D256">
        <f>VALUE(34199000)</f>
        <v>34199000</v>
      </c>
      <c r="E256">
        <f>VALUE(32555000)</f>
        <v>32555000</v>
      </c>
    </row>
    <row r="257" spans="1:5">
      <c r="A257" t="s">
        <v>21</v>
      </c>
      <c r="B257"/>
      <c r="C257"/>
      <c r="D257"/>
      <c r="E257"/>
    </row>
    <row r="258" spans="1:5">
      <c r="A258" t="s">
        <v>22</v>
      </c>
      <c r="B258"/>
      <c r="C258"/>
      <c r="D258"/>
      <c r="E258"/>
    </row>
    <row r="259" spans="1:5">
      <c r="A259" t="s">
        <v>23</v>
      </c>
      <c r="B259"/>
      <c r="C259"/>
      <c r="D259"/>
      <c r="E259"/>
    </row>
    <row r="260" spans="1:5">
      <c r="A260" t="s">
        <v>24</v>
      </c>
      <c r="B260">
        <f>VALUE(984000)</f>
        <v>984000</v>
      </c>
      <c r="C260">
        <f>VALUE(964000)</f>
        <v>964000</v>
      </c>
      <c r="D260">
        <f>VALUE(2430000)</f>
        <v>2430000</v>
      </c>
      <c r="E260">
        <f>VALUE(2927000)</f>
        <v>2927000</v>
      </c>
    </row>
    <row r="261" spans="1:5">
      <c r="A261" t="s">
        <v>25</v>
      </c>
      <c r="B261">
        <f>VALUE(1191000)</f>
        <v>1191000</v>
      </c>
      <c r="C261">
        <f>VALUE(1700000)</f>
        <v>1700000</v>
      </c>
      <c r="D261">
        <f>VALUE(1675000)</f>
        <v>1675000</v>
      </c>
      <c r="E261">
        <f>VALUE(1448000)</f>
        <v>1448000</v>
      </c>
    </row>
    <row r="262" spans="1:5">
      <c r="A262" t="s">
        <v>26</v>
      </c>
      <c r="B262">
        <f>VALUE(727000)</f>
        <v>727000</v>
      </c>
      <c r="C262">
        <f>VALUE(738000)</f>
        <v>738000</v>
      </c>
      <c r="D262">
        <f>VALUE(582000)</f>
        <v>582000</v>
      </c>
      <c r="E262">
        <f>VALUE(712000)</f>
        <v>712000</v>
      </c>
    </row>
    <row r="263" spans="1:5">
      <c r="A263" t="s">
        <v>27</v>
      </c>
      <c r="B263">
        <f>VALUE(18622000)</f>
        <v>18622000</v>
      </c>
      <c r="C263">
        <f>VALUE(15115000)</f>
        <v>15115000</v>
      </c>
      <c r="D263">
        <f>VALUE(14920000)</f>
        <v>14920000</v>
      </c>
      <c r="E263">
        <f>VALUE(15134000)</f>
        <v>15134000</v>
      </c>
    </row>
    <row r="264" spans="1:5">
      <c r="A264" t="s">
        <v>28</v>
      </c>
      <c r="B264"/>
      <c r="C264"/>
      <c r="D264"/>
      <c r="E264"/>
    </row>
    <row r="265" spans="1:5">
      <c r="A265" t="s">
        <v>29</v>
      </c>
      <c r="B265">
        <f>VALUE(1448000)</f>
        <v>1448000</v>
      </c>
      <c r="C265">
        <f>VALUE(5009000)</f>
        <v>5009000</v>
      </c>
      <c r="D265">
        <f>VALUE(4786000)</f>
        <v>4786000</v>
      </c>
      <c r="E265">
        <f>VALUE(4007000)</f>
        <v>4007000</v>
      </c>
    </row>
    <row r="266" spans="1:5">
      <c r="A266" t="s">
        <v>30</v>
      </c>
      <c r="B266">
        <f>VALUE(282000)</f>
        <v>282000</v>
      </c>
      <c r="C266">
        <f>VALUE(183000)</f>
        <v>183000</v>
      </c>
      <c r="D266">
        <f>VALUE(359000)</f>
        <v>359000</v>
      </c>
      <c r="E266">
        <f>VALUE(361000)</f>
        <v>361000</v>
      </c>
    </row>
    <row r="267" spans="1:5">
      <c r="A267" t="s">
        <v>32</v>
      </c>
      <c r="B267">
        <f>VALUE(1999000)</f>
        <v>1999000</v>
      </c>
      <c r="C267">
        <f>VALUE(1926000)</f>
        <v>1926000</v>
      </c>
      <c r="D267">
        <f>VALUE(116000)</f>
        <v>116000</v>
      </c>
      <c r="E267"/>
    </row>
    <row r="268" spans="1:5">
      <c r="A268" t="s">
        <v>33</v>
      </c>
      <c r="B268">
        <f>VALUE(28321000)</f>
        <v>28321000</v>
      </c>
      <c r="C268">
        <f>VALUE(13525000)</f>
        <v>13525000</v>
      </c>
      <c r="D268">
        <f>VALUE(12011000)</f>
        <v>12011000</v>
      </c>
      <c r="E268">
        <f>VALUE(9363000)</f>
        <v>9363000</v>
      </c>
    </row>
    <row r="269" spans="1:5">
      <c r="A269" t="s">
        <v>34</v>
      </c>
      <c r="B269">
        <f>VALUE(46943000)</f>
        <v>46943000</v>
      </c>
      <c r="C269">
        <f>VALUE(28640000)</f>
        <v>28640000</v>
      </c>
      <c r="D269">
        <f>VALUE(26931000)</f>
        <v>26931000</v>
      </c>
      <c r="E269">
        <f>VALUE(24497000)</f>
        <v>24497000</v>
      </c>
    </row>
    <row r="270" spans="1:5">
      <c r="A270" t="s">
        <v>35</v>
      </c>
      <c r="B270"/>
      <c r="C270"/>
      <c r="D270"/>
      <c r="E270"/>
    </row>
    <row r="271" spans="1:5">
      <c r="A271" t="s">
        <v>36</v>
      </c>
      <c r="B271">
        <f>VALUE(8650000)</f>
        <v>8650000</v>
      </c>
      <c r="C271">
        <f>VALUE(7690000)</f>
        <v>7690000</v>
      </c>
      <c r="D271">
        <f>VALUE(7732000)</f>
        <v>7732000</v>
      </c>
      <c r="E271">
        <f>VALUE(6776000)</f>
        <v>6776000</v>
      </c>
    </row>
    <row r="272" spans="1:5">
      <c r="A272" t="s">
        <v>37</v>
      </c>
      <c r="B272">
        <f>VALUE(8458000)</f>
        <v>8458000</v>
      </c>
      <c r="C272">
        <f>VALUE(4100000)</f>
        <v>4100000</v>
      </c>
      <c r="D272">
        <f>VALUE(2052000)</f>
        <v>2052000</v>
      </c>
      <c r="E272">
        <f>VALUE(319000)</f>
        <v>319000</v>
      </c>
    </row>
    <row r="273" spans="1:5">
      <c r="A273" t="s">
        <v>38</v>
      </c>
      <c r="B273">
        <f>VALUE(10490000)</f>
        <v>10490000</v>
      </c>
      <c r="C273">
        <f>VALUE(5372000)</f>
        <v>5372000</v>
      </c>
      <c r="D273">
        <f>VALUE(7268000)</f>
        <v>7268000</v>
      </c>
      <c r="E273">
        <f>VALUE(8058000)</f>
        <v>8058000</v>
      </c>
    </row>
    <row r="274" spans="1:5">
      <c r="A274" t="s">
        <v>39</v>
      </c>
      <c r="B274">
        <f>VALUE(57433000)</f>
        <v>57433000</v>
      </c>
      <c r="C274">
        <f>VALUE(34012000)</f>
        <v>34012000</v>
      </c>
      <c r="D274">
        <f>VALUE(34199000)</f>
        <v>34199000</v>
      </c>
      <c r="E274">
        <f>VALUE(32555000)</f>
        <v>32555000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2021-07-14T02:40:23+00:00</dcterms:created>
  <dcterms:modified xsi:type="dcterms:W3CDTF">2021-07-14T02:40:23+00:00</dcterms:modified>
  <dc:title>Untitled Spreadsheet</dc:title>
  <dc:description/>
  <dc:subject/>
  <cp:keywords/>
  <cp:category/>
</cp:coreProperties>
</file>