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<sst xmlns="http://schemas.openxmlformats.org/spreadsheetml/2006/main" uniqueCount="36">
  <si>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Wihlborgs Fastigheter AB (publ) (WIHL.ST)</t>
  </si>
  <si>
    <t>Détails</t>
  </si>
  <si>
    <t>ttm</t>
  </si>
  <si>
    <t>31/12/2020</t>
  </si>
  <si>
    <t>31/12/2019</t>
  </si>
  <si>
    <t>31/12/2018</t>
  </si>
  <si>
    <t>31/12/2017</t>
  </si>
  <si>
    <t>Fluxdetrésorerieprovenantd’activitésd'exploitation</t>
  </si>
  <si>
    <t>Bénéficenet</t>
  </si>
  <si>
    <t>MARGE NET</t>
  </si>
  <si>
    <t>Dépréciationetamortissement</t>
  </si>
  <si>
    <t>Variationdufondsderoulement</t>
  </si>
  <si>
    <t>Autrefondsderoulement</t>
  </si>
  <si>
    <t>Autresélémentsnonmonétaires</t>
  </si>
  <si>
    <t>Trésorerienetteobtenueparlesactivitésd’exploitation</t>
  </si>
  <si>
    <t>Fluxdetrésorerieprovenantd’opérationsd’investissement</t>
  </si>
  <si>
    <t>Achatd’investissements</t>
  </si>
  <si>
    <t>Autresactivitésd’investissement</t>
  </si>
  <si>
    <t>Fluxnetdetrésorerieutilisépourlesactivitésd’investissement</t>
  </si>
  <si>
    <t>Variationdelatrésorerienette</t>
  </si>
  <si>
    <t>Trésorerieendébutdepériode</t>
  </si>
  <si>
    <t>Trésorerieenfindepériode</t>
  </si>
  <si>
    <t>Fluxdetrésoreriedisponible</t>
  </si>
  <si>
    <t>Fluxdetrésoreried’exploitation</t>
  </si>
  <si>
    <t>AB Volvo (publ) (VOLV-B.ST)</t>
  </si>
  <si>
    <t>Inventaire</t>
  </si>
  <si>
    <t>Investissemententerrains,usinesetéquipements</t>
  </si>
  <si>
    <t>Acquisitionsnettes</t>
  </si>
  <si>
    <t>Ventes/échéancedesinvestissements</t>
  </si>
  <si>
    <t>Dépensesd’investissement</t>
  </si>
  <si>
    <t>Svenska Cellulosa Aktiebolaget SCA (publ) (SCA-A.ST)</t>
  </si>
  <si>
    <t>SAS AB (publ) (SAS.ST)</t>
  </si>
  <si>
    <t>31/10/2020</t>
  </si>
  <si>
    <t>31/10/2019</t>
  </si>
  <si>
    <t>31/10/2018</t>
  </si>
  <si>
    <t>31/10/2017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</si>
</sst>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9">
      <c r="A3" t="s">
        <v>7</v>
      </c>
      <c r="B3"/>
      <c r="C3"/>
      <c r="D3"/>
      <c r="E3"/>
      <c r="F3"/>
    </row>
    <row r="4" spans="1:9">
      <c r="A4" t="s">
        <v>8</v>
      </c>
      <c r="B4">
        <f>VALUE(2521000)</f>
        <v>2521000</v>
      </c>
      <c r="C4">
        <f>VALUE(2222000)</f>
        <v>2222000</v>
      </c>
      <c r="D4">
        <f>VALUE(2923000)</f>
        <v>2923000</v>
      </c>
      <c r="E4">
        <f>VALUE(2403000)</f>
        <v>2403000</v>
      </c>
      <c r="F4">
        <f>VALUE(2568000)</f>
        <v>2568000</v>
      </c>
      <c r="I4" t="s">
        <v>9</v>
      </c>
    </row>
    <row r="5" spans="1:9">
      <c r="A5" t="s">
        <v>10</v>
      </c>
      <c r="B5"/>
      <c r="C5"/>
      <c r="D5"/>
      <c r="E5"/>
      <c r="F5">
        <f>VALUE(2000)</f>
        <v>2000</v>
      </c>
    </row>
    <row r="6" spans="1:9">
      <c r="A6" t="s">
        <v>11</v>
      </c>
      <c r="B6">
        <f>VALUE(82000)</f>
        <v>82000</v>
      </c>
      <c r="C6">
        <f>VALUE(68000)</f>
        <v>68000</v>
      </c>
      <c r="D6">
        <f>VALUE(37000)</f>
        <v>37000</v>
      </c>
      <c r="E6">
        <f>VALUE(112000)</f>
        <v>112000</v>
      </c>
      <c r="F6">
        <f>VALUE(146000)</f>
        <v>146000</v>
      </c>
    </row>
    <row r="7" spans="1:9">
      <c r="A7" t="s">
        <v>12</v>
      </c>
      <c r="B7">
        <f>VALUE(1627000)</f>
        <v>1627000</v>
      </c>
      <c r="C7">
        <f>VALUE(1831000)</f>
        <v>1831000</v>
      </c>
      <c r="D7">
        <f>VALUE(1684000)</f>
        <v>1684000</v>
      </c>
      <c r="E7">
        <f>VALUE(1489000)</f>
        <v>1489000</v>
      </c>
      <c r="F7">
        <f>VALUE(1299000)</f>
        <v>1299000</v>
      </c>
    </row>
    <row r="8" spans="1:9">
      <c r="A8" t="s">
        <v>13</v>
      </c>
      <c r="B8">
        <f>VALUE(52000)</f>
        <v>52000</v>
      </c>
      <c r="C8">
        <f>VALUE(65000)</f>
        <v>65000</v>
      </c>
      <c r="D8">
        <f>VALUE(63000)</f>
        <v>63000</v>
      </c>
      <c r="E8">
        <f>VALUE(61000)</f>
        <v>61000</v>
      </c>
      <c r="F8">
        <f>VALUE(56000)</f>
        <v>56000</v>
      </c>
    </row>
    <row r="9" spans="1:9">
      <c r="A9" t="s">
        <v>14</v>
      </c>
      <c r="B9">
        <f>VALUE(1627000)</f>
        <v>1627000</v>
      </c>
      <c r="C9">
        <f>VALUE(1831000)</f>
        <v>1831000</v>
      </c>
      <c r="D9">
        <f>VALUE(1684000)</f>
        <v>1684000</v>
      </c>
      <c r="E9">
        <f>VALUE(1489000)</f>
        <v>1489000</v>
      </c>
      <c r="F9">
        <f>VALUE(1299000)</f>
        <v>1299000</v>
      </c>
    </row>
    <row r="10" spans="1:9">
      <c r="A10" t="s">
        <v>15</v>
      </c>
      <c r="B10"/>
      <c r="C10"/>
      <c r="D10"/>
      <c r="E10"/>
      <c r="F10"/>
    </row>
    <row r="11" spans="1:9">
      <c r="A11" t="s">
        <v>16</v>
      </c>
      <c r="B11"/>
      <c r="C11">
        <f>VALUE(5000)</f>
        <v>5000</v>
      </c>
      <c r="D11">
        <f>VALUE(19000)</f>
        <v>19000</v>
      </c>
      <c r="E11">
        <f>VALUE(12000)</f>
        <v>12000</v>
      </c>
      <c r="F11"/>
    </row>
    <row r="12" spans="1:9">
      <c r="A12" t="s">
        <v>17</v>
      </c>
      <c r="B12">
        <f>VALUE(32000)</f>
        <v>32000</v>
      </c>
      <c r="C12">
        <f>VALUE(9000)</f>
        <v>9000</v>
      </c>
      <c r="D12">
        <f>VALUE(11000)</f>
        <v>11000</v>
      </c>
      <c r="E12">
        <f>VALUE(30000)</f>
        <v>30000</v>
      </c>
      <c r="F12">
        <f>VALUE(24000)</f>
        <v>24000</v>
      </c>
    </row>
    <row r="13" spans="1:9">
      <c r="A13" t="s">
        <v>18</v>
      </c>
      <c r="B13">
        <f>VALUE(19000)</f>
        <v>19000</v>
      </c>
      <c r="C13">
        <f>VALUE(86000)</f>
        <v>86000</v>
      </c>
      <c r="D13">
        <f>VALUE(1784000)</f>
        <v>1784000</v>
      </c>
      <c r="E13">
        <f>VALUE(1986000)</f>
        <v>1986000</v>
      </c>
      <c r="F13">
        <f>VALUE(3854000)</f>
        <v>3854000</v>
      </c>
    </row>
    <row r="14" spans="1:9">
      <c r="A14" t="s">
        <v>19</v>
      </c>
      <c r="B14">
        <f>VALUE(79000)</f>
        <v>79000</v>
      </c>
      <c r="C14">
        <f>VALUE(75000)</f>
        <v>75000</v>
      </c>
      <c r="D14">
        <f>VALUE(97000)</f>
        <v>97000</v>
      </c>
      <c r="E14">
        <f>VALUE(4000)</f>
        <v>4000</v>
      </c>
      <c r="F14">
        <f>VALUE(73000)</f>
        <v>73000</v>
      </c>
    </row>
    <row r="15" spans="1:9">
      <c r="A15" t="s">
        <v>20</v>
      </c>
      <c r="B15">
        <f>VALUE(417000)</f>
        <v>417000</v>
      </c>
      <c r="C15">
        <f>VALUE(280000)</f>
        <v>280000</v>
      </c>
      <c r="D15">
        <f>VALUE(183000)</f>
        <v>183000</v>
      </c>
      <c r="E15">
        <f>VALUE(179000)</f>
        <v>179000</v>
      </c>
      <c r="F15">
        <f>VALUE(252000)</f>
        <v>252000</v>
      </c>
    </row>
    <row r="16" spans="1:9">
      <c r="A16" t="s">
        <v>21</v>
      </c>
      <c r="B16">
        <f>VALUE(496000)</f>
        <v>496000</v>
      </c>
      <c r="C16">
        <f>VALUE(205000)</f>
        <v>205000</v>
      </c>
      <c r="D16">
        <f>VALUE(280000)</f>
        <v>280000</v>
      </c>
      <c r="E16">
        <f>VALUE(183000)</f>
        <v>183000</v>
      </c>
      <c r="F16">
        <f>VALUE(179000)</f>
        <v>179000</v>
      </c>
    </row>
    <row r="17" spans="1:9">
      <c r="A17" t="s">
        <v>22</v>
      </c>
      <c r="B17"/>
      <c r="C17"/>
      <c r="D17"/>
      <c r="E17"/>
      <c r="F17"/>
    </row>
    <row r="18" spans="1:9">
      <c r="A18" t="s">
        <v>23</v>
      </c>
      <c r="B18">
        <f>VALUE(1627000)</f>
        <v>1627000</v>
      </c>
      <c r="C18">
        <f>VALUE(1831000)</f>
        <v>1831000</v>
      </c>
      <c r="D18">
        <f>VALUE(1684000)</f>
        <v>1684000</v>
      </c>
      <c r="E18">
        <f>VALUE(1489000)</f>
        <v>1489000</v>
      </c>
      <c r="F18">
        <f>VALUE(1299000)</f>
        <v>1299000</v>
      </c>
    </row>
    <row r="19" spans="1:9">
      <c r="A19" t="s">
        <v>22</v>
      </c>
      <c r="B19">
        <f>VALUE(1627000)</f>
        <v>1627000</v>
      </c>
      <c r="C19">
        <f>VALUE(1831000)</f>
        <v>1831000</v>
      </c>
      <c r="D19">
        <f>VALUE(1684000)</f>
        <v>1684000</v>
      </c>
      <c r="E19">
        <f>VALUE(1489000)</f>
        <v>1489000</v>
      </c>
      <c r="F19">
        <f>VALUE(1299000)</f>
        <v>1299000</v>
      </c>
    </row>
    <row r="21" spans="1:9">
      <c r="A21" t="s">
        <v>24</v>
      </c>
    </row>
    <row r="22" spans="1:9">
      <c r="A22" t="s">
        <v>1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</row>
    <row r="23" spans="1:9">
      <c r="A23" t="s">
        <v>7</v>
      </c>
      <c r="B23"/>
      <c r="C23"/>
      <c r="D23"/>
      <c r="E23"/>
      <c r="F23"/>
    </row>
    <row r="24" spans="1:9">
      <c r="A24" t="s">
        <v>8</v>
      </c>
      <c r="B24">
        <f>VALUE(23484000)</f>
        <v>23484000</v>
      </c>
      <c r="C24">
        <f>VALUE(19318000)</f>
        <v>19318000</v>
      </c>
      <c r="D24">
        <f>VALUE(35861000)</f>
        <v>35861000</v>
      </c>
      <c r="E24">
        <f>VALUE(24897000)</f>
        <v>24897000</v>
      </c>
      <c r="F24">
        <f>VALUE(20981000)</f>
        <v>20981000</v>
      </c>
      <c r="I24" t="s">
        <v>9</v>
      </c>
    </row>
    <row r="25" spans="1:9">
      <c r="A25" t="s">
        <v>10</v>
      </c>
      <c r="B25">
        <f>VALUE(20154000)</f>
        <v>20154000</v>
      </c>
      <c r="C25">
        <f>VALUE(20599000)</f>
        <v>20599000</v>
      </c>
      <c r="D25">
        <f>VALUE(20586000)</f>
        <v>20586000</v>
      </c>
      <c r="E25">
        <f>VALUE(18439000)</f>
        <v>18439000</v>
      </c>
      <c r="F25">
        <f>VALUE(16869000)</f>
        <v>16869000</v>
      </c>
    </row>
    <row r="26" spans="1:9">
      <c r="A26" t="s">
        <v>11</v>
      </c>
      <c r="B26">
        <f>VALUE(9970000)</f>
        <v>9970000</v>
      </c>
      <c r="C26">
        <f>VALUE(13682000)</f>
        <v>13682000</v>
      </c>
      <c r="D26">
        <f>VALUE(18235000)</f>
        <v>18235000</v>
      </c>
      <c r="E26">
        <f>VALUE(23706000)</f>
        <v>23706000</v>
      </c>
      <c r="F26">
        <f>VALUE(4704000)</f>
        <v>4704000</v>
      </c>
    </row>
    <row r="27" spans="1:9">
      <c r="A27" t="s">
        <v>25</v>
      </c>
      <c r="B27">
        <f>VALUE(369000)</f>
        <v>369000</v>
      </c>
      <c r="C27">
        <f>VALUE(2465000)</f>
        <v>2465000</v>
      </c>
      <c r="D27">
        <f>VALUE(4994000)</f>
        <v>4994000</v>
      </c>
      <c r="E27">
        <f>VALUE(12419000)</f>
        <v>12419000</v>
      </c>
      <c r="F27">
        <f>VALUE(7537000)</f>
        <v>7537000</v>
      </c>
    </row>
    <row r="28" spans="1:9">
      <c r="A28" t="s">
        <v>12</v>
      </c>
      <c r="B28">
        <f>VALUE(21048000)</f>
        <v>21048000</v>
      </c>
      <c r="C28">
        <f>VALUE(13290000)</f>
        <v>13290000</v>
      </c>
      <c r="D28">
        <f>VALUE(17038000)</f>
        <v>17038000</v>
      </c>
      <c r="E28">
        <f>VALUE(10319000)</f>
        <v>10319000</v>
      </c>
      <c r="F28">
        <f>VALUE(18365000)</f>
        <v>18365000</v>
      </c>
    </row>
    <row r="29" spans="1:9">
      <c r="A29" t="s">
        <v>13</v>
      </c>
      <c r="B29">
        <f>VALUE(3600000)</f>
        <v>3600000</v>
      </c>
      <c r="C29">
        <f>VALUE(3080000)</f>
        <v>3080000</v>
      </c>
      <c r="D29">
        <f>VALUE(3789000)</f>
        <v>3789000</v>
      </c>
      <c r="E29">
        <f>VALUE(45000)</f>
        <v>45000</v>
      </c>
      <c r="F29">
        <f>VALUE(454000)</f>
        <v>454000</v>
      </c>
    </row>
    <row r="30" spans="1:9">
      <c r="A30" t="s">
        <v>14</v>
      </c>
      <c r="B30">
        <f>VALUE(37855000)</f>
        <v>37855000</v>
      </c>
      <c r="C30">
        <f>VALUE(30610000)</f>
        <v>30610000</v>
      </c>
      <c r="D30">
        <f>VALUE(39047000)</f>
        <v>39047000</v>
      </c>
      <c r="E30">
        <f>VALUE(31187000)</f>
        <v>31187000</v>
      </c>
      <c r="F30">
        <f>VALUE(37599000)</f>
        <v>37599000</v>
      </c>
    </row>
    <row r="31" spans="1:9">
      <c r="A31" t="s">
        <v>15</v>
      </c>
      <c r="B31"/>
      <c r="C31"/>
      <c r="D31"/>
      <c r="E31"/>
      <c r="F31"/>
    </row>
    <row r="32" spans="1:9">
      <c r="A32" t="s">
        <v>26</v>
      </c>
      <c r="B32">
        <f>VALUE(16807000)</f>
        <v>16807000</v>
      </c>
      <c r="C32">
        <f>VALUE(17320000)</f>
        <v>17320000</v>
      </c>
      <c r="D32">
        <f>VALUE(22009000)</f>
        <v>22009000</v>
      </c>
      <c r="E32">
        <f>VALUE(20868000)</f>
        <v>20868000</v>
      </c>
      <c r="F32">
        <f>VALUE(19234000)</f>
        <v>19234000</v>
      </c>
    </row>
    <row r="33" spans="1:9">
      <c r="A33" t="s">
        <v>27</v>
      </c>
      <c r="B33"/>
      <c r="C33">
        <f>VALUE(10000)</f>
        <v>10000</v>
      </c>
      <c r="D33"/>
      <c r="E33"/>
      <c r="F33"/>
    </row>
    <row r="34" spans="1:9">
      <c r="A34" t="s">
        <v>16</v>
      </c>
      <c r="B34">
        <f>VALUE(6395000)</f>
        <v>6395000</v>
      </c>
      <c r="C34">
        <f>VALUE(475000)</f>
        <v>475000</v>
      </c>
      <c r="D34">
        <f>VALUE(1033000)</f>
        <v>1033000</v>
      </c>
      <c r="E34"/>
      <c r="F34"/>
    </row>
    <row r="35" spans="1:9">
      <c r="A35" t="s">
        <v>28</v>
      </c>
      <c r="B35"/>
      <c r="C35">
        <f>VALUE(1083000)</f>
        <v>1083000</v>
      </c>
      <c r="D35">
        <f>VALUE(92000)</f>
        <v>92000</v>
      </c>
      <c r="E35">
        <f>VALUE(1039000)</f>
        <v>1039000</v>
      </c>
      <c r="F35">
        <f>VALUE(3768000)</f>
        <v>3768000</v>
      </c>
    </row>
    <row r="36" spans="1:9">
      <c r="A36" t="s">
        <v>18</v>
      </c>
      <c r="B36">
        <f>VALUE(15897000)</f>
        <v>15897000</v>
      </c>
      <c r="C36">
        <f>VALUE(9941000)</f>
        <v>9941000</v>
      </c>
      <c r="D36">
        <f>VALUE(14189000)</f>
        <v>14189000</v>
      </c>
      <c r="E36">
        <f>VALUE(13798000)</f>
        <v>13798000</v>
      </c>
      <c r="F36">
        <f>VALUE(9146000)</f>
        <v>9146000</v>
      </c>
    </row>
    <row r="37" spans="1:9">
      <c r="A37" t="s">
        <v>19</v>
      </c>
      <c r="B37">
        <f>VALUE(7547000)</f>
        <v>7547000</v>
      </c>
      <c r="C37">
        <f>VALUE(23745000)</f>
        <v>23745000</v>
      </c>
      <c r="D37">
        <f>VALUE(14528000)</f>
        <v>14528000</v>
      </c>
      <c r="E37">
        <f>VALUE(10841000)</f>
        <v>10841000</v>
      </c>
      <c r="F37">
        <f>VALUE(12144000)</f>
        <v>12144000</v>
      </c>
    </row>
    <row r="38" spans="1:9">
      <c r="A38" t="s">
        <v>20</v>
      </c>
      <c r="B38">
        <f>VALUE(64598000)</f>
        <v>64598000</v>
      </c>
      <c r="C38">
        <f>VALUE(61461000)</f>
        <v>61461000</v>
      </c>
      <c r="D38">
        <f>VALUE(46933000)</f>
        <v>46933000</v>
      </c>
      <c r="E38">
        <f>VALUE(36092000)</f>
        <v>36092000</v>
      </c>
      <c r="F38">
        <f>VALUE(23949000)</f>
        <v>23949000</v>
      </c>
    </row>
    <row r="39" spans="1:9">
      <c r="A39" t="s">
        <v>21</v>
      </c>
      <c r="B39">
        <f>VALUE(74178000)</f>
        <v>74178000</v>
      </c>
      <c r="C39">
        <f>VALUE(85206000)</f>
        <v>85206000</v>
      </c>
      <c r="D39">
        <f>VALUE(61461000)</f>
        <v>61461000</v>
      </c>
      <c r="E39">
        <f>VALUE(46933000)</f>
        <v>46933000</v>
      </c>
      <c r="F39">
        <f>VALUE(36092000)</f>
        <v>36092000</v>
      </c>
    </row>
    <row r="40" spans="1:9">
      <c r="A40" t="s">
        <v>22</v>
      </c>
      <c r="B40"/>
      <c r="C40"/>
      <c r="D40"/>
      <c r="E40"/>
      <c r="F40"/>
    </row>
    <row r="41" spans="1:9">
      <c r="A41" t="s">
        <v>23</v>
      </c>
      <c r="B41">
        <f>VALUE(37855000)</f>
        <v>37855000</v>
      </c>
      <c r="C41">
        <f>VALUE(30610000)</f>
        <v>30610000</v>
      </c>
      <c r="D41">
        <f>VALUE(39047000)</f>
        <v>39047000</v>
      </c>
      <c r="E41">
        <f>VALUE(31187000)</f>
        <v>31187000</v>
      </c>
      <c r="F41">
        <f>VALUE(37599000)</f>
        <v>37599000</v>
      </c>
    </row>
    <row r="42" spans="1:9">
      <c r="A42" t="s">
        <v>29</v>
      </c>
      <c r="B42">
        <f>VALUE(16807000)</f>
        <v>16807000</v>
      </c>
      <c r="C42">
        <f>VALUE(17320000)</f>
        <v>17320000</v>
      </c>
      <c r="D42">
        <f>VALUE(22009000)</f>
        <v>22009000</v>
      </c>
      <c r="E42">
        <f>VALUE(20868000)</f>
        <v>20868000</v>
      </c>
      <c r="F42">
        <f>VALUE(19234000)</f>
        <v>19234000</v>
      </c>
    </row>
    <row r="43" spans="1:9">
      <c r="A43" t="s">
        <v>22</v>
      </c>
      <c r="B43">
        <f>VALUE(21048000)</f>
        <v>21048000</v>
      </c>
      <c r="C43">
        <f>VALUE(13290000)</f>
        <v>13290000</v>
      </c>
      <c r="D43">
        <f>VALUE(17038000)</f>
        <v>17038000</v>
      </c>
      <c r="E43">
        <f>VALUE(10319000)</f>
        <v>10319000</v>
      </c>
      <c r="F43">
        <f>VALUE(18365000)</f>
        <v>18365000</v>
      </c>
    </row>
    <row r="45" spans="1:9">
      <c r="A45" t="s">
        <v>30</v>
      </c>
    </row>
    <row r="46" spans="1:9">
      <c r="A46" t="s">
        <v>1</v>
      </c>
      <c r="B46" t="s">
        <v>2</v>
      </c>
      <c r="C46" t="s">
        <v>3</v>
      </c>
      <c r="D46" t="s">
        <v>4</v>
      </c>
      <c r="E46" t="s">
        <v>5</v>
      </c>
      <c r="F46" t="s">
        <v>6</v>
      </c>
    </row>
    <row r="47" spans="1:9">
      <c r="A47" t="s">
        <v>7</v>
      </c>
      <c r="B47"/>
      <c r="C47"/>
      <c r="D47"/>
      <c r="E47"/>
      <c r="F47"/>
    </row>
    <row r="48" spans="1:9">
      <c r="A48" t="s">
        <v>8</v>
      </c>
      <c r="B48">
        <f>VALUE(1086000)</f>
        <v>1086000</v>
      </c>
      <c r="C48">
        <f>VALUE(767000)</f>
        <v>767000</v>
      </c>
      <c r="D48">
        <f>VALUE(15522000)</f>
        <v>15522000</v>
      </c>
      <c r="E48">
        <f>VALUE(3659000)</f>
        <v>3659000</v>
      </c>
      <c r="F48">
        <f>VALUE(141828000)</f>
        <v>141828000</v>
      </c>
      <c r="I48" t="s">
        <v>9</v>
      </c>
    </row>
    <row r="49" spans="1:9">
      <c r="A49" t="s">
        <v>10</v>
      </c>
      <c r="B49">
        <f>VALUE(2158000)</f>
        <v>2158000</v>
      </c>
      <c r="C49">
        <f>VALUE(2248000)</f>
        <v>2248000</v>
      </c>
      <c r="D49">
        <f>VALUE(1696000)</f>
        <v>1696000</v>
      </c>
      <c r="E49">
        <f>VALUE(1250000)</f>
        <v>1250000</v>
      </c>
      <c r="F49">
        <f>VALUE(1137000)</f>
        <v>1137000</v>
      </c>
    </row>
    <row r="50" spans="1:9">
      <c r="A50" t="s">
        <v>11</v>
      </c>
      <c r="B50">
        <f>VALUE(986000)</f>
        <v>986000</v>
      </c>
      <c r="C50">
        <f>VALUE(1131000)</f>
        <v>1131000</v>
      </c>
      <c r="D50">
        <f>VALUE(186000)</f>
        <v>186000</v>
      </c>
      <c r="E50">
        <f>VALUE(843000)</f>
        <v>843000</v>
      </c>
      <c r="F50">
        <f>VALUE(143000)</f>
        <v>143000</v>
      </c>
    </row>
    <row r="51" spans="1:9">
      <c r="A51" t="s">
        <v>25</v>
      </c>
      <c r="B51">
        <f>VALUE(826000)</f>
        <v>826000</v>
      </c>
      <c r="C51">
        <f>VALUE(780000)</f>
        <v>780000</v>
      </c>
      <c r="D51">
        <f>VALUE(605000)</f>
        <v>605000</v>
      </c>
      <c r="E51">
        <f>VALUE(1025000)</f>
        <v>1025000</v>
      </c>
      <c r="F51">
        <f>VALUE(60000)</f>
        <v>60000</v>
      </c>
    </row>
    <row r="52" spans="1:9">
      <c r="A52" t="s">
        <v>12</v>
      </c>
      <c r="B52">
        <f>VALUE(872000)</f>
        <v>872000</v>
      </c>
      <c r="C52">
        <f>VALUE(1039000)</f>
        <v>1039000</v>
      </c>
      <c r="D52">
        <f>VALUE(1008000)</f>
        <v>1008000</v>
      </c>
      <c r="E52">
        <f>VALUE(419000)</f>
        <v>419000</v>
      </c>
      <c r="F52">
        <f>VALUE(3695000)</f>
        <v>3695000</v>
      </c>
    </row>
    <row r="53" spans="1:9">
      <c r="A53" t="s">
        <v>13</v>
      </c>
      <c r="B53">
        <f>VALUE(742000)</f>
        <v>742000</v>
      </c>
      <c r="C53">
        <f>VALUE(750000)</f>
        <v>750000</v>
      </c>
      <c r="D53">
        <f>VALUE(16898000)</f>
        <v>16898000</v>
      </c>
      <c r="E53">
        <f>VALUE(594000)</f>
        <v>594000</v>
      </c>
      <c r="F53">
        <f>VALUE(630000)</f>
        <v>630000</v>
      </c>
    </row>
    <row r="54" spans="1:9">
      <c r="A54" t="s">
        <v>14</v>
      </c>
      <c r="B54">
        <f>VALUE(3896000)</f>
        <v>3896000</v>
      </c>
      <c r="C54">
        <f>VALUE(3704000)</f>
        <v>3704000</v>
      </c>
      <c r="D54">
        <f>VALUE(3297000)</f>
        <v>3297000</v>
      </c>
      <c r="E54">
        <f>VALUE(3505000)</f>
        <v>3505000</v>
      </c>
      <c r="F54">
        <f>VALUE(7272000)</f>
        <v>7272000</v>
      </c>
    </row>
    <row r="55" spans="1:9">
      <c r="A55" t="s">
        <v>15</v>
      </c>
      <c r="B55"/>
      <c r="C55"/>
      <c r="D55"/>
      <c r="E55"/>
      <c r="F55"/>
    </row>
    <row r="56" spans="1:9">
      <c r="A56" t="s">
        <v>26</v>
      </c>
      <c r="B56">
        <f>VALUE(3024000)</f>
        <v>3024000</v>
      </c>
      <c r="C56">
        <f>VALUE(2665000)</f>
        <v>2665000</v>
      </c>
      <c r="D56">
        <f>VALUE(2289000)</f>
        <v>2289000</v>
      </c>
      <c r="E56">
        <f>VALUE(3086000)</f>
        <v>3086000</v>
      </c>
      <c r="F56">
        <f>VALUE(3577000)</f>
        <v>3577000</v>
      </c>
    </row>
    <row r="57" spans="1:9">
      <c r="A57" t="s">
        <v>27</v>
      </c>
      <c r="B57"/>
      <c r="C57">
        <f>VALUE(462000)</f>
        <v>462000</v>
      </c>
      <c r="D57">
        <f>VALUE(1115000)</f>
        <v>1115000</v>
      </c>
      <c r="E57"/>
      <c r="F57">
        <f>VALUE(0)</f>
        <v>0</v>
      </c>
    </row>
    <row r="58" spans="1:9">
      <c r="A58" t="s">
        <v>16</v>
      </c>
      <c r="B58">
        <f>VALUE(12000)</f>
        <v>12000</v>
      </c>
      <c r="C58">
        <f>VALUE(8000)</f>
        <v>8000</v>
      </c>
      <c r="D58">
        <f>VALUE(26000)</f>
        <v>26000</v>
      </c>
      <c r="E58"/>
      <c r="F58"/>
    </row>
    <row r="59" spans="1:9">
      <c r="A59" t="s">
        <v>28</v>
      </c>
      <c r="B59"/>
      <c r="C59"/>
      <c r="D59"/>
      <c r="E59">
        <f>VALUE(0)</f>
        <v>0</v>
      </c>
      <c r="F59">
        <f>VALUE(264000)</f>
        <v>264000</v>
      </c>
    </row>
    <row r="60" spans="1:9">
      <c r="A60" t="s">
        <v>17</v>
      </c>
      <c r="B60"/>
      <c r="C60"/>
      <c r="D60"/>
      <c r="E60"/>
      <c r="F60">
        <f>VALUE(19761000)</f>
        <v>19761000</v>
      </c>
    </row>
    <row r="61" spans="1:9">
      <c r="A61" t="s">
        <v>18</v>
      </c>
      <c r="B61">
        <f>VALUE(3327000)</f>
        <v>3327000</v>
      </c>
      <c r="C61">
        <f>VALUE(2964000)</f>
        <v>2964000</v>
      </c>
      <c r="D61">
        <f>VALUE(3060000)</f>
        <v>3060000</v>
      </c>
      <c r="E61">
        <f>VALUE(2969000)</f>
        <v>2969000</v>
      </c>
      <c r="F61">
        <f>VALUE(22998000)</f>
        <v>22998000</v>
      </c>
    </row>
    <row r="62" spans="1:9">
      <c r="A62" t="s">
        <v>19</v>
      </c>
      <c r="B62">
        <f>VALUE(332000)</f>
        <v>332000</v>
      </c>
      <c r="C62">
        <f>VALUE(830000)</f>
        <v>830000</v>
      </c>
      <c r="D62">
        <f>VALUE(209000)</f>
        <v>209000</v>
      </c>
      <c r="E62">
        <f>VALUE(100000)</f>
        <v>100000</v>
      </c>
      <c r="F62">
        <f>VALUE(3921000)</f>
        <v>3921000</v>
      </c>
    </row>
    <row r="63" spans="1:9">
      <c r="A63" t="s">
        <v>20</v>
      </c>
      <c r="B63">
        <f>VALUE(867000)</f>
        <v>867000</v>
      </c>
      <c r="C63">
        <f>VALUE(454000)</f>
        <v>454000</v>
      </c>
      <c r="D63">
        <f>VALUE(648000)</f>
        <v>648000</v>
      </c>
      <c r="E63">
        <f>VALUE(538000)</f>
        <v>538000</v>
      </c>
      <c r="F63">
        <f>VALUE(4482000)</f>
        <v>4482000</v>
      </c>
    </row>
    <row r="64" spans="1:9">
      <c r="A64" t="s">
        <v>21</v>
      </c>
      <c r="B64">
        <f>VALUE(1199000)</f>
        <v>1199000</v>
      </c>
      <c r="C64">
        <f>VALUE(1273000)</f>
        <v>1273000</v>
      </c>
      <c r="D64">
        <f>VALUE(454000)</f>
        <v>454000</v>
      </c>
      <c r="E64">
        <f>VALUE(648000)</f>
        <v>648000</v>
      </c>
      <c r="F64">
        <f>VALUE(538000)</f>
        <v>538000</v>
      </c>
    </row>
    <row r="65" spans="1:9">
      <c r="A65" t="s">
        <v>22</v>
      </c>
      <c r="B65"/>
      <c r="C65"/>
      <c r="D65"/>
      <c r="E65"/>
      <c r="F65"/>
    </row>
    <row r="66" spans="1:9">
      <c r="A66" t="s">
        <v>23</v>
      </c>
      <c r="B66">
        <f>VALUE(3896000)</f>
        <v>3896000</v>
      </c>
      <c r="C66">
        <f>VALUE(3704000)</f>
        <v>3704000</v>
      </c>
      <c r="D66">
        <f>VALUE(3297000)</f>
        <v>3297000</v>
      </c>
      <c r="E66">
        <f>VALUE(3505000)</f>
        <v>3505000</v>
      </c>
      <c r="F66">
        <f>VALUE(7272000)</f>
        <v>7272000</v>
      </c>
    </row>
    <row r="67" spans="1:9">
      <c r="A67" t="s">
        <v>29</v>
      </c>
      <c r="B67">
        <f>VALUE(3024000)</f>
        <v>3024000</v>
      </c>
      <c r="C67">
        <f>VALUE(2665000)</f>
        <v>2665000</v>
      </c>
      <c r="D67">
        <f>VALUE(2289000)</f>
        <v>2289000</v>
      </c>
      <c r="E67">
        <f>VALUE(3086000)</f>
        <v>3086000</v>
      </c>
      <c r="F67">
        <f>VALUE(3577000)</f>
        <v>3577000</v>
      </c>
    </row>
    <row r="68" spans="1:9">
      <c r="A68" t="s">
        <v>22</v>
      </c>
      <c r="B68">
        <f>VALUE(872000)</f>
        <v>872000</v>
      </c>
      <c r="C68">
        <f>VALUE(1039000)</f>
        <v>1039000</v>
      </c>
      <c r="D68">
        <f>VALUE(1008000)</f>
        <v>1008000</v>
      </c>
      <c r="E68">
        <f>VALUE(419000)</f>
        <v>419000</v>
      </c>
      <c r="F68">
        <f>VALUE(3695000)</f>
        <v>3695000</v>
      </c>
    </row>
    <row r="70" spans="1:9">
      <c r="A70" t="s">
        <v>0</v>
      </c>
    </row>
    <row r="71" spans="1:9">
      <c r="A71" t="s">
        <v>1</v>
      </c>
      <c r="B71" t="s">
        <v>2</v>
      </c>
      <c r="C71" t="s">
        <v>3</v>
      </c>
      <c r="D71" t="s">
        <v>4</v>
      </c>
      <c r="E71" t="s">
        <v>5</v>
      </c>
      <c r="F71" t="s">
        <v>6</v>
      </c>
    </row>
    <row r="72" spans="1:9">
      <c r="A72" t="s">
        <v>7</v>
      </c>
      <c r="B72"/>
      <c r="C72"/>
      <c r="D72"/>
      <c r="E72"/>
      <c r="F72"/>
    </row>
    <row r="73" spans="1:9">
      <c r="A73" t="s">
        <v>8</v>
      </c>
      <c r="B73">
        <f>VALUE(2521000)</f>
        <v>2521000</v>
      </c>
      <c r="C73">
        <f>VALUE(2222000)</f>
        <v>2222000</v>
      </c>
      <c r="D73">
        <f>VALUE(2923000)</f>
        <v>2923000</v>
      </c>
      <c r="E73">
        <f>VALUE(2403000)</f>
        <v>2403000</v>
      </c>
      <c r="F73">
        <f>VALUE(2568000)</f>
        <v>2568000</v>
      </c>
      <c r="I73" t="s">
        <v>9</v>
      </c>
    </row>
    <row r="74" spans="1:9">
      <c r="A74" t="s">
        <v>10</v>
      </c>
      <c r="B74"/>
      <c r="C74"/>
      <c r="D74"/>
      <c r="E74"/>
      <c r="F74">
        <f>VALUE(2000)</f>
        <v>2000</v>
      </c>
    </row>
    <row r="75" spans="1:9">
      <c r="A75" t="s">
        <v>11</v>
      </c>
      <c r="B75">
        <f>VALUE(82000)</f>
        <v>82000</v>
      </c>
      <c r="C75">
        <f>VALUE(68000)</f>
        <v>68000</v>
      </c>
      <c r="D75">
        <f>VALUE(37000)</f>
        <v>37000</v>
      </c>
      <c r="E75">
        <f>VALUE(112000)</f>
        <v>112000</v>
      </c>
      <c r="F75">
        <f>VALUE(146000)</f>
        <v>146000</v>
      </c>
    </row>
    <row r="76" spans="1:9">
      <c r="A76" t="s">
        <v>12</v>
      </c>
      <c r="B76">
        <f>VALUE(1627000)</f>
        <v>1627000</v>
      </c>
      <c r="C76">
        <f>VALUE(1831000)</f>
        <v>1831000</v>
      </c>
      <c r="D76">
        <f>VALUE(1684000)</f>
        <v>1684000</v>
      </c>
      <c r="E76">
        <f>VALUE(1489000)</f>
        <v>1489000</v>
      </c>
      <c r="F76">
        <f>VALUE(1299000)</f>
        <v>1299000</v>
      </c>
    </row>
    <row r="77" spans="1:9">
      <c r="A77" t="s">
        <v>13</v>
      </c>
      <c r="B77">
        <f>VALUE(52000)</f>
        <v>52000</v>
      </c>
      <c r="C77">
        <f>VALUE(65000)</f>
        <v>65000</v>
      </c>
      <c r="D77">
        <f>VALUE(63000)</f>
        <v>63000</v>
      </c>
      <c r="E77">
        <f>VALUE(61000)</f>
        <v>61000</v>
      </c>
      <c r="F77">
        <f>VALUE(56000)</f>
        <v>56000</v>
      </c>
    </row>
    <row r="78" spans="1:9">
      <c r="A78" t="s">
        <v>14</v>
      </c>
      <c r="B78">
        <f>VALUE(1627000)</f>
        <v>1627000</v>
      </c>
      <c r="C78">
        <f>VALUE(1831000)</f>
        <v>1831000</v>
      </c>
      <c r="D78">
        <f>VALUE(1684000)</f>
        <v>1684000</v>
      </c>
      <c r="E78">
        <f>VALUE(1489000)</f>
        <v>1489000</v>
      </c>
      <c r="F78">
        <f>VALUE(1299000)</f>
        <v>1299000</v>
      </c>
    </row>
    <row r="79" spans="1:9">
      <c r="A79" t="s">
        <v>15</v>
      </c>
      <c r="B79"/>
      <c r="C79"/>
      <c r="D79"/>
      <c r="E79"/>
      <c r="F79"/>
    </row>
    <row r="80" spans="1:9">
      <c r="A80" t="s">
        <v>16</v>
      </c>
      <c r="B80"/>
      <c r="C80">
        <f>VALUE(5000)</f>
        <v>5000</v>
      </c>
      <c r="D80">
        <f>VALUE(19000)</f>
        <v>19000</v>
      </c>
      <c r="E80">
        <f>VALUE(12000)</f>
        <v>12000</v>
      </c>
      <c r="F80"/>
    </row>
    <row r="81" spans="1:9">
      <c r="A81" t="s">
        <v>17</v>
      </c>
      <c r="B81">
        <f>VALUE(32000)</f>
        <v>32000</v>
      </c>
      <c r="C81">
        <f>VALUE(9000)</f>
        <v>9000</v>
      </c>
      <c r="D81">
        <f>VALUE(11000)</f>
        <v>11000</v>
      </c>
      <c r="E81">
        <f>VALUE(30000)</f>
        <v>30000</v>
      </c>
      <c r="F81">
        <f>VALUE(24000)</f>
        <v>24000</v>
      </c>
    </row>
    <row r="82" spans="1:9">
      <c r="A82" t="s">
        <v>18</v>
      </c>
      <c r="B82">
        <f>VALUE(19000)</f>
        <v>19000</v>
      </c>
      <c r="C82">
        <f>VALUE(86000)</f>
        <v>86000</v>
      </c>
      <c r="D82">
        <f>VALUE(1784000)</f>
        <v>1784000</v>
      </c>
      <c r="E82">
        <f>VALUE(1986000)</f>
        <v>1986000</v>
      </c>
      <c r="F82">
        <f>VALUE(3854000)</f>
        <v>3854000</v>
      </c>
    </row>
    <row r="83" spans="1:9">
      <c r="A83" t="s">
        <v>19</v>
      </c>
      <c r="B83">
        <f>VALUE(79000)</f>
        <v>79000</v>
      </c>
      <c r="C83">
        <f>VALUE(75000)</f>
        <v>75000</v>
      </c>
      <c r="D83">
        <f>VALUE(97000)</f>
        <v>97000</v>
      </c>
      <c r="E83">
        <f>VALUE(4000)</f>
        <v>4000</v>
      </c>
      <c r="F83">
        <f>VALUE(73000)</f>
        <v>73000</v>
      </c>
    </row>
    <row r="84" spans="1:9">
      <c r="A84" t="s">
        <v>20</v>
      </c>
      <c r="B84">
        <f>VALUE(417000)</f>
        <v>417000</v>
      </c>
      <c r="C84">
        <f>VALUE(280000)</f>
        <v>280000</v>
      </c>
      <c r="D84">
        <f>VALUE(183000)</f>
        <v>183000</v>
      </c>
      <c r="E84">
        <f>VALUE(179000)</f>
        <v>179000</v>
      </c>
      <c r="F84">
        <f>VALUE(252000)</f>
        <v>252000</v>
      </c>
    </row>
    <row r="85" spans="1:9">
      <c r="A85" t="s">
        <v>21</v>
      </c>
      <c r="B85">
        <f>VALUE(496000)</f>
        <v>496000</v>
      </c>
      <c r="C85">
        <f>VALUE(205000)</f>
        <v>205000</v>
      </c>
      <c r="D85">
        <f>VALUE(280000)</f>
        <v>280000</v>
      </c>
      <c r="E85">
        <f>VALUE(183000)</f>
        <v>183000</v>
      </c>
      <c r="F85">
        <f>VALUE(179000)</f>
        <v>179000</v>
      </c>
    </row>
    <row r="86" spans="1:9">
      <c r="A86" t="s">
        <v>22</v>
      </c>
      <c r="B86"/>
      <c r="C86"/>
      <c r="D86"/>
      <c r="E86"/>
      <c r="F86"/>
    </row>
    <row r="87" spans="1:9">
      <c r="A87" t="s">
        <v>23</v>
      </c>
      <c r="B87">
        <f>VALUE(1627000)</f>
        <v>1627000</v>
      </c>
      <c r="C87">
        <f>VALUE(1831000)</f>
        <v>1831000</v>
      </c>
      <c r="D87">
        <f>VALUE(1684000)</f>
        <v>1684000</v>
      </c>
      <c r="E87">
        <f>VALUE(1489000)</f>
        <v>1489000</v>
      </c>
      <c r="F87">
        <f>VALUE(1299000)</f>
        <v>1299000</v>
      </c>
    </row>
    <row r="88" spans="1:9">
      <c r="A88" t="s">
        <v>22</v>
      </c>
      <c r="B88">
        <f>VALUE(1627000)</f>
        <v>1627000</v>
      </c>
      <c r="C88">
        <f>VALUE(1831000)</f>
        <v>1831000</v>
      </c>
      <c r="D88">
        <f>VALUE(1684000)</f>
        <v>1684000</v>
      </c>
      <c r="E88">
        <f>VALUE(1489000)</f>
        <v>1489000</v>
      </c>
      <c r="F88">
        <f>VALUE(1299000)</f>
        <v>1299000</v>
      </c>
    </row>
    <row r="90" spans="1:9">
      <c r="A90" t="s">
        <v>24</v>
      </c>
    </row>
    <row r="91" spans="1:9">
      <c r="A91" t="s">
        <v>1</v>
      </c>
      <c r="B91" t="s">
        <v>2</v>
      </c>
      <c r="C91" t="s">
        <v>3</v>
      </c>
      <c r="D91" t="s">
        <v>4</v>
      </c>
      <c r="E91" t="s">
        <v>5</v>
      </c>
      <c r="F91" t="s">
        <v>6</v>
      </c>
    </row>
    <row r="92" spans="1:9">
      <c r="A92" t="s">
        <v>7</v>
      </c>
      <c r="B92"/>
      <c r="C92"/>
      <c r="D92"/>
      <c r="E92"/>
      <c r="F92"/>
    </row>
    <row r="93" spans="1:9">
      <c r="A93" t="s">
        <v>8</v>
      </c>
      <c r="B93">
        <f>VALUE(23484000)</f>
        <v>23484000</v>
      </c>
      <c r="C93">
        <f>VALUE(19318000)</f>
        <v>19318000</v>
      </c>
      <c r="D93">
        <f>VALUE(35861000)</f>
        <v>35861000</v>
      </c>
      <c r="E93">
        <f>VALUE(24897000)</f>
        <v>24897000</v>
      </c>
      <c r="F93">
        <f>VALUE(20981000)</f>
        <v>20981000</v>
      </c>
      <c r="I93" t="s">
        <v>9</v>
      </c>
    </row>
    <row r="94" spans="1:9">
      <c r="A94" t="s">
        <v>10</v>
      </c>
      <c r="B94">
        <f>VALUE(20154000)</f>
        <v>20154000</v>
      </c>
      <c r="C94">
        <f>VALUE(20599000)</f>
        <v>20599000</v>
      </c>
      <c r="D94">
        <f>VALUE(20586000)</f>
        <v>20586000</v>
      </c>
      <c r="E94">
        <f>VALUE(18439000)</f>
        <v>18439000</v>
      </c>
      <c r="F94">
        <f>VALUE(16869000)</f>
        <v>16869000</v>
      </c>
    </row>
    <row r="95" spans="1:9">
      <c r="A95" t="s">
        <v>11</v>
      </c>
      <c r="B95">
        <f>VALUE(9970000)</f>
        <v>9970000</v>
      </c>
      <c r="C95">
        <f>VALUE(13682000)</f>
        <v>13682000</v>
      </c>
      <c r="D95">
        <f>VALUE(18235000)</f>
        <v>18235000</v>
      </c>
      <c r="E95">
        <f>VALUE(23706000)</f>
        <v>23706000</v>
      </c>
      <c r="F95">
        <f>VALUE(4704000)</f>
        <v>4704000</v>
      </c>
    </row>
    <row r="96" spans="1:9">
      <c r="A96" t="s">
        <v>25</v>
      </c>
      <c r="B96">
        <f>VALUE(369000)</f>
        <v>369000</v>
      </c>
      <c r="C96">
        <f>VALUE(2465000)</f>
        <v>2465000</v>
      </c>
      <c r="D96">
        <f>VALUE(4994000)</f>
        <v>4994000</v>
      </c>
      <c r="E96">
        <f>VALUE(12419000)</f>
        <v>12419000</v>
      </c>
      <c r="F96">
        <f>VALUE(7537000)</f>
        <v>7537000</v>
      </c>
    </row>
    <row r="97" spans="1:9">
      <c r="A97" t="s">
        <v>12</v>
      </c>
      <c r="B97">
        <f>VALUE(21048000)</f>
        <v>21048000</v>
      </c>
      <c r="C97">
        <f>VALUE(13290000)</f>
        <v>13290000</v>
      </c>
      <c r="D97">
        <f>VALUE(17038000)</f>
        <v>17038000</v>
      </c>
      <c r="E97">
        <f>VALUE(10319000)</f>
        <v>10319000</v>
      </c>
      <c r="F97">
        <f>VALUE(18365000)</f>
        <v>18365000</v>
      </c>
    </row>
    <row r="98" spans="1:9">
      <c r="A98" t="s">
        <v>13</v>
      </c>
      <c r="B98">
        <f>VALUE(3600000)</f>
        <v>3600000</v>
      </c>
      <c r="C98">
        <f>VALUE(3080000)</f>
        <v>3080000</v>
      </c>
      <c r="D98">
        <f>VALUE(3789000)</f>
        <v>3789000</v>
      </c>
      <c r="E98">
        <f>VALUE(45000)</f>
        <v>45000</v>
      </c>
      <c r="F98">
        <f>VALUE(454000)</f>
        <v>454000</v>
      </c>
    </row>
    <row r="99" spans="1:9">
      <c r="A99" t="s">
        <v>14</v>
      </c>
      <c r="B99">
        <f>VALUE(37855000)</f>
        <v>37855000</v>
      </c>
      <c r="C99">
        <f>VALUE(30610000)</f>
        <v>30610000</v>
      </c>
      <c r="D99">
        <f>VALUE(39047000)</f>
        <v>39047000</v>
      </c>
      <c r="E99">
        <f>VALUE(31187000)</f>
        <v>31187000</v>
      </c>
      <c r="F99">
        <f>VALUE(37599000)</f>
        <v>37599000</v>
      </c>
    </row>
    <row r="100" spans="1:9">
      <c r="A100" t="s">
        <v>15</v>
      </c>
      <c r="B100"/>
      <c r="C100"/>
      <c r="D100"/>
      <c r="E100"/>
      <c r="F100"/>
    </row>
    <row r="101" spans="1:9">
      <c r="A101" t="s">
        <v>26</v>
      </c>
      <c r="B101">
        <f>VALUE(16807000)</f>
        <v>16807000</v>
      </c>
      <c r="C101">
        <f>VALUE(17320000)</f>
        <v>17320000</v>
      </c>
      <c r="D101">
        <f>VALUE(22009000)</f>
        <v>22009000</v>
      </c>
      <c r="E101">
        <f>VALUE(20868000)</f>
        <v>20868000</v>
      </c>
      <c r="F101">
        <f>VALUE(19234000)</f>
        <v>19234000</v>
      </c>
    </row>
    <row r="102" spans="1:9">
      <c r="A102" t="s">
        <v>27</v>
      </c>
      <c r="B102"/>
      <c r="C102">
        <f>VALUE(10000)</f>
        <v>10000</v>
      </c>
      <c r="D102"/>
      <c r="E102"/>
      <c r="F102"/>
    </row>
    <row r="103" spans="1:9">
      <c r="A103" t="s">
        <v>16</v>
      </c>
      <c r="B103">
        <f>VALUE(6395000)</f>
        <v>6395000</v>
      </c>
      <c r="C103">
        <f>VALUE(475000)</f>
        <v>475000</v>
      </c>
      <c r="D103">
        <f>VALUE(1033000)</f>
        <v>1033000</v>
      </c>
      <c r="E103"/>
      <c r="F103"/>
    </row>
    <row r="104" spans="1:9">
      <c r="A104" t="s">
        <v>28</v>
      </c>
      <c r="B104"/>
      <c r="C104">
        <f>VALUE(1083000)</f>
        <v>1083000</v>
      </c>
      <c r="D104">
        <f>VALUE(92000)</f>
        <v>92000</v>
      </c>
      <c r="E104">
        <f>VALUE(1039000)</f>
        <v>1039000</v>
      </c>
      <c r="F104">
        <f>VALUE(3768000)</f>
        <v>3768000</v>
      </c>
    </row>
    <row r="105" spans="1:9">
      <c r="A105" t="s">
        <v>18</v>
      </c>
      <c r="B105">
        <f>VALUE(15897000)</f>
        <v>15897000</v>
      </c>
      <c r="C105">
        <f>VALUE(9941000)</f>
        <v>9941000</v>
      </c>
      <c r="D105">
        <f>VALUE(14189000)</f>
        <v>14189000</v>
      </c>
      <c r="E105">
        <f>VALUE(13798000)</f>
        <v>13798000</v>
      </c>
      <c r="F105">
        <f>VALUE(9146000)</f>
        <v>9146000</v>
      </c>
    </row>
    <row r="106" spans="1:9">
      <c r="A106" t="s">
        <v>19</v>
      </c>
      <c r="B106">
        <f>VALUE(7547000)</f>
        <v>7547000</v>
      </c>
      <c r="C106">
        <f>VALUE(23745000)</f>
        <v>23745000</v>
      </c>
      <c r="D106">
        <f>VALUE(14528000)</f>
        <v>14528000</v>
      </c>
      <c r="E106">
        <f>VALUE(10841000)</f>
        <v>10841000</v>
      </c>
      <c r="F106">
        <f>VALUE(12144000)</f>
        <v>12144000</v>
      </c>
    </row>
    <row r="107" spans="1:9">
      <c r="A107" t="s">
        <v>20</v>
      </c>
      <c r="B107">
        <f>VALUE(64598000)</f>
        <v>64598000</v>
      </c>
      <c r="C107">
        <f>VALUE(61461000)</f>
        <v>61461000</v>
      </c>
      <c r="D107">
        <f>VALUE(46933000)</f>
        <v>46933000</v>
      </c>
      <c r="E107">
        <f>VALUE(36092000)</f>
        <v>36092000</v>
      </c>
      <c r="F107">
        <f>VALUE(23949000)</f>
        <v>23949000</v>
      </c>
    </row>
    <row r="108" spans="1:9">
      <c r="A108" t="s">
        <v>21</v>
      </c>
      <c r="B108">
        <f>VALUE(74178000)</f>
        <v>74178000</v>
      </c>
      <c r="C108">
        <f>VALUE(85206000)</f>
        <v>85206000</v>
      </c>
      <c r="D108">
        <f>VALUE(61461000)</f>
        <v>61461000</v>
      </c>
      <c r="E108">
        <f>VALUE(46933000)</f>
        <v>46933000</v>
      </c>
      <c r="F108">
        <f>VALUE(36092000)</f>
        <v>36092000</v>
      </c>
    </row>
    <row r="109" spans="1:9">
      <c r="A109" t="s">
        <v>22</v>
      </c>
      <c r="B109"/>
      <c r="C109"/>
      <c r="D109"/>
      <c r="E109"/>
      <c r="F109"/>
    </row>
    <row r="110" spans="1:9">
      <c r="A110" t="s">
        <v>23</v>
      </c>
      <c r="B110">
        <f>VALUE(37855000)</f>
        <v>37855000</v>
      </c>
      <c r="C110">
        <f>VALUE(30610000)</f>
        <v>30610000</v>
      </c>
      <c r="D110">
        <f>VALUE(39047000)</f>
        <v>39047000</v>
      </c>
      <c r="E110">
        <f>VALUE(31187000)</f>
        <v>31187000</v>
      </c>
      <c r="F110">
        <f>VALUE(37599000)</f>
        <v>37599000</v>
      </c>
    </row>
    <row r="111" spans="1:9">
      <c r="A111" t="s">
        <v>29</v>
      </c>
      <c r="B111">
        <f>VALUE(16807000)</f>
        <v>16807000</v>
      </c>
      <c r="C111">
        <f>VALUE(17320000)</f>
        <v>17320000</v>
      </c>
      <c r="D111">
        <f>VALUE(22009000)</f>
        <v>22009000</v>
      </c>
      <c r="E111">
        <f>VALUE(20868000)</f>
        <v>20868000</v>
      </c>
      <c r="F111">
        <f>VALUE(19234000)</f>
        <v>19234000</v>
      </c>
    </row>
    <row r="112" spans="1:9">
      <c r="A112" t="s">
        <v>22</v>
      </c>
      <c r="B112">
        <f>VALUE(21048000)</f>
        <v>21048000</v>
      </c>
      <c r="C112">
        <f>VALUE(13290000)</f>
        <v>13290000</v>
      </c>
      <c r="D112">
        <f>VALUE(17038000)</f>
        <v>17038000</v>
      </c>
      <c r="E112">
        <f>VALUE(10319000)</f>
        <v>10319000</v>
      </c>
      <c r="F112">
        <f>VALUE(18365000)</f>
        <v>18365000</v>
      </c>
    </row>
    <row r="114" spans="1:9">
      <c r="A114" t="s">
        <v>30</v>
      </c>
    </row>
    <row r="115" spans="1:9">
      <c r="A115" t="s">
        <v>1</v>
      </c>
      <c r="B115" t="s">
        <v>2</v>
      </c>
      <c r="C115" t="s">
        <v>3</v>
      </c>
      <c r="D115" t="s">
        <v>4</v>
      </c>
      <c r="E115" t="s">
        <v>5</v>
      </c>
      <c r="F115" t="s">
        <v>6</v>
      </c>
    </row>
    <row r="116" spans="1:9">
      <c r="A116" t="s">
        <v>7</v>
      </c>
      <c r="B116"/>
      <c r="C116"/>
      <c r="D116"/>
      <c r="E116"/>
      <c r="F116"/>
    </row>
    <row r="117" spans="1:9">
      <c r="A117" t="s">
        <v>8</v>
      </c>
      <c r="B117">
        <f>VALUE(1086000)</f>
        <v>1086000</v>
      </c>
      <c r="C117">
        <f>VALUE(767000)</f>
        <v>767000</v>
      </c>
      <c r="D117">
        <f>VALUE(15522000)</f>
        <v>15522000</v>
      </c>
      <c r="E117">
        <f>VALUE(3659000)</f>
        <v>3659000</v>
      </c>
      <c r="F117">
        <f>VALUE(141828000)</f>
        <v>141828000</v>
      </c>
      <c r="I117" t="s">
        <v>9</v>
      </c>
    </row>
    <row r="118" spans="1:9">
      <c r="A118" t="s">
        <v>10</v>
      </c>
      <c r="B118">
        <f>VALUE(2158000)</f>
        <v>2158000</v>
      </c>
      <c r="C118">
        <f>VALUE(2248000)</f>
        <v>2248000</v>
      </c>
      <c r="D118">
        <f>VALUE(1696000)</f>
        <v>1696000</v>
      </c>
      <c r="E118">
        <f>VALUE(1250000)</f>
        <v>1250000</v>
      </c>
      <c r="F118">
        <f>VALUE(1137000)</f>
        <v>1137000</v>
      </c>
    </row>
    <row r="119" spans="1:9">
      <c r="A119" t="s">
        <v>11</v>
      </c>
      <c r="B119">
        <f>VALUE(986000)</f>
        <v>986000</v>
      </c>
      <c r="C119">
        <f>VALUE(1131000)</f>
        <v>1131000</v>
      </c>
      <c r="D119">
        <f>VALUE(186000)</f>
        <v>186000</v>
      </c>
      <c r="E119">
        <f>VALUE(843000)</f>
        <v>843000</v>
      </c>
      <c r="F119">
        <f>VALUE(143000)</f>
        <v>143000</v>
      </c>
    </row>
    <row r="120" spans="1:9">
      <c r="A120" t="s">
        <v>25</v>
      </c>
      <c r="B120">
        <f>VALUE(826000)</f>
        <v>826000</v>
      </c>
      <c r="C120">
        <f>VALUE(780000)</f>
        <v>780000</v>
      </c>
      <c r="D120">
        <f>VALUE(605000)</f>
        <v>605000</v>
      </c>
      <c r="E120">
        <f>VALUE(1025000)</f>
        <v>1025000</v>
      </c>
      <c r="F120">
        <f>VALUE(60000)</f>
        <v>60000</v>
      </c>
    </row>
    <row r="121" spans="1:9">
      <c r="A121" t="s">
        <v>12</v>
      </c>
      <c r="B121">
        <f>VALUE(872000)</f>
        <v>872000</v>
      </c>
      <c r="C121">
        <f>VALUE(1039000)</f>
        <v>1039000</v>
      </c>
      <c r="D121">
        <f>VALUE(1008000)</f>
        <v>1008000</v>
      </c>
      <c r="E121">
        <f>VALUE(419000)</f>
        <v>419000</v>
      </c>
      <c r="F121">
        <f>VALUE(3695000)</f>
        <v>3695000</v>
      </c>
    </row>
    <row r="122" spans="1:9">
      <c r="A122" t="s">
        <v>13</v>
      </c>
      <c r="B122">
        <f>VALUE(742000)</f>
        <v>742000</v>
      </c>
      <c r="C122">
        <f>VALUE(750000)</f>
        <v>750000</v>
      </c>
      <c r="D122">
        <f>VALUE(16898000)</f>
        <v>16898000</v>
      </c>
      <c r="E122">
        <f>VALUE(594000)</f>
        <v>594000</v>
      </c>
      <c r="F122">
        <f>VALUE(630000)</f>
        <v>630000</v>
      </c>
    </row>
    <row r="123" spans="1:9">
      <c r="A123" t="s">
        <v>14</v>
      </c>
      <c r="B123">
        <f>VALUE(3896000)</f>
        <v>3896000</v>
      </c>
      <c r="C123">
        <f>VALUE(3704000)</f>
        <v>3704000</v>
      </c>
      <c r="D123">
        <f>VALUE(3297000)</f>
        <v>3297000</v>
      </c>
      <c r="E123">
        <f>VALUE(3505000)</f>
        <v>3505000</v>
      </c>
      <c r="F123">
        <f>VALUE(7272000)</f>
        <v>7272000</v>
      </c>
    </row>
    <row r="124" spans="1:9">
      <c r="A124" t="s">
        <v>15</v>
      </c>
      <c r="B124"/>
      <c r="C124"/>
      <c r="D124"/>
      <c r="E124"/>
      <c r="F124"/>
    </row>
    <row r="125" spans="1:9">
      <c r="A125" t="s">
        <v>26</v>
      </c>
      <c r="B125">
        <f>VALUE(3024000)</f>
        <v>3024000</v>
      </c>
      <c r="C125">
        <f>VALUE(2665000)</f>
        <v>2665000</v>
      </c>
      <c r="D125">
        <f>VALUE(2289000)</f>
        <v>2289000</v>
      </c>
      <c r="E125">
        <f>VALUE(3086000)</f>
        <v>3086000</v>
      </c>
      <c r="F125">
        <f>VALUE(3577000)</f>
        <v>3577000</v>
      </c>
    </row>
    <row r="126" spans="1:9">
      <c r="A126" t="s">
        <v>27</v>
      </c>
      <c r="B126"/>
      <c r="C126">
        <f>VALUE(462000)</f>
        <v>462000</v>
      </c>
      <c r="D126">
        <f>VALUE(1115000)</f>
        <v>1115000</v>
      </c>
      <c r="E126"/>
      <c r="F126">
        <f>VALUE(0)</f>
        <v>0</v>
      </c>
    </row>
    <row r="127" spans="1:9">
      <c r="A127" t="s">
        <v>16</v>
      </c>
      <c r="B127">
        <f>VALUE(12000)</f>
        <v>12000</v>
      </c>
      <c r="C127">
        <f>VALUE(8000)</f>
        <v>8000</v>
      </c>
      <c r="D127">
        <f>VALUE(26000)</f>
        <v>26000</v>
      </c>
      <c r="E127"/>
      <c r="F127"/>
    </row>
    <row r="128" spans="1:9">
      <c r="A128" t="s">
        <v>28</v>
      </c>
      <c r="B128"/>
      <c r="C128"/>
      <c r="D128"/>
      <c r="E128">
        <f>VALUE(0)</f>
        <v>0</v>
      </c>
      <c r="F128">
        <f>VALUE(264000)</f>
        <v>264000</v>
      </c>
    </row>
    <row r="129" spans="1:9">
      <c r="A129" t="s">
        <v>17</v>
      </c>
      <c r="B129"/>
      <c r="C129"/>
      <c r="D129"/>
      <c r="E129"/>
      <c r="F129">
        <f>VALUE(19761000)</f>
        <v>19761000</v>
      </c>
    </row>
    <row r="130" spans="1:9">
      <c r="A130" t="s">
        <v>18</v>
      </c>
      <c r="B130">
        <f>VALUE(3327000)</f>
        <v>3327000</v>
      </c>
      <c r="C130">
        <f>VALUE(2964000)</f>
        <v>2964000</v>
      </c>
      <c r="D130">
        <f>VALUE(3060000)</f>
        <v>3060000</v>
      </c>
      <c r="E130">
        <f>VALUE(2969000)</f>
        <v>2969000</v>
      </c>
      <c r="F130">
        <f>VALUE(22998000)</f>
        <v>22998000</v>
      </c>
    </row>
    <row r="131" spans="1:9">
      <c r="A131" t="s">
        <v>19</v>
      </c>
      <c r="B131">
        <f>VALUE(332000)</f>
        <v>332000</v>
      </c>
      <c r="C131">
        <f>VALUE(830000)</f>
        <v>830000</v>
      </c>
      <c r="D131">
        <f>VALUE(209000)</f>
        <v>209000</v>
      </c>
      <c r="E131">
        <f>VALUE(100000)</f>
        <v>100000</v>
      </c>
      <c r="F131">
        <f>VALUE(3921000)</f>
        <v>3921000</v>
      </c>
    </row>
    <row r="132" spans="1:9">
      <c r="A132" t="s">
        <v>20</v>
      </c>
      <c r="B132">
        <f>VALUE(867000)</f>
        <v>867000</v>
      </c>
      <c r="C132">
        <f>VALUE(454000)</f>
        <v>454000</v>
      </c>
      <c r="D132">
        <f>VALUE(648000)</f>
        <v>648000</v>
      </c>
      <c r="E132">
        <f>VALUE(538000)</f>
        <v>538000</v>
      </c>
      <c r="F132">
        <f>VALUE(4482000)</f>
        <v>4482000</v>
      </c>
    </row>
    <row r="133" spans="1:9">
      <c r="A133" t="s">
        <v>21</v>
      </c>
      <c r="B133">
        <f>VALUE(1199000)</f>
        <v>1199000</v>
      </c>
      <c r="C133">
        <f>VALUE(1273000)</f>
        <v>1273000</v>
      </c>
      <c r="D133">
        <f>VALUE(454000)</f>
        <v>454000</v>
      </c>
      <c r="E133">
        <f>VALUE(648000)</f>
        <v>648000</v>
      </c>
      <c r="F133">
        <f>VALUE(538000)</f>
        <v>538000</v>
      </c>
    </row>
    <row r="134" spans="1:9">
      <c r="A134" t="s">
        <v>22</v>
      </c>
      <c r="B134"/>
      <c r="C134"/>
      <c r="D134"/>
      <c r="E134"/>
      <c r="F134"/>
    </row>
    <row r="135" spans="1:9">
      <c r="A135" t="s">
        <v>23</v>
      </c>
      <c r="B135">
        <f>VALUE(3896000)</f>
        <v>3896000</v>
      </c>
      <c r="C135">
        <f>VALUE(3704000)</f>
        <v>3704000</v>
      </c>
      <c r="D135">
        <f>VALUE(3297000)</f>
        <v>3297000</v>
      </c>
      <c r="E135">
        <f>VALUE(3505000)</f>
        <v>3505000</v>
      </c>
      <c r="F135">
        <f>VALUE(7272000)</f>
        <v>7272000</v>
      </c>
    </row>
    <row r="136" spans="1:9">
      <c r="A136" t="s">
        <v>29</v>
      </c>
      <c r="B136">
        <f>VALUE(3024000)</f>
        <v>3024000</v>
      </c>
      <c r="C136">
        <f>VALUE(2665000)</f>
        <v>2665000</v>
      </c>
      <c r="D136">
        <f>VALUE(2289000)</f>
        <v>2289000</v>
      </c>
      <c r="E136">
        <f>VALUE(3086000)</f>
        <v>3086000</v>
      </c>
      <c r="F136">
        <f>VALUE(3577000)</f>
        <v>3577000</v>
      </c>
    </row>
    <row r="137" spans="1:9">
      <c r="A137" t="s">
        <v>22</v>
      </c>
      <c r="B137">
        <f>VALUE(872000)</f>
        <v>872000</v>
      </c>
      <c r="C137">
        <f>VALUE(1039000)</f>
        <v>1039000</v>
      </c>
      <c r="D137">
        <f>VALUE(1008000)</f>
        <v>1008000</v>
      </c>
      <c r="E137">
        <f>VALUE(419000)</f>
        <v>419000</v>
      </c>
      <c r="F137">
        <f>VALUE(3695000)</f>
        <v>3695000</v>
      </c>
    </row>
    <row r="139" spans="1:9">
      <c r="A139" t="s">
        <v>31</v>
      </c>
    </row>
    <row r="140" spans="1:9">
      <c r="A140" t="s">
        <v>1</v>
      </c>
      <c r="B140" t="s">
        <v>2</v>
      </c>
      <c r="C140" t="s">
        <v>32</v>
      </c>
      <c r="D140" t="s">
        <v>33</v>
      </c>
      <c r="E140" t="s">
        <v>34</v>
      </c>
      <c r="F140" t="s">
        <v>35</v>
      </c>
    </row>
    <row r="141" spans="1:9">
      <c r="A141" t="s">
        <v>7</v>
      </c>
      <c r="B141"/>
      <c r="C141"/>
      <c r="D141"/>
      <c r="E141"/>
      <c r="F141"/>
    </row>
    <row r="142" spans="1:9">
      <c r="A142" t="s">
        <v>8</v>
      </c>
      <c r="B142">
        <f>VALUE(9427000)</f>
        <v>9427000</v>
      </c>
      <c r="C142">
        <f>VALUE(9275000)</f>
        <v>9275000</v>
      </c>
      <c r="D142">
        <f>VALUE(621000)</f>
        <v>621000</v>
      </c>
      <c r="E142">
        <f>VALUE(1589000)</f>
        <v>1589000</v>
      </c>
      <c r="F142">
        <f>VALUE(1149000)</f>
        <v>1149000</v>
      </c>
      <c r="I142" t="s">
        <v>9</v>
      </c>
    </row>
    <row r="143" spans="1:9">
      <c r="A143" t="s">
        <v>10</v>
      </c>
      <c r="B143">
        <f>VALUE(6542000)</f>
        <v>6542000</v>
      </c>
      <c r="C143">
        <f>VALUE(6822000)</f>
        <v>6822000</v>
      </c>
      <c r="D143">
        <f>VALUE(1924000)</f>
        <v>1924000</v>
      </c>
      <c r="E143">
        <f>VALUE(1763000)</f>
        <v>1763000</v>
      </c>
      <c r="F143">
        <f>VALUE(1635000)</f>
        <v>1635000</v>
      </c>
    </row>
    <row r="144" spans="1:9">
      <c r="A144" t="s">
        <v>11</v>
      </c>
      <c r="B144">
        <f>VALUE(5309000)</f>
        <v>5309000</v>
      </c>
      <c r="C144">
        <f>VALUE(1680000)</f>
        <v>1680000</v>
      </c>
      <c r="D144">
        <f>VALUE(1013000)</f>
        <v>1013000</v>
      </c>
      <c r="E144">
        <f>VALUE(1047000)</f>
        <v>1047000</v>
      </c>
      <c r="F144">
        <f>VALUE(258000)</f>
        <v>258000</v>
      </c>
    </row>
    <row r="145" spans="1:9">
      <c r="A145" t="s">
        <v>25</v>
      </c>
      <c r="B145"/>
      <c r="C145">
        <f>VALUE(164000)</f>
        <v>164000</v>
      </c>
      <c r="D145">
        <f>VALUE(54000)</f>
        <v>54000</v>
      </c>
      <c r="E145">
        <f>VALUE(79000)</f>
        <v>79000</v>
      </c>
      <c r="F145">
        <f>VALUE(9000)</f>
        <v>9000</v>
      </c>
    </row>
    <row r="146" spans="1:9">
      <c r="A146" t="s">
        <v>12</v>
      </c>
      <c r="B146">
        <f>VALUE(14332000)</f>
        <v>14332000</v>
      </c>
      <c r="C146">
        <f>VALUE(12743000)</f>
        <v>12743000</v>
      </c>
      <c r="D146">
        <f>VALUE(2873000)</f>
        <v>2873000</v>
      </c>
      <c r="E146">
        <f>VALUE(2270000)</f>
        <v>2270000</v>
      </c>
      <c r="F146">
        <f>VALUE(4799000)</f>
        <v>4799000</v>
      </c>
    </row>
    <row r="147" spans="1:9">
      <c r="A147" t="s">
        <v>13</v>
      </c>
      <c r="B147">
        <f>VALUE(1826000)</f>
        <v>1826000</v>
      </c>
      <c r="C147">
        <f>VALUE(82000)</f>
        <v>82000</v>
      </c>
      <c r="D147">
        <f>VALUE(248000)</f>
        <v>248000</v>
      </c>
      <c r="E147">
        <f>VALUE(228000)</f>
        <v>228000</v>
      </c>
      <c r="F147">
        <f>VALUE(341000)</f>
        <v>341000</v>
      </c>
    </row>
    <row r="148" spans="1:9">
      <c r="A148" t="s">
        <v>14</v>
      </c>
      <c r="B148">
        <f>VALUE(10249000)</f>
        <v>10249000</v>
      </c>
      <c r="C148">
        <f>VALUE(5111000)</f>
        <v>5111000</v>
      </c>
      <c r="D148">
        <f>VALUE(3318000)</f>
        <v>3318000</v>
      </c>
      <c r="E148">
        <f>VALUE(4559000)</f>
        <v>4559000</v>
      </c>
      <c r="F148">
        <f>VALUE(2443000)</f>
        <v>2443000</v>
      </c>
    </row>
    <row r="149" spans="1:9">
      <c r="A149" t="s">
        <v>15</v>
      </c>
      <c r="B149"/>
      <c r="C149"/>
      <c r="D149"/>
      <c r="E149"/>
      <c r="F149"/>
    </row>
    <row r="150" spans="1:9">
      <c r="A150" t="s">
        <v>26</v>
      </c>
      <c r="B150">
        <f>VALUE(4083000)</f>
        <v>4083000</v>
      </c>
      <c r="C150">
        <f>VALUE(7632000)</f>
        <v>7632000</v>
      </c>
      <c r="D150">
        <f>VALUE(6191000)</f>
        <v>6191000</v>
      </c>
      <c r="E150">
        <f>VALUE(6829000)</f>
        <v>6829000</v>
      </c>
      <c r="F150">
        <f>VALUE(7242000)</f>
        <v>7242000</v>
      </c>
    </row>
    <row r="151" spans="1:9">
      <c r="A151" t="s">
        <v>27</v>
      </c>
      <c r="B151">
        <f>VALUE(5000)</f>
        <v>5000</v>
      </c>
      <c r="C151">
        <f>VALUE(4000)</f>
        <v>4000</v>
      </c>
      <c r="D151">
        <f>VALUE(16000)</f>
        <v>16000</v>
      </c>
      <c r="E151">
        <f>VALUE(3000)</f>
        <v>3000</v>
      </c>
      <c r="F151">
        <f>VALUE(24000)</f>
        <v>24000</v>
      </c>
    </row>
    <row r="152" spans="1:9">
      <c r="A152" t="s">
        <v>16</v>
      </c>
      <c r="B152"/>
      <c r="C152">
        <f>VALUE(78000)</f>
        <v>78000</v>
      </c>
      <c r="D152">
        <f>VALUE(96000)</f>
        <v>96000</v>
      </c>
      <c r="E152">
        <f>VALUE(11000)</f>
        <v>11000</v>
      </c>
      <c r="F152">
        <f>VALUE(73000)</f>
        <v>73000</v>
      </c>
    </row>
    <row r="153" spans="1:9">
      <c r="A153" t="s">
        <v>18</v>
      </c>
      <c r="B153">
        <f>VALUE(3375000)</f>
        <v>3375000</v>
      </c>
      <c r="C153">
        <f>VALUE(7252000)</f>
        <v>7252000</v>
      </c>
      <c r="D153">
        <f>VALUE(4580000)</f>
        <v>4580000</v>
      </c>
      <c r="E153">
        <f>VALUE(2679000)</f>
        <v>2679000</v>
      </c>
      <c r="F153">
        <f>VALUE(87000)</f>
        <v>87000</v>
      </c>
    </row>
    <row r="154" spans="1:9">
      <c r="A154" t="s">
        <v>19</v>
      </c>
      <c r="B154">
        <f>VALUE(199000)</f>
        <v>199000</v>
      </c>
      <c r="C154">
        <f>VALUE(1472000)</f>
        <v>1472000</v>
      </c>
      <c r="D154">
        <f>VALUE(993000)</f>
        <v>993000</v>
      </c>
      <c r="E154">
        <f>VALUE(917000)</f>
        <v>917000</v>
      </c>
      <c r="F154"/>
    </row>
    <row r="155" spans="1:9">
      <c r="A155" t="s">
        <v>20</v>
      </c>
      <c r="B155">
        <f>VALUE(4221000)</f>
        <v>4221000</v>
      </c>
      <c r="C155">
        <f>VALUE(8763000)</f>
        <v>8763000</v>
      </c>
      <c r="D155">
        <f>VALUE(9756000)</f>
        <v>9756000</v>
      </c>
      <c r="E155">
        <f>VALUE(8836000)</f>
        <v>8836000</v>
      </c>
      <c r="F155">
        <f>VALUE(8370000)</f>
        <v>8370000</v>
      </c>
    </row>
    <row r="156" spans="1:9">
      <c r="A156" t="s">
        <v>21</v>
      </c>
      <c r="B156">
        <f>VALUE(4420000)</f>
        <v>4420000</v>
      </c>
      <c r="C156">
        <f>VALUE(10231000)</f>
        <v>10231000</v>
      </c>
      <c r="D156">
        <f>VALUE(8763000)</f>
        <v>8763000</v>
      </c>
      <c r="E156">
        <f>VALUE(9756000)</f>
        <v>9756000</v>
      </c>
      <c r="F156">
        <f>VALUE(8836000)</f>
        <v>8836000</v>
      </c>
    </row>
    <row r="157" spans="1:9">
      <c r="A157" t="s">
        <v>22</v>
      </c>
      <c r="B157"/>
      <c r="C157"/>
      <c r="D157"/>
      <c r="E157"/>
      <c r="F157"/>
    </row>
    <row r="158" spans="1:9">
      <c r="A158" t="s">
        <v>23</v>
      </c>
      <c r="B158">
        <f>VALUE(10249000)</f>
        <v>10249000</v>
      </c>
      <c r="C158">
        <f>VALUE(5111000)</f>
        <v>5111000</v>
      </c>
      <c r="D158">
        <f>VALUE(3318000)</f>
        <v>3318000</v>
      </c>
      <c r="E158">
        <f>VALUE(4559000)</f>
        <v>4559000</v>
      </c>
      <c r="F158">
        <f>VALUE(2443000)</f>
        <v>2443000</v>
      </c>
    </row>
    <row r="159" spans="1:9">
      <c r="A159" t="s">
        <v>29</v>
      </c>
      <c r="B159">
        <f>VALUE(4083000)</f>
        <v>4083000</v>
      </c>
      <c r="C159">
        <f>VALUE(7632000)</f>
        <v>7632000</v>
      </c>
      <c r="D159">
        <f>VALUE(6191000)</f>
        <v>6191000</v>
      </c>
      <c r="E159">
        <f>VALUE(6829000)</f>
        <v>6829000</v>
      </c>
      <c r="F159">
        <f>VALUE(7242000)</f>
        <v>7242000</v>
      </c>
    </row>
    <row r="160" spans="1:9">
      <c r="A160" t="s">
        <v>22</v>
      </c>
      <c r="B160">
        <f>VALUE(14332000)</f>
        <v>14332000</v>
      </c>
      <c r="C160">
        <f>VALUE(12743000)</f>
        <v>12743000</v>
      </c>
      <c r="D160">
        <f>VALUE(2873000)</f>
        <v>2873000</v>
      </c>
      <c r="E160">
        <f>VALUE(2270000)</f>
        <v>2270000</v>
      </c>
      <c r="F160">
        <f>VALUE(4799000)</f>
        <v>4799000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2021-07-14T02:40:24+00:00</dcterms:created>
  <dcterms:modified xsi:type="dcterms:W3CDTF">2021-07-14T02:40:24+00:00</dcterms:modified>
  <dc:title>Untitled Spreadsheet</dc:title>
  <dc:description/>
  <dc:subject/>
  <cp:keywords/>
  <cp:category/>
</cp:coreProperties>
</file>