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<sst xmlns="http://schemas.openxmlformats.org/spreadsheetml/2006/main" uniqueCount="38">
  <si>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Wihlborgs Fastigheter AB (publ) (WIHL.ST)</t>
  </si>
  <si>
    <t>Détails</t>
  </si>
  <si>
    <t>ttm</t>
  </si>
  <si>
    <t>31/12/2020</t>
  </si>
  <si>
    <t>31/12/2019</t>
  </si>
  <si>
    <t>31/12/2018</t>
  </si>
  <si>
    <t>31/12/2017</t>
  </si>
  <si>
    <t>Chiffred’affairestotal</t>
  </si>
  <si>
    <t>Coûtdesventes</t>
  </si>
  <si>
    <t>Bénéficebrut</t>
  </si>
  <si>
    <t>MARGE BRUTE</t>
  </si>
  <si>
    <t>Fraisd’exploitation</t>
  </si>
  <si>
    <t>Ventesgénéralesetadministratives</t>
  </si>
  <si>
    <t>FRAIS D'EXPLOIT</t>
  </si>
  <si>
    <t>Fraisd’exploitationtotaux</t>
  </si>
  <si>
    <t>Bénéficeouperted’exploitation</t>
  </si>
  <si>
    <t>Charged’intérêt</t>
  </si>
  <si>
    <t>CHARGE D'INTERET</t>
  </si>
  <si>
    <t>Revenuavanttaxes</t>
  </si>
  <si>
    <t>Charged’impôts</t>
  </si>
  <si>
    <t>Revenudesactivitéspoursuivies</t>
  </si>
  <si>
    <t>Bénéficenet</t>
  </si>
  <si>
    <t>MARGE NET</t>
  </si>
  <si>
    <t>Bénéficenetdisponiblepourlesactionnairesordinaires</t>
  </si>
  <si>
    <t>BPAdebase</t>
  </si>
  <si>
    <t>BPAdilué</t>
  </si>
  <si>
    <t>Actionsmoyennesdebase</t>
  </si>
  <si>
    <t>Actionsmoyennesdiluées</t>
  </si>
  <si>
    <t>EBITDA</t>
  </si>
  <si>
    <t>AB Volvo (publ) (VOLV-B.ST)</t>
  </si>
  <si>
    <t>Développementdelarecherche</t>
  </si>
  <si>
    <t>RESERCHE DEVELOPPEMENT</t>
  </si>
  <si>
    <t>Svenska Cellulosa Aktiebolaget SCA (publ) (SCA-A.ST)</t>
  </si>
  <si>
    <t>SAS AB (publ) (SAS.ST)</t>
  </si>
  <si>
    <t>31/10/2020</t>
  </si>
  <si>
    <t>31/10/2019</t>
  </si>
  <si>
    <t>31/10/2018</t>
  </si>
  <si>
    <t>31/10/2017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</si>
</sst>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39a6a3"/>
        <bgColor rgb="FF000000"/>
      </patternFill>
    </fill>
    <fill>
      <patternFill patternType="solid">
        <fgColor rgb="FF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67"/>
  <sheetViews>
    <sheetView tabSelected="1" workbookViewId="0" showGridLines="true" showRowColHeaders="1">
      <selection activeCell="E162" sqref="E162"/>
    </sheetView>
  </sheetViews>
  <sheetFormatPr defaultRowHeight="14.4" outlineLevelRow="0" outlineLevelCol="0"/>
  <sheetData>
    <row r="1" spans="1:14">
      <c r="A1" t="s">
        <v>0</v>
      </c>
    </row>
    <row r="2" spans="1:1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4">
      <c r="A3" t="s">
        <v>7</v>
      </c>
      <c r="B3">
        <f>VALUE(3003000)</f>
        <v>3003000</v>
      </c>
      <c r="C3">
        <f>VALUE(3074000)</f>
        <v>3074000</v>
      </c>
      <c r="D3">
        <f>VALUE(2983000)</f>
        <v>2983000</v>
      </c>
      <c r="E3">
        <f>VALUE(2684000)</f>
        <v>2684000</v>
      </c>
      <c r="F3">
        <f>VALUE(2296000)</f>
        <v>2296000</v>
      </c>
    </row>
    <row r="4" spans="1:14">
      <c r="A4" t="s">
        <v>8</v>
      </c>
      <c r="B4">
        <f>VALUE(860000)</f>
        <v>860000</v>
      </c>
      <c r="C4">
        <f>VALUE(852000)</f>
        <v>852000</v>
      </c>
      <c r="D4">
        <f>VALUE(843000)</f>
        <v>843000</v>
      </c>
      <c r="E4">
        <f>VALUE(743000)</f>
        <v>743000</v>
      </c>
      <c r="F4">
        <f>VALUE(579000)</f>
        <v>579000</v>
      </c>
    </row>
    <row r="5" spans="1:14">
      <c r="A5" t="s">
        <v>9</v>
      </c>
      <c r="B5">
        <f>VALUE(2143000)</f>
        <v>2143000</v>
      </c>
      <c r="C5">
        <f>VALUE(2222000)</f>
        <v>2222000</v>
      </c>
      <c r="D5">
        <f>VALUE(2140000)</f>
        <v>2140000</v>
      </c>
      <c r="E5">
        <f>VALUE(1941000)</f>
        <v>1941000</v>
      </c>
      <c r="F5">
        <f>VALUE(1717000)</f>
        <v>1717000</v>
      </c>
      <c r="I5" t="s">
        <v>10</v>
      </c>
      <c r="J5" s="1">
        <v>71.361971361971</v>
      </c>
      <c r="K5" s="1">
        <v>72.283669486012</v>
      </c>
      <c r="L5" s="1">
        <v>71.739859202145</v>
      </c>
      <c r="M5" s="1">
        <v>72.317436661699</v>
      </c>
      <c r="N5" s="1">
        <v>74.782229965157</v>
      </c>
    </row>
    <row r="6" spans="1:14">
      <c r="A6" t="s">
        <v>11</v>
      </c>
      <c r="B6"/>
      <c r="C6"/>
      <c r="D6"/>
      <c r="E6"/>
      <c r="F6"/>
    </row>
    <row r="7" spans="1:14">
      <c r="A7" t="s">
        <v>12</v>
      </c>
      <c r="B7">
        <f>VALUE(85000)</f>
        <v>85000</v>
      </c>
      <c r="C7">
        <f>VALUE(83000)</f>
        <v>83000</v>
      </c>
      <c r="D7">
        <f>VALUE(75000)</f>
        <v>75000</v>
      </c>
      <c r="E7">
        <f>VALUE(65000)</f>
        <v>65000</v>
      </c>
      <c r="F7">
        <f>VALUE(56000)</f>
        <v>56000</v>
      </c>
      <c r="I7" t="s">
        <v>13</v>
      </c>
      <c r="J7" s="1">
        <v>3.9664022398507</v>
      </c>
      <c r="K7" s="1">
        <v>3.7353735373537</v>
      </c>
      <c r="L7" s="1">
        <v>3.5046728971963</v>
      </c>
      <c r="M7" s="1">
        <v>3.3487892838743</v>
      </c>
      <c r="N7" s="1">
        <v>3.2615026208503</v>
      </c>
    </row>
    <row r="8" spans="1:14">
      <c r="A8" t="s">
        <v>14</v>
      </c>
      <c r="B8">
        <f>VALUE(83000)</f>
        <v>83000</v>
      </c>
      <c r="C8">
        <f>VALUE(82000)</f>
        <v>82000</v>
      </c>
      <c r="D8">
        <f>VALUE(77000)</f>
        <v>77000</v>
      </c>
      <c r="E8">
        <f>VALUE(65000)</f>
        <v>65000</v>
      </c>
      <c r="F8">
        <f>VALUE(55000)</f>
        <v>55000</v>
      </c>
    </row>
    <row r="9" spans="1:14">
      <c r="A9" t="s">
        <v>15</v>
      </c>
      <c r="B9">
        <f>VALUE(2060000)</f>
        <v>2060000</v>
      </c>
      <c r="C9">
        <f>VALUE(2140000)</f>
        <v>2140000</v>
      </c>
      <c r="D9">
        <f>VALUE(2063000)</f>
        <v>2063000</v>
      </c>
      <c r="E9">
        <f>VALUE(1876000)</f>
        <v>1876000</v>
      </c>
      <c r="F9">
        <f>VALUE(1662000)</f>
        <v>1662000</v>
      </c>
    </row>
    <row r="10" spans="1:14">
      <c r="A10" t="s">
        <v>16</v>
      </c>
      <c r="B10">
        <f>VALUE(320000)</f>
        <v>320000</v>
      </c>
      <c r="C10">
        <f>VALUE(327000)</f>
        <v>327000</v>
      </c>
      <c r="D10">
        <f>VALUE(336000)</f>
        <v>336000</v>
      </c>
      <c r="E10">
        <f>VALUE(482000)</f>
        <v>482000</v>
      </c>
      <c r="F10">
        <f>VALUE(495000)</f>
        <v>495000</v>
      </c>
      <c r="I10" t="s">
        <v>17</v>
      </c>
      <c r="J10">
        <v>15.533980582524</v>
      </c>
      <c r="K10">
        <v>15.280373831776</v>
      </c>
      <c r="L10">
        <v>16.286960736791</v>
      </c>
      <c r="M10">
        <v>25.692963752665</v>
      </c>
      <c r="N10">
        <v>29.783393501805</v>
      </c>
    </row>
    <row r="11" spans="1:14">
      <c r="A11" t="s">
        <v>18</v>
      </c>
      <c r="B11">
        <f>VALUE(2934000)</f>
        <v>2934000</v>
      </c>
      <c r="C11">
        <f>VALUE(2583000)</f>
        <v>2583000</v>
      </c>
      <c r="D11">
        <f>VALUE(3267000)</f>
        <v>3267000</v>
      </c>
      <c r="E11">
        <f>VALUE(2755000)</f>
        <v>2755000</v>
      </c>
      <c r="F11">
        <f>VALUE(3231000)</f>
        <v>3231000</v>
      </c>
    </row>
    <row r="12" spans="1:14">
      <c r="A12" t="s">
        <v>19</v>
      </c>
      <c r="B12">
        <f>VALUE(413000)</f>
        <v>413000</v>
      </c>
      <c r="C12">
        <f>VALUE(361000)</f>
        <v>361000</v>
      </c>
      <c r="D12">
        <f>VALUE(344000)</f>
        <v>344000</v>
      </c>
      <c r="E12">
        <f>VALUE(352000)</f>
        <v>352000</v>
      </c>
      <c r="F12">
        <f>VALUE(663000)</f>
        <v>663000</v>
      </c>
    </row>
    <row r="13" spans="1:14">
      <c r="A13" t="s">
        <v>20</v>
      </c>
      <c r="B13">
        <f>VALUE(2521000)</f>
        <v>2521000</v>
      </c>
      <c r="C13">
        <f>VALUE(2222000)</f>
        <v>2222000</v>
      </c>
      <c r="D13">
        <f>VALUE(2923000)</f>
        <v>2923000</v>
      </c>
      <c r="E13">
        <f>VALUE(2403000)</f>
        <v>2403000</v>
      </c>
      <c r="F13">
        <f>VALUE(2568000)</f>
        <v>2568000</v>
      </c>
    </row>
    <row r="14" spans="1:14">
      <c r="A14" t="s">
        <v>21</v>
      </c>
      <c r="B14">
        <f>VALUE(2521000)</f>
        <v>2521000</v>
      </c>
      <c r="C14">
        <f>VALUE(2222000)</f>
        <v>2222000</v>
      </c>
      <c r="D14">
        <f>VALUE(2923000)</f>
        <v>2923000</v>
      </c>
      <c r="E14">
        <f>VALUE(2403000)</f>
        <v>2403000</v>
      </c>
      <c r="F14">
        <f>VALUE(2568000)</f>
        <v>2568000</v>
      </c>
      <c r="I14" t="s">
        <v>22</v>
      </c>
      <c r="J14" s="1">
        <v>83.949383949384</v>
      </c>
      <c r="K14" s="1">
        <v>72.283669486012</v>
      </c>
      <c r="L14" s="1">
        <v>97.988602078445</v>
      </c>
      <c r="M14" s="1">
        <v>89.530551415797</v>
      </c>
      <c r="N14" s="1">
        <v>111.84668989547</v>
      </c>
    </row>
    <row r="15" spans="1:14">
      <c r="A15" t="s">
        <v>23</v>
      </c>
      <c r="B15" s="1">
        <v>2521000</v>
      </c>
      <c r="C15" s="2">
        <v>2222000</v>
      </c>
      <c r="D15" s="1">
        <v>2923000</v>
      </c>
      <c r="E15" s="2">
        <v>2403000</v>
      </c>
      <c r="F15">
        <f>VALUE(2568000)</f>
        <v>2568000</v>
      </c>
    </row>
    <row r="16" spans="1:14">
      <c r="A16" t="s">
        <v>24</v>
      </c>
      <c r="B16"/>
      <c r="C16">
        <f>VALUE(14)</f>
        <v>14</v>
      </c>
      <c r="D16">
        <f>VALUE(19)</f>
        <v>19</v>
      </c>
      <c r="E16">
        <f>VALUE(15)</f>
        <v>15</v>
      </c>
      <c r="F16">
        <f>VALUE(16)</f>
        <v>16</v>
      </c>
    </row>
    <row r="17" spans="1:14">
      <c r="A17" t="s">
        <v>25</v>
      </c>
      <c r="B17"/>
      <c r="C17">
        <f>VALUE(14)</f>
        <v>14</v>
      </c>
      <c r="D17">
        <f>VALUE(19)</f>
        <v>19</v>
      </c>
      <c r="E17">
        <f>VALUE(15)</f>
        <v>15</v>
      </c>
      <c r="F17">
        <f>VALUE(16)</f>
        <v>16</v>
      </c>
    </row>
    <row r="18" spans="1:14">
      <c r="A18" t="s">
        <v>26</v>
      </c>
      <c r="B18"/>
      <c r="C18">
        <f>VALUE(153700)</f>
        <v>153700</v>
      </c>
      <c r="D18">
        <f>VALUE(153713)</f>
        <v>153713</v>
      </c>
      <c r="E18">
        <f>VALUE(153713)</f>
        <v>153713</v>
      </c>
      <c r="F18">
        <f>VALUE(153714)</f>
        <v>153714</v>
      </c>
    </row>
    <row r="19" spans="1:14">
      <c r="A19" t="s">
        <v>27</v>
      </c>
      <c r="B19"/>
      <c r="C19">
        <f>VALUE(153700)</f>
        <v>153700</v>
      </c>
      <c r="D19">
        <f>VALUE(153713)</f>
        <v>153713</v>
      </c>
      <c r="E19">
        <f>VALUE(153713)</f>
        <v>153713</v>
      </c>
      <c r="F19">
        <f>VALUE(153714)</f>
        <v>153714</v>
      </c>
    </row>
    <row r="20" spans="1:14">
      <c r="A20" t="s">
        <v>28</v>
      </c>
      <c r="B20"/>
      <c r="C20">
        <f>VALUE(2910000)</f>
        <v>2910000</v>
      </c>
      <c r="D20">
        <f>VALUE(3603000)</f>
        <v>3603000</v>
      </c>
      <c r="E20">
        <f>VALUE(3237000)</f>
        <v>3237000</v>
      </c>
      <c r="F20">
        <f>VALUE(3728000)</f>
        <v>3728000</v>
      </c>
    </row>
    <row r="22" spans="1:14">
      <c r="A22" t="s">
        <v>29</v>
      </c>
    </row>
    <row r="23" spans="1:14">
      <c r="A23" t="s">
        <v>1</v>
      </c>
      <c r="B23" t="s">
        <v>2</v>
      </c>
      <c r="C23" t="s">
        <v>3</v>
      </c>
      <c r="D23" t="s">
        <v>4</v>
      </c>
      <c r="E23" t="s">
        <v>5</v>
      </c>
      <c r="F23" t="s">
        <v>6</v>
      </c>
    </row>
    <row r="24" spans="1:14">
      <c r="A24" t="s">
        <v>7</v>
      </c>
      <c r="B24">
        <f>VALUE(341015000)</f>
        <v>341015000</v>
      </c>
      <c r="C24">
        <f>VALUE(338446000)</f>
        <v>338446000</v>
      </c>
      <c r="D24">
        <f>VALUE(431981000)</f>
        <v>431981000</v>
      </c>
      <c r="E24">
        <f>VALUE(390834000)</f>
        <v>390834000</v>
      </c>
      <c r="F24">
        <f>VALUE(334748000)</f>
        <v>334748000</v>
      </c>
    </row>
    <row r="25" spans="1:14">
      <c r="A25" t="s">
        <v>8</v>
      </c>
      <c r="B25">
        <f>VALUE(259882000)</f>
        <v>259882000</v>
      </c>
      <c r="C25">
        <f>VALUE(259319000)</f>
        <v>259319000</v>
      </c>
      <c r="D25">
        <f>VALUE(326895000)</f>
        <v>326895000</v>
      </c>
      <c r="E25">
        <f>VALUE(303478000)</f>
        <v>303478000</v>
      </c>
      <c r="F25">
        <f>VALUE(254581000)</f>
        <v>254581000</v>
      </c>
    </row>
    <row r="26" spans="1:14">
      <c r="A26" t="s">
        <v>9</v>
      </c>
      <c r="B26">
        <f>VALUE(81133000)</f>
        <v>81133000</v>
      </c>
      <c r="C26">
        <f>VALUE(79127000)</f>
        <v>79127000</v>
      </c>
      <c r="D26">
        <f>VALUE(105086000)</f>
        <v>105086000</v>
      </c>
      <c r="E26">
        <f>VALUE(87356000)</f>
        <v>87356000</v>
      </c>
      <c r="F26">
        <f>VALUE(80167000)</f>
        <v>80167000</v>
      </c>
      <c r="I26" t="s">
        <v>10</v>
      </c>
      <c r="J26">
        <v>23.79162206941</v>
      </c>
      <c r="K26">
        <v>23.379505150009</v>
      </c>
      <c r="L26">
        <v>24.326532879918</v>
      </c>
      <c r="M26">
        <v>22.351177226137</v>
      </c>
      <c r="N26">
        <v>23.948462724199</v>
      </c>
    </row>
    <row r="27" spans="1:14">
      <c r="A27" t="s">
        <v>11</v>
      </c>
      <c r="B27"/>
      <c r="C27"/>
      <c r="D27"/>
      <c r="E27"/>
      <c r="F27"/>
    </row>
    <row r="28" spans="1:14">
      <c r="A28" t="s">
        <v>30</v>
      </c>
      <c r="B28">
        <f>VALUE(16206000)</f>
        <v>16206000</v>
      </c>
      <c r="C28">
        <f>VALUE(16798000)</f>
        <v>16798000</v>
      </c>
      <c r="D28">
        <f>VALUE(18539000)</f>
        <v>18539000</v>
      </c>
      <c r="E28">
        <f>VALUE(15899000)</f>
        <v>15899000</v>
      </c>
      <c r="F28">
        <f>VALUE(16098000)</f>
        <v>16098000</v>
      </c>
      <c r="I28" t="s">
        <v>31</v>
      </c>
      <c r="J28">
        <v>19.974609591658</v>
      </c>
      <c r="K28">
        <v>21.229163243899</v>
      </c>
      <c r="L28">
        <v>17.641741050187</v>
      </c>
      <c r="M28">
        <v>18.20023810614</v>
      </c>
      <c r="N28">
        <v>20.080581785523</v>
      </c>
    </row>
    <row r="29" spans="1:14">
      <c r="A29" t="s">
        <v>12</v>
      </c>
      <c r="B29">
        <f>VALUE(29756000)</f>
        <v>29756000</v>
      </c>
      <c r="C29">
        <f>VALUE(31131000)</f>
        <v>31131000</v>
      </c>
      <c r="D29">
        <f>VALUE(38938000)</f>
        <v>38938000</v>
      </c>
      <c r="E29">
        <f>VALUE(36688000)</f>
        <v>36688000</v>
      </c>
      <c r="F29">
        <f>VALUE(34224000)</f>
        <v>34224000</v>
      </c>
      <c r="I29" t="s">
        <v>13</v>
      </c>
      <c r="J29">
        <v>36.675582068949</v>
      </c>
      <c r="K29">
        <v>39.34308137551</v>
      </c>
      <c r="L29">
        <v>37.053460974821</v>
      </c>
      <c r="M29">
        <v>41.998259993589</v>
      </c>
      <c r="N29">
        <v>42.690882782192</v>
      </c>
    </row>
    <row r="30" spans="1:14">
      <c r="A30" t="s">
        <v>14</v>
      </c>
      <c r="B30">
        <f>VALUE(47982000)</f>
        <v>47982000</v>
      </c>
      <c r="C30">
        <f>VALUE(49995000)</f>
        <v>49995000</v>
      </c>
      <c r="D30">
        <f>VALUE(58455000)</f>
        <v>58455000</v>
      </c>
      <c r="E30">
        <f>VALUE(54150000)</f>
        <v>54150000</v>
      </c>
      <c r="F30">
        <f>VALUE(51442000)</f>
        <v>51442000</v>
      </c>
    </row>
    <row r="31" spans="1:14">
      <c r="A31" t="s">
        <v>15</v>
      </c>
      <c r="B31">
        <f>VALUE(33151000)</f>
        <v>33151000</v>
      </c>
      <c r="C31">
        <f>VALUE(29132000)</f>
        <v>29132000</v>
      </c>
      <c r="D31">
        <f>VALUE(46631000)</f>
        <v>46631000</v>
      </c>
      <c r="E31">
        <f>VALUE(33206000)</f>
        <v>33206000</v>
      </c>
      <c r="F31">
        <f>VALUE(28725000)</f>
        <v>28725000</v>
      </c>
    </row>
    <row r="32" spans="1:14">
      <c r="A32" t="s">
        <v>16</v>
      </c>
      <c r="B32">
        <f>VALUE(1302000)</f>
        <v>1302000</v>
      </c>
      <c r="C32">
        <f>VALUE(1349000)</f>
        <v>1349000</v>
      </c>
      <c r="D32">
        <f>VALUE(1674000)</f>
        <v>1674000</v>
      </c>
      <c r="E32">
        <f>VALUE(1658000)</f>
        <v>1658000</v>
      </c>
      <c r="F32">
        <f>VALUE(1852000)</f>
        <v>1852000</v>
      </c>
      <c r="I32" t="s">
        <v>17</v>
      </c>
      <c r="J32" s="1">
        <v>3.9274833338361</v>
      </c>
      <c r="K32" s="1">
        <v>4.63064671152</v>
      </c>
      <c r="L32" s="1">
        <v>3.5898865561536</v>
      </c>
      <c r="M32" s="1">
        <v>4.9930735409263</v>
      </c>
      <c r="N32" s="1">
        <v>6.4473455178416</v>
      </c>
    </row>
    <row r="33" spans="1:14">
      <c r="A33" t="s">
        <v>18</v>
      </c>
      <c r="B33">
        <f>VALUE(31717000)</f>
        <v>31717000</v>
      </c>
      <c r="C33">
        <f>VALUE(25917000)</f>
        <v>25917000</v>
      </c>
      <c r="D33">
        <f>VALUE(46832000)</f>
        <v>46832000</v>
      </c>
      <c r="E33">
        <f>VALUE(32148000)</f>
        <v>32148000</v>
      </c>
      <c r="F33">
        <f>VALUE(28254000)</f>
        <v>28254000</v>
      </c>
    </row>
    <row r="34" spans="1:14">
      <c r="A34" t="s">
        <v>19</v>
      </c>
      <c r="B34">
        <f>VALUE(7405000)</f>
        <v>7405000</v>
      </c>
      <c r="C34">
        <f>VALUE(5843000)</f>
        <v>5843000</v>
      </c>
      <c r="D34">
        <f>VALUE(10337000)</f>
        <v>10337000</v>
      </c>
      <c r="E34">
        <f>VALUE(6785000)</f>
        <v>6785000</v>
      </c>
      <c r="F34">
        <f>VALUE(6971000)</f>
        <v>6971000</v>
      </c>
    </row>
    <row r="35" spans="1:14">
      <c r="A35" t="s">
        <v>20</v>
      </c>
      <c r="B35">
        <f>VALUE(24312000)</f>
        <v>24312000</v>
      </c>
      <c r="C35">
        <f>VALUE(20074000)</f>
        <v>20074000</v>
      </c>
      <c r="D35">
        <f>VALUE(36495000)</f>
        <v>36495000</v>
      </c>
      <c r="E35">
        <f>VALUE(25363000)</f>
        <v>25363000</v>
      </c>
      <c r="F35">
        <f>VALUE(21283000)</f>
        <v>21283000</v>
      </c>
    </row>
    <row r="36" spans="1:14">
      <c r="A36" t="s">
        <v>21</v>
      </c>
      <c r="B36">
        <f>VALUE(23484000)</f>
        <v>23484000</v>
      </c>
      <c r="C36">
        <f>VALUE(19318000)</f>
        <v>19318000</v>
      </c>
      <c r="D36">
        <f>VALUE(35861000)</f>
        <v>35861000</v>
      </c>
      <c r="E36">
        <f>VALUE(24897000)</f>
        <v>24897000</v>
      </c>
      <c r="F36">
        <f>VALUE(20981000)</f>
        <v>20981000</v>
      </c>
      <c r="I36" t="s">
        <v>22</v>
      </c>
      <c r="J36">
        <v>6.8865005938155</v>
      </c>
      <c r="K36">
        <v>5.707852951431</v>
      </c>
      <c r="L36">
        <v>8.3015225206664</v>
      </c>
      <c r="M36">
        <v>6.3702236755246</v>
      </c>
      <c r="N36">
        <v>6.2676998817021</v>
      </c>
    </row>
    <row r="37" spans="1:14">
      <c r="A37" t="s">
        <v>23</v>
      </c>
      <c r="B37" s="1">
        <v>23484000</v>
      </c>
      <c r="C37" s="2">
        <v>19318000</v>
      </c>
      <c r="D37" s="1">
        <v>35861000</v>
      </c>
      <c r="E37" s="1">
        <v>24897000</v>
      </c>
      <c r="F37">
        <f>VALUE(20981000)</f>
        <v>20981000</v>
      </c>
    </row>
    <row r="38" spans="1:14">
      <c r="A38" t="s">
        <v>24</v>
      </c>
      <c r="B38"/>
      <c r="C38">
        <f>VALUE(9)</f>
        <v>9</v>
      </c>
      <c r="D38">
        <f>VALUE(17)</f>
        <v>17</v>
      </c>
      <c r="E38">
        <f>VALUE(12)</f>
        <v>12</v>
      </c>
      <c r="F38">
        <f>VALUE(10)</f>
        <v>10</v>
      </c>
    </row>
    <row r="39" spans="1:14">
      <c r="A39" t="s">
        <v>25</v>
      </c>
      <c r="B39"/>
      <c r="C39">
        <f>VALUE(9)</f>
        <v>9</v>
      </c>
      <c r="D39">
        <f>VALUE(17)</f>
        <v>17</v>
      </c>
      <c r="E39">
        <f>VALUE(12)</f>
        <v>12</v>
      </c>
      <c r="F39">
        <f>VALUE(10)</f>
        <v>10</v>
      </c>
    </row>
    <row r="40" spans="1:14">
      <c r="A40" t="s">
        <v>26</v>
      </c>
      <c r="B40"/>
      <c r="C40">
        <f>VALUE(2033000)</f>
        <v>2033000</v>
      </c>
      <c r="D40">
        <f>VALUE(2033000)</f>
        <v>2033000</v>
      </c>
      <c r="E40">
        <f>VALUE(2032000)</f>
        <v>2032000</v>
      </c>
      <c r="F40">
        <f>VALUE(2032000)</f>
        <v>2032000</v>
      </c>
    </row>
    <row r="41" spans="1:14">
      <c r="A41" t="s">
        <v>27</v>
      </c>
      <c r="B41"/>
      <c r="C41">
        <f>VALUE(2033000)</f>
        <v>2033000</v>
      </c>
      <c r="D41">
        <f>VALUE(2033000)</f>
        <v>2033000</v>
      </c>
      <c r="E41">
        <f>VALUE(2033000)</f>
        <v>2033000</v>
      </c>
      <c r="F41">
        <f>VALUE(2033000)</f>
        <v>2033000</v>
      </c>
    </row>
    <row r="42" spans="1:14">
      <c r="A42" t="s">
        <v>28</v>
      </c>
      <c r="B42"/>
      <c r="C42">
        <f>VALUE(47865000)</f>
        <v>47865000</v>
      </c>
      <c r="D42">
        <f>VALUE(69092000)</f>
        <v>69092000</v>
      </c>
      <c r="E42">
        <f>VALUE(52245000)</f>
        <v>52245000</v>
      </c>
      <c r="F42">
        <f>VALUE(46975000)</f>
        <v>46975000</v>
      </c>
    </row>
    <row r="44" spans="1:14">
      <c r="A44" t="s">
        <v>32</v>
      </c>
    </row>
    <row r="45" spans="1:14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</row>
    <row r="46" spans="1:14">
      <c r="A46" t="s">
        <v>7</v>
      </c>
      <c r="B46">
        <f>VALUE(17789000)</f>
        <v>17789000</v>
      </c>
      <c r="C46">
        <f>VALUE(18410000)</f>
        <v>18410000</v>
      </c>
      <c r="D46">
        <f>VALUE(19591000)</f>
        <v>19591000</v>
      </c>
      <c r="E46">
        <f>VALUE(18755000)</f>
        <v>18755000</v>
      </c>
      <c r="F46">
        <f>VALUE(16664000)</f>
        <v>16664000</v>
      </c>
    </row>
    <row r="47" spans="1:14">
      <c r="A47" t="s">
        <v>8</v>
      </c>
      <c r="B47">
        <f>VALUE(5424000)</f>
        <v>5424000</v>
      </c>
      <c r="C47">
        <f>VALUE(5911000)</f>
        <v>5911000</v>
      </c>
      <c r="D47">
        <f>VALUE(9690000)</f>
        <v>9690000</v>
      </c>
      <c r="E47">
        <f>VALUE(5532000)</f>
        <v>5532000</v>
      </c>
      <c r="F47">
        <f>VALUE(5493000)</f>
        <v>5493000</v>
      </c>
    </row>
    <row r="48" spans="1:14">
      <c r="A48" t="s">
        <v>9</v>
      </c>
      <c r="B48">
        <f>VALUE(12365000)</f>
        <v>12365000</v>
      </c>
      <c r="C48">
        <f>VALUE(12499000)</f>
        <v>12499000</v>
      </c>
      <c r="D48">
        <f>VALUE(29281000)</f>
        <v>29281000</v>
      </c>
      <c r="E48">
        <f>VALUE(13223000)</f>
        <v>13223000</v>
      </c>
      <c r="F48">
        <f>VALUE(11171000)</f>
        <v>11171000</v>
      </c>
      <c r="I48" t="s">
        <v>10</v>
      </c>
      <c r="J48" s="1">
        <v>69.50924728765</v>
      </c>
      <c r="K48" s="1">
        <v>67.892449755568</v>
      </c>
      <c r="L48" s="1">
        <v>149.46148741769</v>
      </c>
      <c r="M48" s="1">
        <v>70.50386563583</v>
      </c>
      <c r="N48" s="1">
        <v>67.03672587614</v>
      </c>
    </row>
    <row r="49" spans="1:14">
      <c r="A49" t="s">
        <v>11</v>
      </c>
      <c r="B49"/>
      <c r="C49"/>
      <c r="D49"/>
      <c r="E49"/>
      <c r="F49"/>
    </row>
    <row r="50" spans="1:14">
      <c r="A50" t="s">
        <v>14</v>
      </c>
      <c r="B50">
        <f>VALUE(10826000)</f>
        <v>10826000</v>
      </c>
      <c r="C50">
        <f>VALUE(11374000)</f>
        <v>11374000</v>
      </c>
      <c r="D50">
        <f>VALUE(9602000)</f>
        <v>9602000</v>
      </c>
      <c r="E50">
        <f>VALUE(9222000)</f>
        <v>9222000</v>
      </c>
      <c r="F50">
        <f>VALUE(9441000)</f>
        <v>9441000</v>
      </c>
    </row>
    <row r="51" spans="1:14">
      <c r="A51" t="s">
        <v>15</v>
      </c>
      <c r="B51">
        <f>VALUE(1539000)</f>
        <v>1539000</v>
      </c>
      <c r="C51">
        <f>VALUE(1125000)</f>
        <v>1125000</v>
      </c>
      <c r="D51">
        <f>VALUE(19679000)</f>
        <v>19679000</v>
      </c>
      <c r="E51">
        <f>VALUE(4001000)</f>
        <v>4001000</v>
      </c>
      <c r="F51">
        <f>VALUE(1730000)</f>
        <v>1730000</v>
      </c>
    </row>
    <row r="52" spans="1:14">
      <c r="A52" t="s">
        <v>16</v>
      </c>
      <c r="B52">
        <f>VALUE(1)</f>
        <v>1</v>
      </c>
      <c r="C52">
        <f>VALUE(129000)</f>
        <v>129000</v>
      </c>
      <c r="D52">
        <f>VALUE(146000)</f>
        <v>146000</v>
      </c>
      <c r="E52">
        <f>VALUE(28000)</f>
        <v>28000</v>
      </c>
      <c r="F52">
        <f>VALUE(74000)</f>
        <v>74000</v>
      </c>
      <c r="I52" t="s">
        <v>17</v>
      </c>
      <c r="J52" s="1">
        <v>6.4977257959714E-5</v>
      </c>
      <c r="K52" s="1">
        <v>11.466666666667</v>
      </c>
      <c r="L52" s="1">
        <v>0.74190761725697</v>
      </c>
      <c r="M52" s="1">
        <v>0.69982504373907</v>
      </c>
      <c r="N52" s="1">
        <v>4.2774566473988</v>
      </c>
    </row>
    <row r="53" spans="1:14">
      <c r="A53" t="s">
        <v>18</v>
      </c>
      <c r="B53">
        <f>VALUE(1442000)</f>
        <v>1442000</v>
      </c>
      <c r="C53">
        <f>VALUE(1028000)</f>
        <v>1028000</v>
      </c>
      <c r="D53">
        <f>VALUE(19539000)</f>
        <v>19539000</v>
      </c>
      <c r="E53">
        <f>VALUE(3973000)</f>
        <v>3973000</v>
      </c>
      <c r="F53">
        <f>VALUE(2418000)</f>
        <v>2418000</v>
      </c>
    </row>
    <row r="54" spans="1:14">
      <c r="A54" t="s">
        <v>19</v>
      </c>
      <c r="B54">
        <f>VALUE(356000)</f>
        <v>356000</v>
      </c>
      <c r="C54">
        <f>VALUE(261000)</f>
        <v>261000</v>
      </c>
      <c r="D54">
        <f>VALUE(4017000)</f>
        <v>4017000</v>
      </c>
      <c r="E54">
        <f>VALUE(314000)</f>
        <v>314000</v>
      </c>
      <c r="F54">
        <f>VALUE(544000)</f>
        <v>544000</v>
      </c>
    </row>
    <row r="55" spans="1:14">
      <c r="A55" t="s">
        <v>20</v>
      </c>
      <c r="B55">
        <f>VALUE(1086000)</f>
        <v>1086000</v>
      </c>
      <c r="C55">
        <f>VALUE(767000)</f>
        <v>767000</v>
      </c>
      <c r="D55">
        <f>VALUE(15522000)</f>
        <v>15522000</v>
      </c>
      <c r="E55">
        <f>VALUE(3659000)</f>
        <v>3659000</v>
      </c>
      <c r="F55">
        <f>VALUE(1874000)</f>
        <v>1874000</v>
      </c>
    </row>
    <row r="56" spans="1:14">
      <c r="A56" t="s">
        <v>21</v>
      </c>
      <c r="B56">
        <f>VALUE(1086000)</f>
        <v>1086000</v>
      </c>
      <c r="C56">
        <f>VALUE(767000)</f>
        <v>767000</v>
      </c>
      <c r="D56">
        <f>VALUE(15522000)</f>
        <v>15522000</v>
      </c>
      <c r="E56">
        <f>VALUE(3659000)</f>
        <v>3659000</v>
      </c>
      <c r="F56">
        <f>VALUE(141828000)</f>
        <v>141828000</v>
      </c>
      <c r="I56" t="s">
        <v>22</v>
      </c>
      <c r="J56">
        <v>6.1048962842206</v>
      </c>
      <c r="K56">
        <v>4.1662140141228</v>
      </c>
      <c r="L56" s="1">
        <v>79.230258792303</v>
      </c>
      <c r="M56" s="1">
        <v>19.509464142895</v>
      </c>
      <c r="N56" s="1">
        <v>851.10417666827</v>
      </c>
    </row>
    <row r="57" spans="1:14">
      <c r="A57" t="s">
        <v>23</v>
      </c>
      <c r="B57" s="1">
        <v>1086000</v>
      </c>
      <c r="C57" s="2">
        <v>767000</v>
      </c>
      <c r="D57" s="1">
        <v>15522000</v>
      </c>
      <c r="E57" s="2">
        <v>3659000</v>
      </c>
      <c r="F57">
        <f>VALUE(141828000)</f>
        <v>141828000</v>
      </c>
    </row>
    <row r="58" spans="1:14">
      <c r="A58" t="s">
        <v>24</v>
      </c>
      <c r="B58"/>
      <c r="C58">
        <f>VALUE(1)</f>
        <v>1</v>
      </c>
      <c r="D58">
        <f>VALUE(22)</f>
        <v>22</v>
      </c>
      <c r="E58">
        <f>VALUE(5)</f>
        <v>5</v>
      </c>
      <c r="F58">
        <f>VALUE(201)</f>
        <v>201</v>
      </c>
    </row>
    <row r="59" spans="1:14">
      <c r="A59" t="s">
        <v>25</v>
      </c>
      <c r="B59"/>
      <c r="C59">
        <f>VALUE(1)</f>
        <v>1</v>
      </c>
      <c r="D59">
        <f>VALUE(22)</f>
        <v>22</v>
      </c>
      <c r="E59">
        <f>VALUE(5)</f>
        <v>5</v>
      </c>
      <c r="F59">
        <f>VALUE(201)</f>
        <v>201</v>
      </c>
    </row>
    <row r="60" spans="1:14">
      <c r="A60" t="s">
        <v>26</v>
      </c>
      <c r="B60"/>
      <c r="C60">
        <f>VALUE(702300)</f>
        <v>702300</v>
      </c>
      <c r="D60">
        <f>VALUE(702300)</f>
        <v>702300</v>
      </c>
      <c r="E60">
        <f>VALUE(702300)</f>
        <v>702300</v>
      </c>
      <c r="F60">
        <f>VALUE(702300)</f>
        <v>702300</v>
      </c>
    </row>
    <row r="61" spans="1:14">
      <c r="A61" t="s">
        <v>27</v>
      </c>
      <c r="B61"/>
      <c r="C61">
        <f>VALUE(702300)</f>
        <v>702300</v>
      </c>
      <c r="D61">
        <f>VALUE(702300)</f>
        <v>702300</v>
      </c>
      <c r="E61">
        <f>VALUE(702300)</f>
        <v>702300</v>
      </c>
      <c r="F61">
        <f>VALUE(702300)</f>
        <v>702300</v>
      </c>
    </row>
    <row r="62" spans="1:14">
      <c r="A62" t="s">
        <v>28</v>
      </c>
      <c r="B62"/>
      <c r="C62">
        <f>VALUE(3405000)</f>
        <v>3405000</v>
      </c>
      <c r="D62">
        <f>VALUE(21381000)</f>
        <v>21381000</v>
      </c>
      <c r="E62">
        <f>VALUE(5251000)</f>
        <v>5251000</v>
      </c>
      <c r="F62">
        <f>VALUE(3629000)</f>
        <v>3629000</v>
      </c>
    </row>
    <row r="64" spans="1:14">
      <c r="A64" t="s">
        <v>33</v>
      </c>
    </row>
    <row r="65" spans="1:14">
      <c r="A65" t="s">
        <v>1</v>
      </c>
      <c r="B65" t="s">
        <v>2</v>
      </c>
      <c r="C65" t="s">
        <v>34</v>
      </c>
      <c r="D65" t="s">
        <v>35</v>
      </c>
      <c r="E65" t="s">
        <v>36</v>
      </c>
      <c r="F65" t="s">
        <v>37</v>
      </c>
    </row>
    <row r="66" spans="1:14">
      <c r="A66" t="s">
        <v>7</v>
      </c>
      <c r="B66">
        <f>VALUE(9756000)</f>
        <v>9756000</v>
      </c>
      <c r="C66">
        <f>VALUE(20513000)</f>
        <v>20513000</v>
      </c>
      <c r="D66">
        <f>VALUE(46736000)</f>
        <v>46736000</v>
      </c>
      <c r="E66">
        <f>VALUE(44718000)</f>
        <v>44718000</v>
      </c>
      <c r="F66">
        <f>VALUE(42654000)</f>
        <v>42654000</v>
      </c>
    </row>
    <row r="67" spans="1:14">
      <c r="A67" t="s">
        <v>8</v>
      </c>
      <c r="B67">
        <f>VALUE(18157000)</f>
        <v>18157000</v>
      </c>
      <c r="C67">
        <f>VALUE(27108000)</f>
        <v>27108000</v>
      </c>
      <c r="D67">
        <f>VALUE(33537000)</f>
        <v>33537000</v>
      </c>
      <c r="E67">
        <f>VALUE(30462000)</f>
        <v>30462000</v>
      </c>
      <c r="F67">
        <f>VALUE(29209000)</f>
        <v>29209000</v>
      </c>
    </row>
    <row r="68" spans="1:14">
      <c r="A68" t="s">
        <v>9</v>
      </c>
      <c r="B68">
        <f>VALUE(8401000)</f>
        <v>8401000</v>
      </c>
      <c r="C68">
        <f>VALUE(6595000)</f>
        <v>6595000</v>
      </c>
      <c r="D68">
        <f>VALUE(13199000)</f>
        <v>13199000</v>
      </c>
      <c r="E68">
        <f>VALUE(14256000)</f>
        <v>14256000</v>
      </c>
      <c r="F68">
        <f>VALUE(13445000)</f>
        <v>13445000</v>
      </c>
      <c r="I68" t="s">
        <v>10</v>
      </c>
      <c r="J68" s="1">
        <v>86.111111111111</v>
      </c>
      <c r="K68">
        <v>32.150343684493</v>
      </c>
      <c r="L68">
        <v>28.241612461486</v>
      </c>
      <c r="M68">
        <v>31.879779954381</v>
      </c>
      <c r="N68">
        <v>31.521076569607</v>
      </c>
    </row>
    <row r="69" spans="1:14">
      <c r="A69" t="s">
        <v>11</v>
      </c>
      <c r="B69"/>
      <c r="C69"/>
      <c r="D69"/>
      <c r="E69"/>
      <c r="F69"/>
    </row>
    <row r="70" spans="1:14">
      <c r="A70" t="s">
        <v>12</v>
      </c>
      <c r="B70">
        <f>VALUE(1308000)</f>
        <v>1308000</v>
      </c>
      <c r="C70">
        <f>VALUE(2963000)</f>
        <v>2963000</v>
      </c>
      <c r="D70">
        <f>VALUE(4380000)</f>
        <v>4380000</v>
      </c>
      <c r="E70">
        <f>VALUE(4137000)</f>
        <v>4137000</v>
      </c>
      <c r="F70">
        <f>VALUE(3986000)</f>
        <v>3986000</v>
      </c>
      <c r="I70" t="s">
        <v>13</v>
      </c>
      <c r="J70" s="1">
        <v>15.569575050589</v>
      </c>
      <c r="K70">
        <v>44.927975739196</v>
      </c>
      <c r="L70">
        <v>33.184332146375</v>
      </c>
      <c r="M70" s="1">
        <v>29.01936026936</v>
      </c>
      <c r="N70" s="1">
        <v>29.646708813685</v>
      </c>
    </row>
    <row r="71" spans="1:14">
      <c r="A71" t="s">
        <v>14</v>
      </c>
      <c r="B71">
        <f>VALUE(1308000)</f>
        <v>1308000</v>
      </c>
      <c r="C71">
        <f>VALUE(2963000)</f>
        <v>2963000</v>
      </c>
      <c r="D71">
        <f>VALUE(12135000)</f>
        <v>12135000</v>
      </c>
      <c r="E71">
        <f>VALUE(12245000)</f>
        <v>12245000</v>
      </c>
      <c r="F71">
        <f>VALUE(12236000)</f>
        <v>12236000</v>
      </c>
    </row>
    <row r="72" spans="1:14">
      <c r="A72" t="s">
        <v>15</v>
      </c>
      <c r="B72">
        <f>VALUE(9709000)</f>
        <v>9709000</v>
      </c>
      <c r="C72">
        <f>VALUE(9558000)</f>
        <v>9558000</v>
      </c>
      <c r="D72">
        <f>VALUE(1064000)</f>
        <v>1064000</v>
      </c>
      <c r="E72">
        <f>VALUE(2011000)</f>
        <v>2011000</v>
      </c>
      <c r="F72">
        <f>VALUE(1209000)</f>
        <v>1209000</v>
      </c>
    </row>
    <row r="73" spans="1:14">
      <c r="A73" t="s">
        <v>16</v>
      </c>
      <c r="B73">
        <f>VALUE(1247000)</f>
        <v>1247000</v>
      </c>
      <c r="C73">
        <f>VALUE(1308000)</f>
        <v>1308000</v>
      </c>
      <c r="D73">
        <f>VALUE(484000)</f>
        <v>484000</v>
      </c>
      <c r="E73">
        <f>VALUE(559000)</f>
        <v>559000</v>
      </c>
      <c r="F73">
        <f>VALUE(599000)</f>
        <v>599000</v>
      </c>
      <c r="I73" t="s">
        <v>17</v>
      </c>
      <c r="J73" s="1">
        <v>12.843753218663</v>
      </c>
      <c r="K73" s="1">
        <v>13.68487131199</v>
      </c>
      <c r="L73">
        <v>45.488721804511</v>
      </c>
      <c r="M73">
        <v>27.797115862755</v>
      </c>
      <c r="N73">
        <v>49.545078577337</v>
      </c>
    </row>
    <row r="74" spans="1:14">
      <c r="A74" t="s">
        <v>18</v>
      </c>
      <c r="B74">
        <f>VALUE(9639000)</f>
        <v>9639000</v>
      </c>
      <c r="C74">
        <f>VALUE(10151000)</f>
        <v>10151000</v>
      </c>
      <c r="D74">
        <f>VALUE(794000)</f>
        <v>794000</v>
      </c>
      <c r="E74">
        <f>VALUE(2041000)</f>
        <v>2041000</v>
      </c>
      <c r="F74">
        <f>VALUE(1725000)</f>
        <v>1725000</v>
      </c>
    </row>
    <row r="75" spans="1:14">
      <c r="A75" t="s">
        <v>19</v>
      </c>
      <c r="B75">
        <f>VALUE(212000)</f>
        <v>212000</v>
      </c>
      <c r="C75">
        <f>VALUE(876000)</f>
        <v>876000</v>
      </c>
      <c r="D75">
        <f>VALUE(173000)</f>
        <v>173000</v>
      </c>
      <c r="E75">
        <f>VALUE(452000)</f>
        <v>452000</v>
      </c>
      <c r="F75">
        <f>VALUE(576000)</f>
        <v>576000</v>
      </c>
    </row>
    <row r="76" spans="1:14">
      <c r="A76" t="s">
        <v>20</v>
      </c>
      <c r="B76">
        <f>VALUE(9427000)</f>
        <v>9427000</v>
      </c>
      <c r="C76">
        <f>VALUE(9275000)</f>
        <v>9275000</v>
      </c>
      <c r="D76">
        <f>VALUE(621000)</f>
        <v>621000</v>
      </c>
      <c r="E76">
        <f>VALUE(1589000)</f>
        <v>1589000</v>
      </c>
      <c r="F76">
        <f>VALUE(1149000)</f>
        <v>1149000</v>
      </c>
    </row>
    <row r="77" spans="1:14">
      <c r="A77" t="s">
        <v>21</v>
      </c>
      <c r="B77">
        <f>VALUE(9427000)</f>
        <v>9427000</v>
      </c>
      <c r="C77">
        <f>VALUE(9275000)</f>
        <v>9275000</v>
      </c>
      <c r="D77">
        <f>VALUE(621000)</f>
        <v>621000</v>
      </c>
      <c r="E77">
        <f>VALUE(1589000)</f>
        <v>1589000</v>
      </c>
      <c r="F77">
        <f>VALUE(1149000)</f>
        <v>1149000</v>
      </c>
      <c r="I77" t="s">
        <v>22</v>
      </c>
      <c r="J77" s="1">
        <v>96.627716277163</v>
      </c>
      <c r="K77" s="1">
        <v>45.215229366743</v>
      </c>
      <c r="L77">
        <v>1.3287401574803</v>
      </c>
      <c r="M77">
        <v>3.5533789525471</v>
      </c>
      <c r="N77">
        <v>2.6937684625123</v>
      </c>
    </row>
    <row r="78" spans="1:14">
      <c r="A78" t="s">
        <v>23</v>
      </c>
      <c r="B78" s="2">
        <v>9615000</v>
      </c>
      <c r="C78" s="1">
        <v>9463000</v>
      </c>
      <c r="D78" s="2">
        <v>589000</v>
      </c>
      <c r="E78" s="1">
        <v>1415000</v>
      </c>
      <c r="F78">
        <f>VALUE(799000)</f>
        <v>799000</v>
      </c>
    </row>
    <row r="79" spans="1:14">
      <c r="A79" t="s">
        <v>24</v>
      </c>
      <c r="B79"/>
      <c r="C79">
        <f>VALUE(21)</f>
        <v>21</v>
      </c>
      <c r="D79">
        <f>VALUE(0)</f>
        <v>0</v>
      </c>
      <c r="E79">
        <f>VALUE(1)</f>
        <v>1</v>
      </c>
      <c r="F79">
        <f>VALUE(0)</f>
        <v>0</v>
      </c>
    </row>
    <row r="80" spans="1:14">
      <c r="A80" t="s">
        <v>25</v>
      </c>
      <c r="B80"/>
      <c r="C80">
        <f>VALUE(21)</f>
        <v>21</v>
      </c>
      <c r="D80">
        <f>VALUE(0)</f>
        <v>0</v>
      </c>
      <c r="E80">
        <f>VALUE(0)</f>
        <v>0</v>
      </c>
      <c r="F80">
        <f>VALUE(0)</f>
        <v>0</v>
      </c>
    </row>
    <row r="81" spans="1:14">
      <c r="A81" t="s">
        <v>26</v>
      </c>
      <c r="B81"/>
      <c r="C81">
        <f>VALUE(439110)</f>
        <v>439110</v>
      </c>
      <c r="D81">
        <f>VALUE(1413892)</f>
        <v>1413892</v>
      </c>
      <c r="E81">
        <f>VALUE(1413892)</f>
        <v>1413892</v>
      </c>
      <c r="F81">
        <f>VALUE(1219870)</f>
        <v>1219870</v>
      </c>
    </row>
    <row r="82" spans="1:14">
      <c r="A82" t="s">
        <v>27</v>
      </c>
      <c r="B82"/>
      <c r="C82">
        <f>VALUE(439110)</f>
        <v>439110</v>
      </c>
      <c r="D82">
        <f>VALUE(1516030)</f>
        <v>1516030</v>
      </c>
      <c r="E82">
        <f>VALUE(1659023)</f>
        <v>1659023</v>
      </c>
      <c r="F82">
        <f>VALUE(1462069)</f>
        <v>1462069</v>
      </c>
    </row>
    <row r="83" spans="1:14">
      <c r="A83" t="s">
        <v>28</v>
      </c>
      <c r="B83"/>
      <c r="C83">
        <f>VALUE(2021000)</f>
        <v>2021000</v>
      </c>
      <c r="D83">
        <f>VALUE(3202000)</f>
        <v>3202000</v>
      </c>
      <c r="E83">
        <f>VALUE(4363000)</f>
        <v>4363000</v>
      </c>
      <c r="F83">
        <f>VALUE(3959000)</f>
        <v>3959000</v>
      </c>
    </row>
    <row r="85" spans="1:14">
      <c r="A85" t="s">
        <v>0</v>
      </c>
    </row>
    <row r="86" spans="1:14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</row>
    <row r="87" spans="1:14">
      <c r="A87" t="s">
        <v>7</v>
      </c>
      <c r="B87">
        <f>VALUE(3003000)</f>
        <v>3003000</v>
      </c>
      <c r="C87">
        <f>VALUE(3074000)</f>
        <v>3074000</v>
      </c>
      <c r="D87">
        <f>VALUE(2983000)</f>
        <v>2983000</v>
      </c>
      <c r="E87">
        <f>VALUE(2684000)</f>
        <v>2684000</v>
      </c>
      <c r="F87">
        <f>VALUE(2296000)</f>
        <v>2296000</v>
      </c>
    </row>
    <row r="88" spans="1:14">
      <c r="A88" t="s">
        <v>8</v>
      </c>
      <c r="B88">
        <f>VALUE(860000)</f>
        <v>860000</v>
      </c>
      <c r="C88">
        <f>VALUE(852000)</f>
        <v>852000</v>
      </c>
      <c r="D88">
        <f>VALUE(843000)</f>
        <v>843000</v>
      </c>
      <c r="E88">
        <f>VALUE(743000)</f>
        <v>743000</v>
      </c>
      <c r="F88">
        <f>VALUE(579000)</f>
        <v>579000</v>
      </c>
    </row>
    <row r="89" spans="1:14">
      <c r="A89" t="s">
        <v>9</v>
      </c>
      <c r="B89">
        <f>VALUE(2143000)</f>
        <v>2143000</v>
      </c>
      <c r="C89">
        <f>VALUE(2222000)</f>
        <v>2222000</v>
      </c>
      <c r="D89">
        <f>VALUE(2140000)</f>
        <v>2140000</v>
      </c>
      <c r="E89">
        <f>VALUE(1941000)</f>
        <v>1941000</v>
      </c>
      <c r="F89">
        <f>VALUE(1717000)</f>
        <v>1717000</v>
      </c>
      <c r="I89" t="s">
        <v>10</v>
      </c>
      <c r="J89" s="1">
        <v>71.361971361971</v>
      </c>
      <c r="K89" s="1">
        <v>72.283669486012</v>
      </c>
      <c r="L89" s="1">
        <v>71.739859202145</v>
      </c>
      <c r="M89" s="1">
        <v>72.317436661699</v>
      </c>
      <c r="N89" s="1">
        <v>74.782229965157</v>
      </c>
    </row>
    <row r="90" spans="1:14">
      <c r="A90" t="s">
        <v>11</v>
      </c>
      <c r="B90"/>
      <c r="C90"/>
      <c r="D90"/>
      <c r="E90"/>
      <c r="F90"/>
    </row>
    <row r="91" spans="1:14">
      <c r="A91" t="s">
        <v>12</v>
      </c>
      <c r="B91">
        <f>VALUE(85000)</f>
        <v>85000</v>
      </c>
      <c r="C91">
        <f>VALUE(83000)</f>
        <v>83000</v>
      </c>
      <c r="D91">
        <f>VALUE(75000)</f>
        <v>75000</v>
      </c>
      <c r="E91">
        <f>VALUE(65000)</f>
        <v>65000</v>
      </c>
      <c r="F91">
        <f>VALUE(56000)</f>
        <v>56000</v>
      </c>
      <c r="I91" t="s">
        <v>13</v>
      </c>
      <c r="J91" s="1">
        <v>3.9664022398507</v>
      </c>
      <c r="K91" s="1">
        <v>3.7353735373537</v>
      </c>
      <c r="L91" s="1">
        <v>3.5046728971963</v>
      </c>
      <c r="M91" s="1">
        <v>3.3487892838743</v>
      </c>
      <c r="N91" s="1">
        <v>3.2615026208503</v>
      </c>
    </row>
    <row r="92" spans="1:14">
      <c r="A92" t="s">
        <v>14</v>
      </c>
      <c r="B92">
        <f>VALUE(83000)</f>
        <v>83000</v>
      </c>
      <c r="C92">
        <f>VALUE(82000)</f>
        <v>82000</v>
      </c>
      <c r="D92">
        <f>VALUE(77000)</f>
        <v>77000</v>
      </c>
      <c r="E92">
        <f>VALUE(65000)</f>
        <v>65000</v>
      </c>
      <c r="F92">
        <f>VALUE(55000)</f>
        <v>55000</v>
      </c>
    </row>
    <row r="93" spans="1:14">
      <c r="A93" t="s">
        <v>15</v>
      </c>
      <c r="B93">
        <f>VALUE(2060000)</f>
        <v>2060000</v>
      </c>
      <c r="C93">
        <f>VALUE(2140000)</f>
        <v>2140000</v>
      </c>
      <c r="D93">
        <f>VALUE(2063000)</f>
        <v>2063000</v>
      </c>
      <c r="E93">
        <f>VALUE(1876000)</f>
        <v>1876000</v>
      </c>
      <c r="F93">
        <f>VALUE(1662000)</f>
        <v>1662000</v>
      </c>
    </row>
    <row r="94" spans="1:14">
      <c r="A94" t="s">
        <v>16</v>
      </c>
      <c r="B94">
        <f>VALUE(320000)</f>
        <v>320000</v>
      </c>
      <c r="C94">
        <f>VALUE(327000)</f>
        <v>327000</v>
      </c>
      <c r="D94">
        <f>VALUE(336000)</f>
        <v>336000</v>
      </c>
      <c r="E94">
        <f>VALUE(482000)</f>
        <v>482000</v>
      </c>
      <c r="F94">
        <f>VALUE(495000)</f>
        <v>495000</v>
      </c>
      <c r="I94" t="s">
        <v>17</v>
      </c>
      <c r="J94">
        <v>15.533980582524</v>
      </c>
      <c r="K94">
        <v>15.280373831776</v>
      </c>
      <c r="L94">
        <v>16.286960736791</v>
      </c>
      <c r="M94">
        <v>25.692963752665</v>
      </c>
      <c r="N94">
        <v>29.783393501805</v>
      </c>
    </row>
    <row r="95" spans="1:14">
      <c r="A95" t="s">
        <v>18</v>
      </c>
      <c r="B95">
        <f>VALUE(2934000)</f>
        <v>2934000</v>
      </c>
      <c r="C95">
        <f>VALUE(2583000)</f>
        <v>2583000</v>
      </c>
      <c r="D95">
        <f>VALUE(3267000)</f>
        <v>3267000</v>
      </c>
      <c r="E95">
        <f>VALUE(2755000)</f>
        <v>2755000</v>
      </c>
      <c r="F95">
        <f>VALUE(3231000)</f>
        <v>3231000</v>
      </c>
    </row>
    <row r="96" spans="1:14">
      <c r="A96" t="s">
        <v>19</v>
      </c>
      <c r="B96">
        <f>VALUE(413000)</f>
        <v>413000</v>
      </c>
      <c r="C96">
        <f>VALUE(361000)</f>
        <v>361000</v>
      </c>
      <c r="D96">
        <f>VALUE(344000)</f>
        <v>344000</v>
      </c>
      <c r="E96">
        <f>VALUE(352000)</f>
        <v>352000</v>
      </c>
      <c r="F96">
        <f>VALUE(663000)</f>
        <v>663000</v>
      </c>
    </row>
    <row r="97" spans="1:14">
      <c r="A97" t="s">
        <v>20</v>
      </c>
      <c r="B97">
        <f>VALUE(2521000)</f>
        <v>2521000</v>
      </c>
      <c r="C97">
        <f>VALUE(2222000)</f>
        <v>2222000</v>
      </c>
      <c r="D97">
        <f>VALUE(2923000)</f>
        <v>2923000</v>
      </c>
      <c r="E97">
        <f>VALUE(2403000)</f>
        <v>2403000</v>
      </c>
      <c r="F97">
        <f>VALUE(2568000)</f>
        <v>2568000</v>
      </c>
    </row>
    <row r="98" spans="1:14">
      <c r="A98" t="s">
        <v>21</v>
      </c>
      <c r="B98">
        <f>VALUE(2521000)</f>
        <v>2521000</v>
      </c>
      <c r="C98">
        <f>VALUE(2222000)</f>
        <v>2222000</v>
      </c>
      <c r="D98">
        <f>VALUE(2923000)</f>
        <v>2923000</v>
      </c>
      <c r="E98">
        <f>VALUE(2403000)</f>
        <v>2403000</v>
      </c>
      <c r="F98">
        <f>VALUE(2568000)</f>
        <v>2568000</v>
      </c>
      <c r="I98" t="s">
        <v>22</v>
      </c>
      <c r="J98" s="1">
        <v>83.949383949384</v>
      </c>
      <c r="K98" s="1">
        <v>72.283669486012</v>
      </c>
      <c r="L98" s="1">
        <v>97.988602078445</v>
      </c>
      <c r="M98" s="1">
        <v>89.530551415797</v>
      </c>
      <c r="N98" s="1">
        <v>111.84668989547</v>
      </c>
    </row>
    <row r="99" spans="1:14">
      <c r="A99" t="s">
        <v>23</v>
      </c>
      <c r="B99" s="1">
        <v>2521000</v>
      </c>
      <c r="C99" s="2">
        <v>2222000</v>
      </c>
      <c r="D99" s="1">
        <v>2923000</v>
      </c>
      <c r="E99" s="2">
        <v>2403000</v>
      </c>
      <c r="F99">
        <f>VALUE(2568000)</f>
        <v>2568000</v>
      </c>
    </row>
    <row r="100" spans="1:14">
      <c r="A100" t="s">
        <v>24</v>
      </c>
      <c r="B100"/>
      <c r="C100">
        <f>VALUE(14)</f>
        <v>14</v>
      </c>
      <c r="D100">
        <f>VALUE(19)</f>
        <v>19</v>
      </c>
      <c r="E100">
        <f>VALUE(15)</f>
        <v>15</v>
      </c>
      <c r="F100">
        <f>VALUE(16)</f>
        <v>16</v>
      </c>
    </row>
    <row r="101" spans="1:14">
      <c r="A101" t="s">
        <v>25</v>
      </c>
      <c r="B101"/>
      <c r="C101">
        <f>VALUE(14)</f>
        <v>14</v>
      </c>
      <c r="D101">
        <f>VALUE(19)</f>
        <v>19</v>
      </c>
      <c r="E101">
        <f>VALUE(15)</f>
        <v>15</v>
      </c>
      <c r="F101">
        <f>VALUE(16)</f>
        <v>16</v>
      </c>
    </row>
    <row r="102" spans="1:14">
      <c r="A102" t="s">
        <v>26</v>
      </c>
      <c r="B102"/>
      <c r="C102">
        <f>VALUE(153700)</f>
        <v>153700</v>
      </c>
      <c r="D102">
        <f>VALUE(153713)</f>
        <v>153713</v>
      </c>
      <c r="E102">
        <f>VALUE(153713)</f>
        <v>153713</v>
      </c>
      <c r="F102">
        <f>VALUE(153714)</f>
        <v>153714</v>
      </c>
    </row>
    <row r="103" spans="1:14">
      <c r="A103" t="s">
        <v>27</v>
      </c>
      <c r="B103"/>
      <c r="C103">
        <f>VALUE(153700)</f>
        <v>153700</v>
      </c>
      <c r="D103">
        <f>VALUE(153713)</f>
        <v>153713</v>
      </c>
      <c r="E103">
        <f>VALUE(153713)</f>
        <v>153713</v>
      </c>
      <c r="F103">
        <f>VALUE(153714)</f>
        <v>153714</v>
      </c>
    </row>
    <row r="104" spans="1:14">
      <c r="A104" t="s">
        <v>28</v>
      </c>
      <c r="B104"/>
      <c r="C104">
        <f>VALUE(2910000)</f>
        <v>2910000</v>
      </c>
      <c r="D104">
        <f>VALUE(3603000)</f>
        <v>3603000</v>
      </c>
      <c r="E104">
        <f>VALUE(3237000)</f>
        <v>3237000</v>
      </c>
      <c r="F104">
        <f>VALUE(3728000)</f>
        <v>3728000</v>
      </c>
    </row>
    <row r="106" spans="1:14">
      <c r="A106" t="s">
        <v>29</v>
      </c>
    </row>
    <row r="107" spans="1:14">
      <c r="A107" t="s">
        <v>1</v>
      </c>
      <c r="B107" t="s">
        <v>2</v>
      </c>
      <c r="C107" t="s">
        <v>3</v>
      </c>
      <c r="D107" t="s">
        <v>4</v>
      </c>
      <c r="E107" t="s">
        <v>5</v>
      </c>
      <c r="F107" t="s">
        <v>6</v>
      </c>
    </row>
    <row r="108" spans="1:14">
      <c r="A108" t="s">
        <v>7</v>
      </c>
      <c r="B108">
        <f>VALUE(341015000)</f>
        <v>341015000</v>
      </c>
      <c r="C108">
        <f>VALUE(338446000)</f>
        <v>338446000</v>
      </c>
      <c r="D108">
        <f>VALUE(431981000)</f>
        <v>431981000</v>
      </c>
      <c r="E108">
        <f>VALUE(390834000)</f>
        <v>390834000</v>
      </c>
      <c r="F108">
        <f>VALUE(334748000)</f>
        <v>334748000</v>
      </c>
    </row>
    <row r="109" spans="1:14">
      <c r="A109" t="s">
        <v>8</v>
      </c>
      <c r="B109">
        <f>VALUE(259882000)</f>
        <v>259882000</v>
      </c>
      <c r="C109">
        <f>VALUE(259319000)</f>
        <v>259319000</v>
      </c>
      <c r="D109">
        <f>VALUE(326895000)</f>
        <v>326895000</v>
      </c>
      <c r="E109">
        <f>VALUE(303478000)</f>
        <v>303478000</v>
      </c>
      <c r="F109">
        <f>VALUE(254581000)</f>
        <v>254581000</v>
      </c>
    </row>
    <row r="110" spans="1:14">
      <c r="A110" t="s">
        <v>9</v>
      </c>
      <c r="B110">
        <f>VALUE(81133000)</f>
        <v>81133000</v>
      </c>
      <c r="C110">
        <f>VALUE(79127000)</f>
        <v>79127000</v>
      </c>
      <c r="D110">
        <f>VALUE(105086000)</f>
        <v>105086000</v>
      </c>
      <c r="E110">
        <f>VALUE(87356000)</f>
        <v>87356000</v>
      </c>
      <c r="F110">
        <f>VALUE(80167000)</f>
        <v>80167000</v>
      </c>
      <c r="I110" t="s">
        <v>10</v>
      </c>
      <c r="J110">
        <v>23.79162206941</v>
      </c>
      <c r="K110">
        <v>23.379505150009</v>
      </c>
      <c r="L110">
        <v>24.326532879918</v>
      </c>
      <c r="M110">
        <v>22.351177226137</v>
      </c>
      <c r="N110">
        <v>23.948462724199</v>
      </c>
    </row>
    <row r="111" spans="1:14">
      <c r="A111" t="s">
        <v>11</v>
      </c>
      <c r="B111"/>
      <c r="C111"/>
      <c r="D111"/>
      <c r="E111"/>
      <c r="F111"/>
    </row>
    <row r="112" spans="1:14">
      <c r="A112" t="s">
        <v>30</v>
      </c>
      <c r="B112">
        <f>VALUE(16206000)</f>
        <v>16206000</v>
      </c>
      <c r="C112">
        <f>VALUE(16798000)</f>
        <v>16798000</v>
      </c>
      <c r="D112">
        <f>VALUE(18539000)</f>
        <v>18539000</v>
      </c>
      <c r="E112">
        <f>VALUE(15899000)</f>
        <v>15899000</v>
      </c>
      <c r="F112">
        <f>VALUE(16098000)</f>
        <v>16098000</v>
      </c>
      <c r="I112" t="s">
        <v>31</v>
      </c>
      <c r="J112">
        <v>19.974609591658</v>
      </c>
      <c r="K112">
        <v>21.229163243899</v>
      </c>
      <c r="L112">
        <v>17.641741050187</v>
      </c>
      <c r="M112">
        <v>18.20023810614</v>
      </c>
      <c r="N112">
        <v>20.080581785523</v>
      </c>
    </row>
    <row r="113" spans="1:14">
      <c r="A113" t="s">
        <v>12</v>
      </c>
      <c r="B113">
        <f>VALUE(29756000)</f>
        <v>29756000</v>
      </c>
      <c r="C113">
        <f>VALUE(31131000)</f>
        <v>31131000</v>
      </c>
      <c r="D113">
        <f>VALUE(38938000)</f>
        <v>38938000</v>
      </c>
      <c r="E113">
        <f>VALUE(36688000)</f>
        <v>36688000</v>
      </c>
      <c r="F113">
        <f>VALUE(34224000)</f>
        <v>34224000</v>
      </c>
      <c r="I113" t="s">
        <v>13</v>
      </c>
      <c r="J113">
        <v>36.675582068949</v>
      </c>
      <c r="K113">
        <v>39.34308137551</v>
      </c>
      <c r="L113">
        <v>37.053460974821</v>
      </c>
      <c r="M113">
        <v>41.998259993589</v>
      </c>
      <c r="N113">
        <v>42.690882782192</v>
      </c>
    </row>
    <row r="114" spans="1:14">
      <c r="A114" t="s">
        <v>14</v>
      </c>
      <c r="B114">
        <f>VALUE(47982000)</f>
        <v>47982000</v>
      </c>
      <c r="C114">
        <f>VALUE(49995000)</f>
        <v>49995000</v>
      </c>
      <c r="D114">
        <f>VALUE(58455000)</f>
        <v>58455000</v>
      </c>
      <c r="E114">
        <f>VALUE(54150000)</f>
        <v>54150000</v>
      </c>
      <c r="F114">
        <f>VALUE(51442000)</f>
        <v>51442000</v>
      </c>
    </row>
    <row r="115" spans="1:14">
      <c r="A115" t="s">
        <v>15</v>
      </c>
      <c r="B115">
        <f>VALUE(33151000)</f>
        <v>33151000</v>
      </c>
      <c r="C115">
        <f>VALUE(29132000)</f>
        <v>29132000</v>
      </c>
      <c r="D115">
        <f>VALUE(46631000)</f>
        <v>46631000</v>
      </c>
      <c r="E115">
        <f>VALUE(33206000)</f>
        <v>33206000</v>
      </c>
      <c r="F115">
        <f>VALUE(28725000)</f>
        <v>28725000</v>
      </c>
    </row>
    <row r="116" spans="1:14">
      <c r="A116" t="s">
        <v>16</v>
      </c>
      <c r="B116">
        <f>VALUE(1302000)</f>
        <v>1302000</v>
      </c>
      <c r="C116">
        <f>VALUE(1349000)</f>
        <v>1349000</v>
      </c>
      <c r="D116">
        <f>VALUE(1674000)</f>
        <v>1674000</v>
      </c>
      <c r="E116">
        <f>VALUE(1658000)</f>
        <v>1658000</v>
      </c>
      <c r="F116">
        <f>VALUE(1852000)</f>
        <v>1852000</v>
      </c>
      <c r="I116" t="s">
        <v>17</v>
      </c>
      <c r="J116" s="1">
        <v>3.9274833338361</v>
      </c>
      <c r="K116" s="1">
        <v>4.63064671152</v>
      </c>
      <c r="L116" s="1">
        <v>3.5898865561536</v>
      </c>
      <c r="M116" s="1">
        <v>4.9930735409263</v>
      </c>
      <c r="N116" s="1">
        <v>6.4473455178416</v>
      </c>
    </row>
    <row r="117" spans="1:14">
      <c r="A117" t="s">
        <v>18</v>
      </c>
      <c r="B117">
        <f>VALUE(31717000)</f>
        <v>31717000</v>
      </c>
      <c r="C117">
        <f>VALUE(25917000)</f>
        <v>25917000</v>
      </c>
      <c r="D117">
        <f>VALUE(46832000)</f>
        <v>46832000</v>
      </c>
      <c r="E117">
        <f>VALUE(32148000)</f>
        <v>32148000</v>
      </c>
      <c r="F117">
        <f>VALUE(28254000)</f>
        <v>28254000</v>
      </c>
    </row>
    <row r="118" spans="1:14">
      <c r="A118" t="s">
        <v>19</v>
      </c>
      <c r="B118">
        <f>VALUE(7405000)</f>
        <v>7405000</v>
      </c>
      <c r="C118">
        <f>VALUE(5843000)</f>
        <v>5843000</v>
      </c>
      <c r="D118">
        <f>VALUE(10337000)</f>
        <v>10337000</v>
      </c>
      <c r="E118">
        <f>VALUE(6785000)</f>
        <v>6785000</v>
      </c>
      <c r="F118">
        <f>VALUE(6971000)</f>
        <v>6971000</v>
      </c>
    </row>
    <row r="119" spans="1:14">
      <c r="A119" t="s">
        <v>20</v>
      </c>
      <c r="B119">
        <f>VALUE(24312000)</f>
        <v>24312000</v>
      </c>
      <c r="C119">
        <f>VALUE(20074000)</f>
        <v>20074000</v>
      </c>
      <c r="D119">
        <f>VALUE(36495000)</f>
        <v>36495000</v>
      </c>
      <c r="E119">
        <f>VALUE(25363000)</f>
        <v>25363000</v>
      </c>
      <c r="F119">
        <f>VALUE(21283000)</f>
        <v>21283000</v>
      </c>
    </row>
    <row r="120" spans="1:14">
      <c r="A120" t="s">
        <v>21</v>
      </c>
      <c r="B120">
        <f>VALUE(23484000)</f>
        <v>23484000</v>
      </c>
      <c r="C120">
        <f>VALUE(19318000)</f>
        <v>19318000</v>
      </c>
      <c r="D120">
        <f>VALUE(35861000)</f>
        <v>35861000</v>
      </c>
      <c r="E120">
        <f>VALUE(24897000)</f>
        <v>24897000</v>
      </c>
      <c r="F120">
        <f>VALUE(20981000)</f>
        <v>20981000</v>
      </c>
      <c r="I120" t="s">
        <v>22</v>
      </c>
      <c r="J120">
        <v>6.8865005938155</v>
      </c>
      <c r="K120">
        <v>5.707852951431</v>
      </c>
      <c r="L120">
        <v>8.3015225206664</v>
      </c>
      <c r="M120">
        <v>6.3702236755246</v>
      </c>
      <c r="N120">
        <v>6.2676998817021</v>
      </c>
    </row>
    <row r="121" spans="1:14">
      <c r="A121" t="s">
        <v>23</v>
      </c>
      <c r="B121" s="1">
        <v>23484000</v>
      </c>
      <c r="C121" s="2">
        <v>19318000</v>
      </c>
      <c r="D121" s="1">
        <v>35861000</v>
      </c>
      <c r="E121" s="1">
        <v>24897000</v>
      </c>
      <c r="F121">
        <f>VALUE(20981000)</f>
        <v>20981000</v>
      </c>
    </row>
    <row r="122" spans="1:14">
      <c r="A122" t="s">
        <v>24</v>
      </c>
      <c r="B122"/>
      <c r="C122">
        <f>VALUE(9)</f>
        <v>9</v>
      </c>
      <c r="D122">
        <f>VALUE(17)</f>
        <v>17</v>
      </c>
      <c r="E122">
        <f>VALUE(12)</f>
        <v>12</v>
      </c>
      <c r="F122">
        <f>VALUE(10)</f>
        <v>10</v>
      </c>
    </row>
    <row r="123" spans="1:14">
      <c r="A123" t="s">
        <v>25</v>
      </c>
      <c r="B123"/>
      <c r="C123">
        <f>VALUE(9)</f>
        <v>9</v>
      </c>
      <c r="D123">
        <f>VALUE(17)</f>
        <v>17</v>
      </c>
      <c r="E123">
        <f>VALUE(12)</f>
        <v>12</v>
      </c>
      <c r="F123">
        <f>VALUE(10)</f>
        <v>10</v>
      </c>
    </row>
    <row r="124" spans="1:14">
      <c r="A124" t="s">
        <v>26</v>
      </c>
      <c r="B124"/>
      <c r="C124">
        <f>VALUE(2033000)</f>
        <v>2033000</v>
      </c>
      <c r="D124">
        <f>VALUE(2033000)</f>
        <v>2033000</v>
      </c>
      <c r="E124">
        <f>VALUE(2032000)</f>
        <v>2032000</v>
      </c>
      <c r="F124">
        <f>VALUE(2032000)</f>
        <v>2032000</v>
      </c>
    </row>
    <row r="125" spans="1:14">
      <c r="A125" t="s">
        <v>27</v>
      </c>
      <c r="B125"/>
      <c r="C125">
        <f>VALUE(2033000)</f>
        <v>2033000</v>
      </c>
      <c r="D125">
        <f>VALUE(2033000)</f>
        <v>2033000</v>
      </c>
      <c r="E125">
        <f>VALUE(2033000)</f>
        <v>2033000</v>
      </c>
      <c r="F125">
        <f>VALUE(2033000)</f>
        <v>2033000</v>
      </c>
    </row>
    <row r="126" spans="1:14">
      <c r="A126" t="s">
        <v>28</v>
      </c>
      <c r="B126"/>
      <c r="C126">
        <f>VALUE(47865000)</f>
        <v>47865000</v>
      </c>
      <c r="D126">
        <f>VALUE(69092000)</f>
        <v>69092000</v>
      </c>
      <c r="E126">
        <f>VALUE(52245000)</f>
        <v>52245000</v>
      </c>
      <c r="F126">
        <f>VALUE(46975000)</f>
        <v>46975000</v>
      </c>
    </row>
    <row r="128" spans="1:14">
      <c r="A128" t="s">
        <v>32</v>
      </c>
    </row>
    <row r="129" spans="1:14">
      <c r="A129" t="s">
        <v>1</v>
      </c>
      <c r="B129" t="s">
        <v>2</v>
      </c>
      <c r="C129" t="s">
        <v>3</v>
      </c>
      <c r="D129" t="s">
        <v>4</v>
      </c>
      <c r="E129" t="s">
        <v>5</v>
      </c>
      <c r="F129" t="s">
        <v>6</v>
      </c>
    </row>
    <row r="130" spans="1:14">
      <c r="A130" t="s">
        <v>7</v>
      </c>
      <c r="B130">
        <f>VALUE(17789000)</f>
        <v>17789000</v>
      </c>
      <c r="C130">
        <f>VALUE(18410000)</f>
        <v>18410000</v>
      </c>
      <c r="D130">
        <f>VALUE(19591000)</f>
        <v>19591000</v>
      </c>
      <c r="E130">
        <f>VALUE(18755000)</f>
        <v>18755000</v>
      </c>
      <c r="F130">
        <f>VALUE(16664000)</f>
        <v>16664000</v>
      </c>
    </row>
    <row r="131" spans="1:14">
      <c r="A131" t="s">
        <v>8</v>
      </c>
      <c r="B131">
        <f>VALUE(5424000)</f>
        <v>5424000</v>
      </c>
      <c r="C131">
        <f>VALUE(5911000)</f>
        <v>5911000</v>
      </c>
      <c r="D131">
        <f>VALUE(9690000)</f>
        <v>9690000</v>
      </c>
      <c r="E131">
        <f>VALUE(5532000)</f>
        <v>5532000</v>
      </c>
      <c r="F131">
        <f>VALUE(5493000)</f>
        <v>5493000</v>
      </c>
    </row>
    <row r="132" spans="1:14">
      <c r="A132" t="s">
        <v>9</v>
      </c>
      <c r="B132">
        <f>VALUE(12365000)</f>
        <v>12365000</v>
      </c>
      <c r="C132">
        <f>VALUE(12499000)</f>
        <v>12499000</v>
      </c>
      <c r="D132">
        <f>VALUE(29281000)</f>
        <v>29281000</v>
      </c>
      <c r="E132">
        <f>VALUE(13223000)</f>
        <v>13223000</v>
      </c>
      <c r="F132">
        <f>VALUE(11171000)</f>
        <v>11171000</v>
      </c>
      <c r="I132" t="s">
        <v>10</v>
      </c>
      <c r="J132" s="1">
        <v>69.50924728765</v>
      </c>
      <c r="K132" s="1">
        <v>67.892449755568</v>
      </c>
      <c r="L132" s="1">
        <v>149.46148741769</v>
      </c>
      <c r="M132" s="1">
        <v>70.50386563583</v>
      </c>
      <c r="N132" s="1">
        <v>67.03672587614</v>
      </c>
    </row>
    <row r="133" spans="1:14">
      <c r="A133" t="s">
        <v>11</v>
      </c>
      <c r="B133"/>
      <c r="C133"/>
      <c r="D133"/>
      <c r="E133"/>
      <c r="F133"/>
    </row>
    <row r="134" spans="1:14">
      <c r="A134" t="s">
        <v>14</v>
      </c>
      <c r="B134">
        <f>VALUE(10826000)</f>
        <v>10826000</v>
      </c>
      <c r="C134">
        <f>VALUE(11374000)</f>
        <v>11374000</v>
      </c>
      <c r="D134">
        <f>VALUE(9602000)</f>
        <v>9602000</v>
      </c>
      <c r="E134">
        <f>VALUE(9222000)</f>
        <v>9222000</v>
      </c>
      <c r="F134">
        <f>VALUE(9441000)</f>
        <v>9441000</v>
      </c>
    </row>
    <row r="135" spans="1:14">
      <c r="A135" t="s">
        <v>15</v>
      </c>
      <c r="B135">
        <f>VALUE(1539000)</f>
        <v>1539000</v>
      </c>
      <c r="C135">
        <f>VALUE(1125000)</f>
        <v>1125000</v>
      </c>
      <c r="D135">
        <f>VALUE(19679000)</f>
        <v>19679000</v>
      </c>
      <c r="E135">
        <f>VALUE(4001000)</f>
        <v>4001000</v>
      </c>
      <c r="F135">
        <f>VALUE(1730000)</f>
        <v>1730000</v>
      </c>
    </row>
    <row r="136" spans="1:14">
      <c r="A136" t="s">
        <v>16</v>
      </c>
      <c r="B136">
        <f>VALUE(1)</f>
        <v>1</v>
      </c>
      <c r="C136">
        <f>VALUE(129000)</f>
        <v>129000</v>
      </c>
      <c r="D136">
        <f>VALUE(146000)</f>
        <v>146000</v>
      </c>
      <c r="E136">
        <f>VALUE(28000)</f>
        <v>28000</v>
      </c>
      <c r="F136">
        <f>VALUE(74000)</f>
        <v>74000</v>
      </c>
      <c r="I136" t="s">
        <v>17</v>
      </c>
      <c r="J136" s="1">
        <v>6.4977257959714E-5</v>
      </c>
      <c r="K136" s="1">
        <v>11.466666666667</v>
      </c>
      <c r="L136" s="1">
        <v>0.74190761725697</v>
      </c>
      <c r="M136" s="1">
        <v>0.69982504373907</v>
      </c>
      <c r="N136" s="1">
        <v>4.2774566473988</v>
      </c>
    </row>
    <row r="137" spans="1:14">
      <c r="A137" t="s">
        <v>18</v>
      </c>
      <c r="B137">
        <f>VALUE(1442000)</f>
        <v>1442000</v>
      </c>
      <c r="C137">
        <f>VALUE(1028000)</f>
        <v>1028000</v>
      </c>
      <c r="D137">
        <f>VALUE(19539000)</f>
        <v>19539000</v>
      </c>
      <c r="E137">
        <f>VALUE(3973000)</f>
        <v>3973000</v>
      </c>
      <c r="F137">
        <f>VALUE(2418000)</f>
        <v>2418000</v>
      </c>
    </row>
    <row r="138" spans="1:14">
      <c r="A138" t="s">
        <v>19</v>
      </c>
      <c r="B138">
        <f>VALUE(356000)</f>
        <v>356000</v>
      </c>
      <c r="C138">
        <f>VALUE(261000)</f>
        <v>261000</v>
      </c>
      <c r="D138">
        <f>VALUE(4017000)</f>
        <v>4017000</v>
      </c>
      <c r="E138">
        <f>VALUE(314000)</f>
        <v>314000</v>
      </c>
      <c r="F138">
        <f>VALUE(544000)</f>
        <v>544000</v>
      </c>
    </row>
    <row r="139" spans="1:14">
      <c r="A139" t="s">
        <v>20</v>
      </c>
      <c r="B139">
        <f>VALUE(1086000)</f>
        <v>1086000</v>
      </c>
      <c r="C139">
        <f>VALUE(767000)</f>
        <v>767000</v>
      </c>
      <c r="D139">
        <f>VALUE(15522000)</f>
        <v>15522000</v>
      </c>
      <c r="E139">
        <f>VALUE(3659000)</f>
        <v>3659000</v>
      </c>
      <c r="F139">
        <f>VALUE(1874000)</f>
        <v>1874000</v>
      </c>
    </row>
    <row r="140" spans="1:14">
      <c r="A140" t="s">
        <v>21</v>
      </c>
      <c r="B140">
        <f>VALUE(1086000)</f>
        <v>1086000</v>
      </c>
      <c r="C140">
        <f>VALUE(767000)</f>
        <v>767000</v>
      </c>
      <c r="D140">
        <f>VALUE(15522000)</f>
        <v>15522000</v>
      </c>
      <c r="E140">
        <f>VALUE(3659000)</f>
        <v>3659000</v>
      </c>
      <c r="F140">
        <f>VALUE(141828000)</f>
        <v>141828000</v>
      </c>
      <c r="I140" t="s">
        <v>22</v>
      </c>
      <c r="J140">
        <v>6.1048962842206</v>
      </c>
      <c r="K140">
        <v>4.1662140141228</v>
      </c>
      <c r="L140" s="1">
        <v>79.230258792303</v>
      </c>
      <c r="M140" s="1">
        <v>19.509464142895</v>
      </c>
      <c r="N140" s="1">
        <v>851.10417666827</v>
      </c>
    </row>
    <row r="141" spans="1:14">
      <c r="A141" t="s">
        <v>23</v>
      </c>
      <c r="B141" s="1">
        <v>1086000</v>
      </c>
      <c r="C141" s="2">
        <v>767000</v>
      </c>
      <c r="D141" s="1">
        <v>15522000</v>
      </c>
      <c r="E141" s="2">
        <v>3659000</v>
      </c>
      <c r="F141">
        <f>VALUE(141828000)</f>
        <v>141828000</v>
      </c>
    </row>
    <row r="142" spans="1:14">
      <c r="A142" t="s">
        <v>24</v>
      </c>
      <c r="B142"/>
      <c r="C142">
        <f>VALUE(1)</f>
        <v>1</v>
      </c>
      <c r="D142">
        <f>VALUE(22)</f>
        <v>22</v>
      </c>
      <c r="E142">
        <f>VALUE(5)</f>
        <v>5</v>
      </c>
      <c r="F142">
        <f>VALUE(201)</f>
        <v>201</v>
      </c>
    </row>
    <row r="143" spans="1:14">
      <c r="A143" t="s">
        <v>25</v>
      </c>
      <c r="B143"/>
      <c r="C143">
        <f>VALUE(1)</f>
        <v>1</v>
      </c>
      <c r="D143">
        <f>VALUE(22)</f>
        <v>22</v>
      </c>
      <c r="E143">
        <f>VALUE(5)</f>
        <v>5</v>
      </c>
      <c r="F143">
        <f>VALUE(201)</f>
        <v>201</v>
      </c>
    </row>
    <row r="144" spans="1:14">
      <c r="A144" t="s">
        <v>26</v>
      </c>
      <c r="B144"/>
      <c r="C144">
        <f>VALUE(702300)</f>
        <v>702300</v>
      </c>
      <c r="D144">
        <f>VALUE(702300)</f>
        <v>702300</v>
      </c>
      <c r="E144">
        <f>VALUE(702300)</f>
        <v>702300</v>
      </c>
      <c r="F144">
        <f>VALUE(702300)</f>
        <v>702300</v>
      </c>
    </row>
    <row r="145" spans="1:14">
      <c r="A145" t="s">
        <v>27</v>
      </c>
      <c r="B145"/>
      <c r="C145">
        <f>VALUE(702300)</f>
        <v>702300</v>
      </c>
      <c r="D145">
        <f>VALUE(702300)</f>
        <v>702300</v>
      </c>
      <c r="E145">
        <f>VALUE(702300)</f>
        <v>702300</v>
      </c>
      <c r="F145">
        <f>VALUE(702300)</f>
        <v>702300</v>
      </c>
    </row>
    <row r="146" spans="1:14">
      <c r="A146" t="s">
        <v>28</v>
      </c>
      <c r="B146"/>
      <c r="C146">
        <f>VALUE(3405000)</f>
        <v>3405000</v>
      </c>
      <c r="D146">
        <f>VALUE(21381000)</f>
        <v>21381000</v>
      </c>
      <c r="E146">
        <f>VALUE(5251000)</f>
        <v>5251000</v>
      </c>
      <c r="F146">
        <f>VALUE(3629000)</f>
        <v>3629000</v>
      </c>
    </row>
    <row r="148" spans="1:14">
      <c r="A148" t="s">
        <v>33</v>
      </c>
    </row>
    <row r="149" spans="1:14">
      <c r="A149" t="s">
        <v>1</v>
      </c>
      <c r="B149" t="s">
        <v>2</v>
      </c>
      <c r="C149" t="s">
        <v>34</v>
      </c>
      <c r="D149" t="s">
        <v>35</v>
      </c>
      <c r="E149" t="s">
        <v>36</v>
      </c>
      <c r="F149" t="s">
        <v>37</v>
      </c>
    </row>
    <row r="150" spans="1:14">
      <c r="A150" t="s">
        <v>7</v>
      </c>
      <c r="B150">
        <f>VALUE(9756000)</f>
        <v>9756000</v>
      </c>
      <c r="C150">
        <f>VALUE(20513000)</f>
        <v>20513000</v>
      </c>
      <c r="D150">
        <f>VALUE(46736000)</f>
        <v>46736000</v>
      </c>
      <c r="E150">
        <f>VALUE(44718000)</f>
        <v>44718000</v>
      </c>
      <c r="F150">
        <f>VALUE(42654000)</f>
        <v>42654000</v>
      </c>
    </row>
    <row r="151" spans="1:14">
      <c r="A151" t="s">
        <v>8</v>
      </c>
      <c r="B151">
        <f>VALUE(18157000)</f>
        <v>18157000</v>
      </c>
      <c r="C151">
        <f>VALUE(27108000)</f>
        <v>27108000</v>
      </c>
      <c r="D151">
        <f>VALUE(33537000)</f>
        <v>33537000</v>
      </c>
      <c r="E151">
        <f>VALUE(30462000)</f>
        <v>30462000</v>
      </c>
      <c r="F151">
        <f>VALUE(29209000)</f>
        <v>29209000</v>
      </c>
    </row>
    <row r="152" spans="1:14">
      <c r="A152" t="s">
        <v>9</v>
      </c>
      <c r="B152">
        <f>VALUE(8401000)</f>
        <v>8401000</v>
      </c>
      <c r="C152">
        <f>VALUE(6595000)</f>
        <v>6595000</v>
      </c>
      <c r="D152">
        <f>VALUE(13199000)</f>
        <v>13199000</v>
      </c>
      <c r="E152">
        <f>VALUE(14256000)</f>
        <v>14256000</v>
      </c>
      <c r="F152">
        <f>VALUE(13445000)</f>
        <v>13445000</v>
      </c>
      <c r="I152" t="s">
        <v>10</v>
      </c>
      <c r="J152" s="1">
        <v>86.111111111111</v>
      </c>
      <c r="K152">
        <v>32.150343684493</v>
      </c>
      <c r="L152">
        <v>28.241612461486</v>
      </c>
      <c r="M152">
        <v>31.879779954381</v>
      </c>
      <c r="N152">
        <v>31.521076569607</v>
      </c>
    </row>
    <row r="153" spans="1:14">
      <c r="A153" t="s">
        <v>11</v>
      </c>
      <c r="B153"/>
      <c r="C153"/>
      <c r="D153"/>
      <c r="E153"/>
      <c r="F153"/>
    </row>
    <row r="154" spans="1:14">
      <c r="A154" t="s">
        <v>12</v>
      </c>
      <c r="B154">
        <f>VALUE(1308000)</f>
        <v>1308000</v>
      </c>
      <c r="C154">
        <f>VALUE(2963000)</f>
        <v>2963000</v>
      </c>
      <c r="D154">
        <f>VALUE(4380000)</f>
        <v>4380000</v>
      </c>
      <c r="E154">
        <f>VALUE(4137000)</f>
        <v>4137000</v>
      </c>
      <c r="F154">
        <f>VALUE(3986000)</f>
        <v>3986000</v>
      </c>
      <c r="I154" t="s">
        <v>13</v>
      </c>
      <c r="J154" s="1">
        <v>15.569575050589</v>
      </c>
      <c r="K154">
        <v>44.927975739196</v>
      </c>
      <c r="L154">
        <v>33.184332146375</v>
      </c>
      <c r="M154" s="1">
        <v>29.01936026936</v>
      </c>
      <c r="N154" s="1">
        <v>29.646708813685</v>
      </c>
    </row>
    <row r="155" spans="1:14">
      <c r="A155" t="s">
        <v>14</v>
      </c>
      <c r="B155">
        <f>VALUE(1308000)</f>
        <v>1308000</v>
      </c>
      <c r="C155">
        <f>VALUE(2963000)</f>
        <v>2963000</v>
      </c>
      <c r="D155">
        <f>VALUE(12135000)</f>
        <v>12135000</v>
      </c>
      <c r="E155">
        <f>VALUE(12245000)</f>
        <v>12245000</v>
      </c>
      <c r="F155">
        <f>VALUE(12236000)</f>
        <v>12236000</v>
      </c>
    </row>
    <row r="156" spans="1:14">
      <c r="A156" t="s">
        <v>15</v>
      </c>
      <c r="B156">
        <f>VALUE(9709000)</f>
        <v>9709000</v>
      </c>
      <c r="C156">
        <f>VALUE(9558000)</f>
        <v>9558000</v>
      </c>
      <c r="D156">
        <f>VALUE(1064000)</f>
        <v>1064000</v>
      </c>
      <c r="E156">
        <f>VALUE(2011000)</f>
        <v>2011000</v>
      </c>
      <c r="F156">
        <f>VALUE(1209000)</f>
        <v>1209000</v>
      </c>
    </row>
    <row r="157" spans="1:14">
      <c r="A157" t="s">
        <v>16</v>
      </c>
      <c r="B157">
        <f>VALUE(1247000)</f>
        <v>1247000</v>
      </c>
      <c r="C157">
        <f>VALUE(1308000)</f>
        <v>1308000</v>
      </c>
      <c r="D157">
        <f>VALUE(484000)</f>
        <v>484000</v>
      </c>
      <c r="E157">
        <f>VALUE(559000)</f>
        <v>559000</v>
      </c>
      <c r="F157">
        <f>VALUE(599000)</f>
        <v>599000</v>
      </c>
      <c r="I157" t="s">
        <v>17</v>
      </c>
      <c r="J157" s="1">
        <v>12.843753218663</v>
      </c>
      <c r="K157" s="1">
        <v>13.68487131199</v>
      </c>
      <c r="L157">
        <v>45.488721804511</v>
      </c>
      <c r="M157">
        <v>27.797115862755</v>
      </c>
      <c r="N157">
        <v>49.545078577337</v>
      </c>
    </row>
    <row r="158" spans="1:14">
      <c r="A158" t="s">
        <v>18</v>
      </c>
      <c r="B158">
        <f>VALUE(9639000)</f>
        <v>9639000</v>
      </c>
      <c r="C158">
        <f>VALUE(10151000)</f>
        <v>10151000</v>
      </c>
      <c r="D158">
        <f>VALUE(794000)</f>
        <v>794000</v>
      </c>
      <c r="E158">
        <f>VALUE(2041000)</f>
        <v>2041000</v>
      </c>
      <c r="F158">
        <f>VALUE(1725000)</f>
        <v>1725000</v>
      </c>
    </row>
    <row r="159" spans="1:14">
      <c r="A159" t="s">
        <v>19</v>
      </c>
      <c r="B159">
        <f>VALUE(212000)</f>
        <v>212000</v>
      </c>
      <c r="C159">
        <f>VALUE(876000)</f>
        <v>876000</v>
      </c>
      <c r="D159">
        <f>VALUE(173000)</f>
        <v>173000</v>
      </c>
      <c r="E159">
        <f>VALUE(452000)</f>
        <v>452000</v>
      </c>
      <c r="F159">
        <f>VALUE(576000)</f>
        <v>576000</v>
      </c>
    </row>
    <row r="160" spans="1:14">
      <c r="A160" t="s">
        <v>20</v>
      </c>
      <c r="B160">
        <f>VALUE(9427000)</f>
        <v>9427000</v>
      </c>
      <c r="C160">
        <f>VALUE(9275000)</f>
        <v>9275000</v>
      </c>
      <c r="D160">
        <f>VALUE(621000)</f>
        <v>621000</v>
      </c>
      <c r="E160">
        <f>VALUE(1589000)</f>
        <v>1589000</v>
      </c>
      <c r="F160">
        <f>VALUE(1149000)</f>
        <v>1149000</v>
      </c>
    </row>
    <row r="161" spans="1:14">
      <c r="A161" t="s">
        <v>21</v>
      </c>
      <c r="B161">
        <f>VALUE(9427000)</f>
        <v>9427000</v>
      </c>
      <c r="C161">
        <f>VALUE(9275000)</f>
        <v>9275000</v>
      </c>
      <c r="D161">
        <f>VALUE(621000)</f>
        <v>621000</v>
      </c>
      <c r="E161">
        <f>VALUE(1589000)</f>
        <v>1589000</v>
      </c>
      <c r="F161">
        <f>VALUE(1149000)</f>
        <v>1149000</v>
      </c>
      <c r="I161" t="s">
        <v>22</v>
      </c>
      <c r="J161" s="1">
        <v>96.627716277163</v>
      </c>
      <c r="K161" s="1">
        <v>45.215229366743</v>
      </c>
      <c r="L161">
        <v>1.3287401574803</v>
      </c>
      <c r="M161">
        <v>3.5533789525471</v>
      </c>
      <c r="N161">
        <v>2.6937684625123</v>
      </c>
    </row>
    <row r="162" spans="1:14">
      <c r="A162" t="s">
        <v>23</v>
      </c>
      <c r="B162" s="2">
        <v>9615000</v>
      </c>
      <c r="C162" s="1">
        <v>9463000</v>
      </c>
      <c r="D162" s="2">
        <v>589000</v>
      </c>
      <c r="E162" s="1">
        <v>1415000</v>
      </c>
      <c r="F162">
        <f>VALUE(799000)</f>
        <v>799000</v>
      </c>
    </row>
    <row r="163" spans="1:14">
      <c r="A163" t="s">
        <v>24</v>
      </c>
      <c r="B163"/>
      <c r="C163">
        <f>VALUE(21)</f>
        <v>21</v>
      </c>
      <c r="D163">
        <f>VALUE(0)</f>
        <v>0</v>
      </c>
      <c r="E163">
        <f>VALUE(1)</f>
        <v>1</v>
      </c>
      <c r="F163">
        <f>VALUE(0)</f>
        <v>0</v>
      </c>
    </row>
    <row r="164" spans="1:14">
      <c r="A164" t="s">
        <v>25</v>
      </c>
      <c r="B164"/>
      <c r="C164">
        <f>VALUE(21)</f>
        <v>21</v>
      </c>
      <c r="D164">
        <f>VALUE(0)</f>
        <v>0</v>
      </c>
      <c r="E164">
        <f>VALUE(0)</f>
        <v>0</v>
      </c>
      <c r="F164">
        <f>VALUE(0)</f>
        <v>0</v>
      </c>
    </row>
    <row r="165" spans="1:14">
      <c r="A165" t="s">
        <v>26</v>
      </c>
      <c r="B165"/>
      <c r="C165">
        <f>VALUE(439110)</f>
        <v>439110</v>
      </c>
      <c r="D165">
        <f>VALUE(1413892)</f>
        <v>1413892</v>
      </c>
      <c r="E165">
        <f>VALUE(1413892)</f>
        <v>1413892</v>
      </c>
      <c r="F165">
        <f>VALUE(1219870)</f>
        <v>1219870</v>
      </c>
    </row>
    <row r="166" spans="1:14">
      <c r="A166" t="s">
        <v>27</v>
      </c>
      <c r="B166"/>
      <c r="C166">
        <f>VALUE(439110)</f>
        <v>439110</v>
      </c>
      <c r="D166">
        <f>VALUE(1516030)</f>
        <v>1516030</v>
      </c>
      <c r="E166">
        <f>VALUE(1659023)</f>
        <v>1659023</v>
      </c>
      <c r="F166">
        <f>VALUE(1462069)</f>
        <v>1462069</v>
      </c>
    </row>
    <row r="167" spans="1:14">
      <c r="A167" t="s">
        <v>28</v>
      </c>
      <c r="B167"/>
      <c r="C167">
        <f>VALUE(2021000)</f>
        <v>2021000</v>
      </c>
      <c r="D167">
        <f>VALUE(3202000)</f>
        <v>3202000</v>
      </c>
      <c r="E167">
        <f>VALUE(4363000)</f>
        <v>4363000</v>
      </c>
      <c r="F167">
        <f>VALUE(3959000)</f>
        <v>3959000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2021-07-14T02:40:22+00:00</dcterms:created>
  <dcterms:modified xsi:type="dcterms:W3CDTF">2021-07-14T02:40:22+00:00</dcterms:modified>
  <dc:title>Untitled Spreadsheet</dc:title>
  <dc:description/>
  <dc:subject/>
  <cp:keywords/>
  <cp:category/>
</cp:coreProperties>
</file>