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peirosignes/Desktop/herr/"/>
    </mc:Choice>
  </mc:AlternateContent>
  <xr:revisionPtr revIDLastSave="0" documentId="13_ncr:1_{B268CB94-B546-794C-A7A0-7FBFC9B494F5}" xr6:coauthVersionLast="47" xr6:coauthVersionMax="47" xr10:uidLastSave="{00000000-0000-0000-0000-000000000000}"/>
  <bookViews>
    <workbookView xWindow="17900" yWindow="4980" windowWidth="28800" windowHeight="16340" xr2:uid="{1D8BDB6D-2CC6-FC4F-957D-3632EE31E1BA}"/>
  </bookViews>
  <sheets>
    <sheet name="Hoja1" sheetId="1" r:id="rId1"/>
    <sheet name="dimensiones" sheetId="2" r:id="rId2"/>
    <sheet name="subdimension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2" i="1" l="1"/>
  <c r="B32" i="1"/>
  <c r="J31" i="1"/>
  <c r="L31" i="1" s="1"/>
  <c r="F31" i="1"/>
  <c r="E31" i="1" s="1"/>
  <c r="D31" i="1"/>
  <c r="C31" i="1"/>
  <c r="J30" i="1"/>
  <c r="L30" i="1" s="1"/>
  <c r="F30" i="1"/>
  <c r="E30" i="1" s="1"/>
  <c r="D30" i="1"/>
  <c r="C30" i="1"/>
  <c r="J29" i="1"/>
  <c r="L29" i="1" s="1"/>
  <c r="F29" i="1"/>
  <c r="C29" i="1" s="1"/>
  <c r="X28" i="1"/>
  <c r="K31" i="1" s="1"/>
  <c r="K28" i="1"/>
  <c r="J28" i="1"/>
  <c r="L28" i="1" s="1"/>
  <c r="F28" i="1"/>
  <c r="C28" i="1" s="1"/>
  <c r="X27" i="1"/>
  <c r="K30" i="1" s="1"/>
  <c r="K27" i="1"/>
  <c r="J27" i="1"/>
  <c r="L27" i="1" s="1"/>
  <c r="F27" i="1"/>
  <c r="C27" i="1" s="1"/>
  <c r="C32" i="1" s="1"/>
  <c r="X26" i="1"/>
  <c r="K29" i="1" s="1"/>
  <c r="K26" i="1"/>
  <c r="J26" i="1"/>
  <c r="L26" i="1" s="1"/>
  <c r="E26" i="1"/>
  <c r="D26" i="1"/>
  <c r="C26" i="1"/>
  <c r="X25" i="1"/>
  <c r="L25" i="1"/>
  <c r="K25" i="1"/>
  <c r="J25" i="1"/>
  <c r="X24" i="1"/>
  <c r="L24" i="1"/>
  <c r="K24" i="1"/>
  <c r="J24" i="1"/>
  <c r="K23" i="1"/>
  <c r="J23" i="1"/>
  <c r="L23" i="1" s="1"/>
  <c r="E23" i="1"/>
  <c r="D23" i="1"/>
  <c r="C23" i="1"/>
  <c r="K22" i="1"/>
  <c r="L22" i="1" s="1"/>
  <c r="J22" i="1"/>
  <c r="L21" i="1"/>
  <c r="K21" i="1"/>
  <c r="J21" i="1"/>
  <c r="K20" i="1"/>
  <c r="J20" i="1"/>
  <c r="L20" i="1" s="1"/>
  <c r="E20" i="1"/>
  <c r="D20" i="1"/>
  <c r="C20" i="1"/>
  <c r="K19" i="1"/>
  <c r="L19" i="1" s="1"/>
  <c r="J19" i="1"/>
  <c r="L18" i="1"/>
  <c r="K18" i="1"/>
  <c r="J18" i="1"/>
  <c r="K17" i="1"/>
  <c r="J17" i="1"/>
  <c r="L17" i="1" s="1"/>
  <c r="F17" i="1"/>
  <c r="K16" i="1"/>
  <c r="J16" i="1"/>
  <c r="L16" i="1" s="1"/>
  <c r="F16" i="1"/>
  <c r="B16" i="1"/>
  <c r="L15" i="1"/>
  <c r="K15" i="1"/>
  <c r="J15" i="1"/>
  <c r="K14" i="1"/>
  <c r="J14" i="1"/>
  <c r="L14" i="1" s="1"/>
  <c r="E14" i="1"/>
  <c r="D14" i="1"/>
  <c r="C14" i="1"/>
  <c r="K13" i="1"/>
  <c r="L13" i="1" s="1"/>
  <c r="J13" i="1"/>
  <c r="L12" i="1"/>
  <c r="K12" i="1"/>
  <c r="J12" i="1"/>
  <c r="K11" i="1"/>
  <c r="J11" i="1"/>
  <c r="L11" i="1" s="1"/>
  <c r="K10" i="1"/>
  <c r="J10" i="1"/>
  <c r="L10" i="1" s="1"/>
  <c r="K9" i="1"/>
  <c r="L9" i="1" s="1"/>
  <c r="J9" i="1"/>
  <c r="U8" i="1"/>
  <c r="J32" i="1" s="1"/>
  <c r="L32" i="1" s="1"/>
  <c r="K8" i="1"/>
  <c r="L8" i="1" s="1"/>
  <c r="J8" i="1"/>
  <c r="L7" i="1"/>
  <c r="K7" i="1"/>
  <c r="J7" i="1"/>
  <c r="K6" i="1"/>
  <c r="J6" i="1"/>
  <c r="L6" i="1" s="1"/>
  <c r="E6" i="1"/>
  <c r="D6" i="1"/>
  <c r="C6" i="1"/>
  <c r="K5" i="1"/>
  <c r="L5" i="1" s="1"/>
  <c r="J5" i="1"/>
  <c r="L4" i="1"/>
  <c r="K4" i="1"/>
  <c r="J4" i="1"/>
  <c r="K3" i="1"/>
  <c r="J3" i="1"/>
  <c r="L3" i="1" s="1"/>
  <c r="K2" i="1"/>
  <c r="J2" i="1"/>
  <c r="L2" i="1" s="1"/>
  <c r="G2" i="3"/>
  <c r="G6" i="3"/>
  <c r="G5" i="3"/>
  <c r="G4" i="3"/>
  <c r="G3" i="3"/>
  <c r="B8" i="2"/>
  <c r="A7" i="2"/>
  <c r="D27" i="1" l="1"/>
  <c r="D28" i="1"/>
  <c r="D29" i="1"/>
  <c r="F32" i="1"/>
  <c r="E27" i="1"/>
  <c r="E28" i="1"/>
  <c r="E29" i="1"/>
  <c r="E32" i="1" l="1"/>
  <c r="D32" i="1"/>
</calcChain>
</file>

<file path=xl/sharedStrings.xml><?xml version="1.0" encoding="utf-8"?>
<sst xmlns="http://schemas.openxmlformats.org/spreadsheetml/2006/main" count="228" uniqueCount="77">
  <si>
    <t>Bajo</t>
  </si>
  <si>
    <t>Medio</t>
  </si>
  <si>
    <t>Alto</t>
  </si>
  <si>
    <t>P1B</t>
  </si>
  <si>
    <t>P2B</t>
  </si>
  <si>
    <t>P3B</t>
  </si>
  <si>
    <t>PBP</t>
  </si>
  <si>
    <t>EBP</t>
  </si>
  <si>
    <t>P2_3B</t>
  </si>
  <si>
    <t>EI</t>
  </si>
  <si>
    <t>ABP</t>
  </si>
  <si>
    <t>A1B</t>
  </si>
  <si>
    <t>A2B1</t>
  </si>
  <si>
    <t>A1_2B</t>
  </si>
  <si>
    <t>E3B</t>
  </si>
  <si>
    <t>E2B_val</t>
  </si>
  <si>
    <t>Max</t>
  </si>
  <si>
    <t>Min</t>
  </si>
  <si>
    <t>RA1B</t>
  </si>
  <si>
    <t>RA2B</t>
  </si>
  <si>
    <t>Dim</t>
  </si>
  <si>
    <t>Inversión</t>
  </si>
  <si>
    <t>Planificación y Gestión Circular</t>
  </si>
  <si>
    <t>Formación</t>
  </si>
  <si>
    <t>Puntos</t>
  </si>
  <si>
    <t>Sdim</t>
  </si>
  <si>
    <t>Indicador</t>
  </si>
  <si>
    <t>Pdim</t>
  </si>
  <si>
    <t>Psdim</t>
  </si>
  <si>
    <t>Energía</t>
  </si>
  <si>
    <t>Agua</t>
  </si>
  <si>
    <t>RBP</t>
  </si>
  <si>
    <t>Residuos</t>
  </si>
  <si>
    <t>Desperdicio Alimentario</t>
  </si>
  <si>
    <t>RABP</t>
  </si>
  <si>
    <t>Certificación Energética Edificio</t>
  </si>
  <si>
    <t>Certificación Energética Instalaciones</t>
  </si>
  <si>
    <t>Dimension</t>
  </si>
  <si>
    <t>Subdimension</t>
  </si>
  <si>
    <t>Buenas Prácticas Energia</t>
  </si>
  <si>
    <t>Buenas Prácticas Agua</t>
  </si>
  <si>
    <t>Buenas Prácticas Residuos</t>
  </si>
  <si>
    <t>Buenas Prácticas Desperdicio Alimentario</t>
  </si>
  <si>
    <t>Buenas Prácticas Planifircación y Gestión Circular</t>
  </si>
  <si>
    <t>Consumo energético por huesped</t>
  </si>
  <si>
    <t>Consumo energético por m2</t>
  </si>
  <si>
    <t>Suma dim</t>
  </si>
  <si>
    <t>E63</t>
  </si>
  <si>
    <t>referencia</t>
  </si>
  <si>
    <t>Greenview</t>
  </si>
  <si>
    <t>Greenview yconsumo energético de hoteles de la Comunidad Valenciana</t>
  </si>
  <si>
    <t>Consumo energético huella de carbono</t>
  </si>
  <si>
    <t>Autoabastecimiento Energía</t>
  </si>
  <si>
    <t>Autoabastecimiento Agua</t>
  </si>
  <si>
    <t>Consumo Agua por habitación</t>
  </si>
  <si>
    <t>Consumo Agua por m2</t>
  </si>
  <si>
    <t>A2B2</t>
  </si>
  <si>
    <t>Consumo Agua por huesped</t>
  </si>
  <si>
    <t>Dir</t>
  </si>
  <si>
    <t>revisar</t>
  </si>
  <si>
    <t>A2B3</t>
  </si>
  <si>
    <t>Residuos valorizados</t>
  </si>
  <si>
    <t>RVal</t>
  </si>
  <si>
    <t>Residuos construcción</t>
  </si>
  <si>
    <t>R2B</t>
  </si>
  <si>
    <t>Alimentos km0</t>
  </si>
  <si>
    <t>Alimentos reducción envases</t>
  </si>
  <si>
    <t>Nivel de Circularidad</t>
  </si>
  <si>
    <t>Compromiso circular de proveedores</t>
  </si>
  <si>
    <t>E1B2</t>
  </si>
  <si>
    <t>Consumo energético huella de carbono hab</t>
  </si>
  <si>
    <t>E1B3</t>
  </si>
  <si>
    <t>E62</t>
  </si>
  <si>
    <t>Consumo energético por hab</t>
  </si>
  <si>
    <t>hab ocu</t>
  </si>
  <si>
    <t>Consumo energético huella de carbono m2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</si>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</sst>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EE6EC-DA8E-9E48-A1BD-9431E13AD1BB}">
  <dimension ref="A1:Y37"/>
  <sheetViews>
    <sheetView tabSelected="1" workbookViewId="0">
      <selection activeCell="U4" sqref="U4"/>
    </sheetView>
  </sheetViews>
  <sheetFormatPr baseColWidth="10" defaultRowHeight="16" x14ac:dyDescent="0.2"/>
  <sheetData>
    <row r="1" spans="1:25" x14ac:dyDescent="0.2">
      <c r="A1" t="s">
        <v>26</v>
      </c>
      <c r="B1" t="s">
        <v>17</v>
      </c>
      <c r="C1" t="s">
        <v>0</v>
      </c>
      <c r="D1" t="s">
        <v>1</v>
      </c>
      <c r="E1" t="s">
        <v>2</v>
      </c>
      <c r="F1" t="s">
        <v>16</v>
      </c>
      <c r="G1" t="s">
        <v>58</v>
      </c>
      <c r="H1" t="s">
        <v>20</v>
      </c>
      <c r="I1" t="s">
        <v>25</v>
      </c>
      <c r="J1" t="s">
        <v>27</v>
      </c>
      <c r="K1" t="s">
        <v>28</v>
      </c>
      <c r="L1" t="s">
        <v>24</v>
      </c>
      <c r="M1" t="s">
        <v>48</v>
      </c>
      <c r="T1" s="5" t="s">
        <v>37</v>
      </c>
      <c r="U1" s="5" t="s">
        <v>24</v>
      </c>
      <c r="W1" s="2" t="s">
        <v>38</v>
      </c>
    </row>
    <row r="2" spans="1:25" x14ac:dyDescent="0.2">
      <c r="A2" t="s">
        <v>3</v>
      </c>
      <c r="B2">
        <v>0</v>
      </c>
      <c r="C2">
        <v>10</v>
      </c>
      <c r="D2">
        <v>20</v>
      </c>
      <c r="E2">
        <v>30</v>
      </c>
      <c r="F2">
        <v>40</v>
      </c>
      <c r="G2">
        <v>0</v>
      </c>
      <c r="H2" t="s">
        <v>22</v>
      </c>
      <c r="I2" t="s">
        <v>21</v>
      </c>
      <c r="J2" s="1">
        <f>IF(H2="",0,VLOOKUP(H2,$T$2:$U$8,2,FALSE))</f>
        <v>20</v>
      </c>
      <c r="K2" s="1">
        <f>IF(I2="",0,VLOOKUP(I2,$W$2:$X$28,2,FALSE))</f>
        <v>0.2</v>
      </c>
      <c r="L2" s="1">
        <f>J2*K2</f>
        <v>4</v>
      </c>
      <c r="T2" s="5" t="s">
        <v>22</v>
      </c>
      <c r="U2" s="5">
        <v>20</v>
      </c>
      <c r="W2" t="s">
        <v>21</v>
      </c>
      <c r="X2">
        <v>0.2</v>
      </c>
      <c r="Y2" t="s">
        <v>22</v>
      </c>
    </row>
    <row r="3" spans="1:25" x14ac:dyDescent="0.2">
      <c r="A3" t="s">
        <v>4</v>
      </c>
      <c r="B3">
        <v>0</v>
      </c>
      <c r="C3">
        <v>25</v>
      </c>
      <c r="D3">
        <v>50</v>
      </c>
      <c r="E3">
        <v>75</v>
      </c>
      <c r="F3">
        <v>100</v>
      </c>
      <c r="G3">
        <v>0</v>
      </c>
      <c r="H3" t="s">
        <v>22</v>
      </c>
      <c r="I3" t="s">
        <v>23</v>
      </c>
      <c r="J3" s="1">
        <f>IF(H3="",0,VLOOKUP(H3,$T$2:$U$8,2,FALSE))</f>
        <v>20</v>
      </c>
      <c r="K3" s="1">
        <f>IF(I3="",0,VLOOKUP(I3,$W$2:$X$28,2,FALSE))</f>
        <v>0.05</v>
      </c>
      <c r="L3" s="1">
        <f t="shared" ref="L3:L32" si="0">J3*K3</f>
        <v>1</v>
      </c>
      <c r="T3" s="5" t="s">
        <v>29</v>
      </c>
      <c r="U3" s="5">
        <v>20</v>
      </c>
      <c r="W3" t="s">
        <v>23</v>
      </c>
      <c r="X3">
        <v>0.05</v>
      </c>
      <c r="Y3" t="s">
        <v>22</v>
      </c>
    </row>
    <row r="4" spans="1:25" x14ac:dyDescent="0.2">
      <c r="A4" t="s">
        <v>5</v>
      </c>
      <c r="B4">
        <v>0</v>
      </c>
      <c r="C4">
        <v>25</v>
      </c>
      <c r="D4">
        <v>50</v>
      </c>
      <c r="E4">
        <v>75</v>
      </c>
      <c r="F4">
        <v>100</v>
      </c>
      <c r="G4">
        <v>0</v>
      </c>
      <c r="H4" t="s">
        <v>22</v>
      </c>
      <c r="I4" t="s">
        <v>68</v>
      </c>
      <c r="J4" s="1">
        <f>IF(H4="",0,VLOOKUP(H4,$T$2:$U$8,2,FALSE))</f>
        <v>20</v>
      </c>
      <c r="K4" s="1">
        <f>IF(I4="",0,VLOOKUP(I4,$W$2:$X$28,2,FALSE))</f>
        <v>0.05</v>
      </c>
      <c r="L4" s="1">
        <f t="shared" si="0"/>
        <v>1</v>
      </c>
      <c r="T4" s="5" t="s">
        <v>30</v>
      </c>
      <c r="U4" s="5">
        <v>20</v>
      </c>
      <c r="W4" t="s">
        <v>68</v>
      </c>
      <c r="X4">
        <v>0.05</v>
      </c>
      <c r="Y4" t="s">
        <v>22</v>
      </c>
    </row>
    <row r="5" spans="1:25" x14ac:dyDescent="0.2">
      <c r="A5" t="s">
        <v>8</v>
      </c>
      <c r="B5">
        <v>0</v>
      </c>
      <c r="C5">
        <v>25</v>
      </c>
      <c r="D5">
        <v>50</v>
      </c>
      <c r="E5">
        <v>75</v>
      </c>
      <c r="F5">
        <v>100</v>
      </c>
      <c r="G5">
        <v>0</v>
      </c>
      <c r="H5" t="s">
        <v>22</v>
      </c>
      <c r="I5" t="s">
        <v>23</v>
      </c>
      <c r="J5" s="1">
        <f>IF(H5="",0,VLOOKUP(H5,$T$2:$U$8,2,FALSE))</f>
        <v>20</v>
      </c>
      <c r="K5" s="1">
        <f>IF(I5="",0,VLOOKUP(I5,$W$2:$X$28,2,FALSE))</f>
        <v>0.05</v>
      </c>
      <c r="L5" s="1">
        <f t="shared" si="0"/>
        <v>1</v>
      </c>
      <c r="T5" s="5" t="s">
        <v>32</v>
      </c>
      <c r="U5" s="5">
        <v>20</v>
      </c>
      <c r="W5" t="s">
        <v>43</v>
      </c>
      <c r="X5">
        <v>0.7</v>
      </c>
      <c r="Y5" t="s">
        <v>22</v>
      </c>
    </row>
    <row r="6" spans="1:25" x14ac:dyDescent="0.2">
      <c r="A6" t="s">
        <v>6</v>
      </c>
      <c r="B6">
        <v>0</v>
      </c>
      <c r="C6">
        <f>F6*0.25</f>
        <v>4.75</v>
      </c>
      <c r="D6">
        <f>F6*0.5</f>
        <v>9.5</v>
      </c>
      <c r="E6">
        <f>F6*0.75</f>
        <v>14.25</v>
      </c>
      <c r="F6">
        <v>19</v>
      </c>
      <c r="G6">
        <v>0</v>
      </c>
      <c r="H6" t="s">
        <v>22</v>
      </c>
      <c r="I6" t="s">
        <v>43</v>
      </c>
      <c r="J6" s="1">
        <f>IF(H6="",0,VLOOKUP(H6,$T$2:$U$8,2,FALSE))</f>
        <v>20</v>
      </c>
      <c r="K6" s="1">
        <f>IF(I6="",0,VLOOKUP(I6,$W$2:$X$28,2,FALSE))</f>
        <v>0.7</v>
      </c>
      <c r="L6" s="1">
        <f t="shared" si="0"/>
        <v>14</v>
      </c>
      <c r="M6" s="5"/>
      <c r="T6" s="5" t="s">
        <v>33</v>
      </c>
      <c r="U6" s="5">
        <v>20</v>
      </c>
      <c r="W6" t="s">
        <v>70</v>
      </c>
      <c r="X6">
        <v>0.1</v>
      </c>
      <c r="Y6" t="s">
        <v>29</v>
      </c>
    </row>
    <row r="7" spans="1:25" ht="17" thickBot="1" x14ac:dyDescent="0.25">
      <c r="A7" t="s">
        <v>69</v>
      </c>
      <c r="B7" s="6">
        <v>24.5</v>
      </c>
      <c r="C7" s="6">
        <v>19</v>
      </c>
      <c r="D7" s="6">
        <v>13.5</v>
      </c>
      <c r="E7" s="6">
        <v>8</v>
      </c>
      <c r="F7" s="6">
        <v>2.5</v>
      </c>
      <c r="G7">
        <v>1</v>
      </c>
      <c r="H7" t="s">
        <v>29</v>
      </c>
      <c r="I7" t="s">
        <v>70</v>
      </c>
      <c r="J7" s="1">
        <f>IF(H7="",0,VLOOKUP(H7,$T$2:$U$8,2,FALSE))</f>
        <v>20</v>
      </c>
      <c r="K7" s="1">
        <f>IF(I7="",0,VLOOKUP(I7,$W$2:$X$28,2,FALSE))</f>
        <v>0.1</v>
      </c>
      <c r="L7" s="1">
        <f t="shared" si="0"/>
        <v>2</v>
      </c>
      <c r="M7" s="5" t="s">
        <v>49</v>
      </c>
      <c r="N7" t="s">
        <v>74</v>
      </c>
      <c r="T7" s="5"/>
      <c r="U7" s="5">
        <v>0</v>
      </c>
      <c r="W7" t="s">
        <v>75</v>
      </c>
      <c r="X7">
        <v>0.05</v>
      </c>
      <c r="Y7" t="s">
        <v>29</v>
      </c>
    </row>
    <row r="8" spans="1:25" ht="17" thickBot="1" x14ac:dyDescent="0.25">
      <c r="A8" t="s">
        <v>71</v>
      </c>
      <c r="B8" s="6">
        <v>85</v>
      </c>
      <c r="C8" s="6">
        <v>70</v>
      </c>
      <c r="D8" s="6">
        <v>55</v>
      </c>
      <c r="E8" s="6">
        <v>40</v>
      </c>
      <c r="F8" s="6">
        <v>25</v>
      </c>
      <c r="G8">
        <v>1</v>
      </c>
      <c r="H8" t="s">
        <v>29</v>
      </c>
      <c r="I8" t="s">
        <v>35</v>
      </c>
      <c r="J8" s="1">
        <f>IF(H8="",0,VLOOKUP(H8,$T$2:$U$8,2,FALSE))</f>
        <v>20</v>
      </c>
      <c r="K8" s="1">
        <f>IF(I8="",0,VLOOKUP(I8,$W$2:$X$28,2,FALSE))</f>
        <v>0.1</v>
      </c>
      <c r="L8" s="1">
        <f t="shared" si="0"/>
        <v>2</v>
      </c>
      <c r="M8" t="s">
        <v>49</v>
      </c>
      <c r="N8" t="s">
        <v>76</v>
      </c>
      <c r="T8" s="7" t="s">
        <v>67</v>
      </c>
      <c r="U8" s="8">
        <f>SUM(U2:U6)</f>
        <v>100</v>
      </c>
      <c r="W8" t="s">
        <v>35</v>
      </c>
      <c r="X8">
        <v>0.1</v>
      </c>
      <c r="Y8" t="s">
        <v>29</v>
      </c>
    </row>
    <row r="9" spans="1:25" x14ac:dyDescent="0.2">
      <c r="A9" t="s">
        <v>15</v>
      </c>
      <c r="B9">
        <v>0</v>
      </c>
      <c r="C9">
        <v>0.25</v>
      </c>
      <c r="D9">
        <v>0.5</v>
      </c>
      <c r="E9">
        <v>0.75</v>
      </c>
      <c r="F9">
        <v>1</v>
      </c>
      <c r="G9">
        <v>0</v>
      </c>
      <c r="H9" t="s">
        <v>29</v>
      </c>
      <c r="I9" t="s">
        <v>35</v>
      </c>
      <c r="J9" s="1">
        <f>IF(H9="",0,VLOOKUP(H9,$T$2:$U$8,2,FALSE))</f>
        <v>20</v>
      </c>
      <c r="K9" s="1">
        <f>IF(I9="",0,VLOOKUP(I9,$W$2:$X$28,2,FALSE))</f>
        <v>0.1</v>
      </c>
      <c r="L9" s="1">
        <f t="shared" si="0"/>
        <v>2</v>
      </c>
      <c r="W9" t="s">
        <v>36</v>
      </c>
      <c r="X9">
        <v>0.1</v>
      </c>
      <c r="Y9" t="s">
        <v>29</v>
      </c>
    </row>
    <row r="10" spans="1:25" x14ac:dyDescent="0.2">
      <c r="A10" t="s">
        <v>9</v>
      </c>
      <c r="B10">
        <v>0</v>
      </c>
      <c r="C10">
        <v>0.25</v>
      </c>
      <c r="D10">
        <v>0.5</v>
      </c>
      <c r="E10">
        <v>0.75</v>
      </c>
      <c r="F10">
        <v>1</v>
      </c>
      <c r="G10">
        <v>0</v>
      </c>
      <c r="H10" t="s">
        <v>29</v>
      </c>
      <c r="I10" t="s">
        <v>36</v>
      </c>
      <c r="J10" s="1">
        <f>IF(H10="",0,VLOOKUP(H10,$T$2:$U$8,2,FALSE))</f>
        <v>20</v>
      </c>
      <c r="K10" s="1">
        <f>IF(I10="",0,VLOOKUP(I10,$W$2:$X$28,2,FALSE))</f>
        <v>0.1</v>
      </c>
      <c r="L10" s="1">
        <f t="shared" si="0"/>
        <v>2</v>
      </c>
      <c r="W10" t="s">
        <v>52</v>
      </c>
      <c r="X10">
        <v>0.1</v>
      </c>
      <c r="Y10" t="s">
        <v>29</v>
      </c>
    </row>
    <row r="11" spans="1:25" x14ac:dyDescent="0.2">
      <c r="A11" t="s">
        <v>14</v>
      </c>
      <c r="B11">
        <v>0</v>
      </c>
      <c r="C11">
        <v>7.5</v>
      </c>
      <c r="D11">
        <v>15</v>
      </c>
      <c r="E11">
        <v>22.5</v>
      </c>
      <c r="F11">
        <v>30</v>
      </c>
      <c r="G11">
        <v>0</v>
      </c>
      <c r="H11" t="s">
        <v>29</v>
      </c>
      <c r="I11" t="s">
        <v>52</v>
      </c>
      <c r="J11" s="1">
        <f>IF(H11="",0,VLOOKUP(H11,$T$2:$U$8,2,FALSE))</f>
        <v>20</v>
      </c>
      <c r="K11" s="1">
        <f>IF(I11="",0,VLOOKUP(I11,$W$2:$X$28,2,FALSE))</f>
        <v>0.1</v>
      </c>
      <c r="L11" s="1">
        <f t="shared" si="0"/>
        <v>2</v>
      </c>
      <c r="M11" t="s">
        <v>49</v>
      </c>
      <c r="W11" t="s">
        <v>73</v>
      </c>
      <c r="X11">
        <v>0.1</v>
      </c>
      <c r="Y11" t="s">
        <v>29</v>
      </c>
    </row>
    <row r="12" spans="1:25" x14ac:dyDescent="0.2">
      <c r="A12" t="s">
        <v>72</v>
      </c>
      <c r="B12">
        <v>87.5</v>
      </c>
      <c r="C12">
        <v>70</v>
      </c>
      <c r="D12">
        <v>52.5</v>
      </c>
      <c r="E12">
        <v>35</v>
      </c>
      <c r="F12">
        <v>17.5</v>
      </c>
      <c r="G12">
        <v>1</v>
      </c>
      <c r="H12" t="s">
        <v>29</v>
      </c>
      <c r="I12" t="s">
        <v>73</v>
      </c>
      <c r="J12" s="1">
        <f>IF(H12="",0,VLOOKUP(H12,$T$2:$U$8,2,FALSE))</f>
        <v>20</v>
      </c>
      <c r="K12" s="1">
        <f>IF(I12="",0,VLOOKUP(I12,$W$2:$X$28,2,FALSE))</f>
        <v>0.1</v>
      </c>
      <c r="L12" s="1">
        <f t="shared" si="0"/>
        <v>2</v>
      </c>
      <c r="M12" t="s">
        <v>49</v>
      </c>
      <c r="N12" t="s">
        <v>74</v>
      </c>
      <c r="W12" t="s">
        <v>45</v>
      </c>
      <c r="X12">
        <v>0.05</v>
      </c>
      <c r="Y12" t="s">
        <v>29</v>
      </c>
    </row>
    <row r="13" spans="1:25" x14ac:dyDescent="0.2">
      <c r="A13" t="s">
        <v>47</v>
      </c>
      <c r="B13">
        <v>330</v>
      </c>
      <c r="C13">
        <v>280</v>
      </c>
      <c r="D13">
        <v>230</v>
      </c>
      <c r="E13">
        <v>180</v>
      </c>
      <c r="F13">
        <v>130</v>
      </c>
      <c r="G13">
        <v>1</v>
      </c>
      <c r="H13" t="s">
        <v>29</v>
      </c>
      <c r="I13" t="s">
        <v>45</v>
      </c>
      <c r="J13" s="1">
        <f>IF(H13="",0,VLOOKUP(H13,$T$2:$U$8,2,FALSE))</f>
        <v>20</v>
      </c>
      <c r="K13" s="1">
        <f>IF(I13="",0,VLOOKUP(I13,$W$2:$X$28,2,FALSE))</f>
        <v>0.05</v>
      </c>
      <c r="L13" s="1">
        <f t="shared" si="0"/>
        <v>1</v>
      </c>
      <c r="M13" t="s">
        <v>50</v>
      </c>
      <c r="W13" t="s">
        <v>39</v>
      </c>
      <c r="X13">
        <v>0.4</v>
      </c>
      <c r="Y13" t="s">
        <v>29</v>
      </c>
    </row>
    <row r="14" spans="1:25" x14ac:dyDescent="0.2">
      <c r="A14" t="s">
        <v>7</v>
      </c>
      <c r="B14">
        <v>0</v>
      </c>
      <c r="C14">
        <f>F14*0.25</f>
        <v>2</v>
      </c>
      <c r="D14">
        <f>F14*0.5</f>
        <v>4</v>
      </c>
      <c r="E14">
        <f>F14*0.75</f>
        <v>6</v>
      </c>
      <c r="F14">
        <v>8</v>
      </c>
      <c r="G14">
        <v>0</v>
      </c>
      <c r="H14" t="s">
        <v>29</v>
      </c>
      <c r="I14" t="s">
        <v>39</v>
      </c>
      <c r="J14" s="1">
        <f>IF(H14="",0,VLOOKUP(H14,$T$2:$U$8,2,FALSE))</f>
        <v>20</v>
      </c>
      <c r="K14" s="1">
        <f>IF(I14="",0,VLOOKUP(I14,$W$2:$X$28,2,FALSE))</f>
        <v>0.4</v>
      </c>
      <c r="L14" s="1">
        <f t="shared" si="0"/>
        <v>8</v>
      </c>
      <c r="W14" t="s">
        <v>53</v>
      </c>
      <c r="X14">
        <v>0.2</v>
      </c>
      <c r="Y14" t="s">
        <v>30</v>
      </c>
    </row>
    <row r="15" spans="1:25" x14ac:dyDescent="0.2">
      <c r="A15" t="s">
        <v>11</v>
      </c>
      <c r="B15">
        <v>0</v>
      </c>
      <c r="C15">
        <v>25</v>
      </c>
      <c r="D15">
        <v>50</v>
      </c>
      <c r="E15">
        <v>75</v>
      </c>
      <c r="F15">
        <v>100</v>
      </c>
      <c r="G15">
        <v>0</v>
      </c>
      <c r="H15" t="s">
        <v>30</v>
      </c>
      <c r="I15" t="s">
        <v>53</v>
      </c>
      <c r="J15" s="1">
        <f>IF(H15="",0,VLOOKUP(H15,$T$2:$U$8,2,FALSE))</f>
        <v>20</v>
      </c>
      <c r="K15" s="1">
        <f>IF(I15="",0,VLOOKUP(I15,$W$2:$X$28,2,FALSE))</f>
        <v>0.2</v>
      </c>
      <c r="L15" s="1">
        <f t="shared" si="0"/>
        <v>4</v>
      </c>
      <c r="W15" t="s">
        <v>54</v>
      </c>
      <c r="X15">
        <v>0.3</v>
      </c>
      <c r="Y15" t="s">
        <v>30</v>
      </c>
    </row>
    <row r="16" spans="1:25" x14ac:dyDescent="0.2">
      <c r="A16" t="s">
        <v>12</v>
      </c>
      <c r="B16">
        <f>(C16-D16)+C16</f>
        <v>490</v>
      </c>
      <c r="C16">
        <v>440</v>
      </c>
      <c r="D16">
        <v>390</v>
      </c>
      <c r="E16">
        <v>340</v>
      </c>
      <c r="F16">
        <f>E16-(D16-E16)</f>
        <v>290</v>
      </c>
      <c r="G16">
        <v>1</v>
      </c>
      <c r="H16" t="s">
        <v>30</v>
      </c>
      <c r="I16" s="5" t="s">
        <v>57</v>
      </c>
      <c r="J16" s="1">
        <f>IF(H16="",0,VLOOKUP(H16,$T$2:$U$8,2,FALSE))</f>
        <v>20</v>
      </c>
      <c r="K16" s="1" t="e">
        <f>IF(I16="",0,VLOOKUP(I16,$W$2:$X$28,2,FALSE))</f>
        <v>#N/A</v>
      </c>
      <c r="L16" s="1" t="e">
        <f t="shared" si="0"/>
        <v>#N/A</v>
      </c>
      <c r="M16" t="s">
        <v>59</v>
      </c>
      <c r="W16" t="s">
        <v>55</v>
      </c>
      <c r="X16">
        <v>0.1</v>
      </c>
      <c r="Y16" t="s">
        <v>30</v>
      </c>
    </row>
    <row r="17" spans="1:25" x14ac:dyDescent="0.2">
      <c r="A17" t="s">
        <v>56</v>
      </c>
      <c r="B17">
        <v>685</v>
      </c>
      <c r="C17">
        <v>570</v>
      </c>
      <c r="D17">
        <v>455</v>
      </c>
      <c r="E17">
        <v>340</v>
      </c>
      <c r="F17">
        <f>E17-(D17-E17)</f>
        <v>225</v>
      </c>
      <c r="G17">
        <v>1</v>
      </c>
      <c r="H17" t="s">
        <v>30</v>
      </c>
      <c r="I17" s="5" t="s">
        <v>54</v>
      </c>
      <c r="J17" s="1">
        <f>IF(H17="",0,VLOOKUP(H17,$T$2:$U$8,2,FALSE))</f>
        <v>20</v>
      </c>
      <c r="K17" s="1">
        <f>IF(I17="",0,VLOOKUP(I17,$W$2:$X$28,2,FALSE))</f>
        <v>0.3</v>
      </c>
      <c r="L17" s="1">
        <f t="shared" si="0"/>
        <v>6</v>
      </c>
      <c r="M17" t="s">
        <v>49</v>
      </c>
      <c r="N17" t="s">
        <v>74</v>
      </c>
      <c r="W17" t="s">
        <v>40</v>
      </c>
      <c r="X17">
        <v>0.4</v>
      </c>
      <c r="Y17" t="s">
        <v>30</v>
      </c>
    </row>
    <row r="18" spans="1:25" x14ac:dyDescent="0.2">
      <c r="A18" t="s">
        <v>60</v>
      </c>
      <c r="B18">
        <v>3000</v>
      </c>
      <c r="C18">
        <v>2650</v>
      </c>
      <c r="D18">
        <v>2000</v>
      </c>
      <c r="E18">
        <v>1400</v>
      </c>
      <c r="F18">
        <v>800</v>
      </c>
      <c r="G18">
        <v>1</v>
      </c>
      <c r="H18" t="s">
        <v>30</v>
      </c>
      <c r="I18" t="s">
        <v>55</v>
      </c>
      <c r="J18" s="1">
        <f>IF(H18="",0,VLOOKUP(H18,$T$2:$U$8,2,FALSE))</f>
        <v>20</v>
      </c>
      <c r="K18" s="1">
        <f>IF(I18="",0,VLOOKUP(I18,$W$2:$X$28,2,FALSE))</f>
        <v>0.1</v>
      </c>
      <c r="L18" s="1">
        <f t="shared" si="0"/>
        <v>2</v>
      </c>
      <c r="M18" t="s">
        <v>49</v>
      </c>
      <c r="N18" t="s">
        <v>76</v>
      </c>
      <c r="W18" t="s">
        <v>61</v>
      </c>
      <c r="X18">
        <v>0.5</v>
      </c>
      <c r="Y18" t="s">
        <v>32</v>
      </c>
    </row>
    <row r="19" spans="1:25" x14ac:dyDescent="0.2">
      <c r="A19" t="s">
        <v>13</v>
      </c>
      <c r="B19">
        <v>0</v>
      </c>
      <c r="C19">
        <v>0.25</v>
      </c>
      <c r="D19">
        <v>0.5</v>
      </c>
      <c r="E19">
        <v>0.75</v>
      </c>
      <c r="F19">
        <v>1</v>
      </c>
      <c r="G19">
        <v>0</v>
      </c>
      <c r="H19" t="s">
        <v>30</v>
      </c>
      <c r="I19" s="5" t="s">
        <v>54</v>
      </c>
      <c r="J19" s="1">
        <f>IF(H19="",0,VLOOKUP(H19,$T$2:$U$8,2,FALSE))</f>
        <v>20</v>
      </c>
      <c r="K19" s="1">
        <f>IF(I19="",0,VLOOKUP(I19,$W$2:$X$28,2,FALSE))</f>
        <v>0.3</v>
      </c>
      <c r="L19" s="1">
        <f t="shared" si="0"/>
        <v>6</v>
      </c>
      <c r="W19" t="s">
        <v>63</v>
      </c>
      <c r="X19">
        <v>0.1</v>
      </c>
      <c r="Y19" t="s">
        <v>32</v>
      </c>
    </row>
    <row r="20" spans="1:25" x14ac:dyDescent="0.2">
      <c r="A20" t="s">
        <v>10</v>
      </c>
      <c r="B20">
        <v>0</v>
      </c>
      <c r="C20">
        <f>F20*0.25</f>
        <v>1.5</v>
      </c>
      <c r="D20">
        <f>F20*0.5</f>
        <v>3</v>
      </c>
      <c r="E20">
        <f>F20*0.75</f>
        <v>4.5</v>
      </c>
      <c r="F20">
        <v>6</v>
      </c>
      <c r="G20">
        <v>0</v>
      </c>
      <c r="H20" t="s">
        <v>30</v>
      </c>
      <c r="I20" t="s">
        <v>40</v>
      </c>
      <c r="J20" s="1">
        <f>IF(H20="",0,VLOOKUP(H20,$T$2:$U$8,2,FALSE))</f>
        <v>20</v>
      </c>
      <c r="K20" s="1">
        <f>IF(I20="",0,VLOOKUP(I20,$W$2:$X$28,2,FALSE))</f>
        <v>0.4</v>
      </c>
      <c r="L20" s="1">
        <f t="shared" si="0"/>
        <v>8</v>
      </c>
      <c r="W20" t="s">
        <v>41</v>
      </c>
      <c r="X20">
        <v>0.4</v>
      </c>
      <c r="Y20" t="s">
        <v>32</v>
      </c>
    </row>
    <row r="21" spans="1:25" x14ac:dyDescent="0.2">
      <c r="A21" t="s">
        <v>62</v>
      </c>
      <c r="B21">
        <v>0</v>
      </c>
      <c r="C21">
        <v>25</v>
      </c>
      <c r="D21">
        <v>50</v>
      </c>
      <c r="E21">
        <v>75</v>
      </c>
      <c r="F21">
        <v>100</v>
      </c>
      <c r="G21">
        <v>0</v>
      </c>
      <c r="H21" t="s">
        <v>32</v>
      </c>
      <c r="I21" t="s">
        <v>61</v>
      </c>
      <c r="J21" s="1">
        <f>IF(H21="",0,VLOOKUP(H21,$T$2:$U$8,2,FALSE))</f>
        <v>20</v>
      </c>
      <c r="K21" s="1">
        <f>IF(I21="",0,VLOOKUP(I21,$W$2:$X$28,2,FALSE))</f>
        <v>0.5</v>
      </c>
      <c r="L21" s="1">
        <f t="shared" si="0"/>
        <v>10</v>
      </c>
      <c r="W21" t="s">
        <v>65</v>
      </c>
      <c r="X21">
        <v>0.2</v>
      </c>
      <c r="Y21" t="s">
        <v>33</v>
      </c>
    </row>
    <row r="22" spans="1:25" x14ac:dyDescent="0.2">
      <c r="A22" t="s">
        <v>64</v>
      </c>
      <c r="B22">
        <v>0</v>
      </c>
      <c r="C22">
        <v>25</v>
      </c>
      <c r="D22">
        <v>50</v>
      </c>
      <c r="E22">
        <v>75</v>
      </c>
      <c r="F22">
        <v>100</v>
      </c>
      <c r="G22">
        <v>0</v>
      </c>
      <c r="H22" t="s">
        <v>32</v>
      </c>
      <c r="I22" t="s">
        <v>63</v>
      </c>
      <c r="J22" s="1">
        <f>IF(H22="",0,VLOOKUP(H22,$T$2:$U$8,2,FALSE))</f>
        <v>20</v>
      </c>
      <c r="K22" s="1">
        <f>IF(I22="",0,VLOOKUP(I22,$W$2:$X$28,2,FALSE))</f>
        <v>0.1</v>
      </c>
      <c r="L22" s="1">
        <f t="shared" si="0"/>
        <v>2</v>
      </c>
      <c r="W22" t="s">
        <v>66</v>
      </c>
      <c r="X22">
        <v>0.2</v>
      </c>
      <c r="Y22" t="s">
        <v>33</v>
      </c>
    </row>
    <row r="23" spans="1:25" ht="17" thickBot="1" x14ac:dyDescent="0.25">
      <c r="A23" t="s">
        <v>31</v>
      </c>
      <c r="B23">
        <v>0</v>
      </c>
      <c r="C23">
        <f>F23*0.25</f>
        <v>3</v>
      </c>
      <c r="D23">
        <f>F23*0.5</f>
        <v>6</v>
      </c>
      <c r="E23">
        <f>F23*0.75</f>
        <v>9</v>
      </c>
      <c r="F23">
        <v>12</v>
      </c>
      <c r="G23">
        <v>0</v>
      </c>
      <c r="H23" t="s">
        <v>32</v>
      </c>
      <c r="I23" t="s">
        <v>41</v>
      </c>
      <c r="J23" s="1">
        <f>IF(H23="",0,VLOOKUP(H23,$T$2:$U$8,2,FALSE))</f>
        <v>20</v>
      </c>
      <c r="K23" s="1">
        <f>IF(I23="",0,VLOOKUP(I23,$W$2:$X$28,2,FALSE))</f>
        <v>0.4</v>
      </c>
      <c r="L23" s="1">
        <f>J23*K23</f>
        <v>8</v>
      </c>
      <c r="W23" t="s">
        <v>42</v>
      </c>
      <c r="X23">
        <v>0.6</v>
      </c>
      <c r="Y23" t="s">
        <v>33</v>
      </c>
    </row>
    <row r="24" spans="1:25" ht="17" thickBot="1" x14ac:dyDescent="0.25">
      <c r="A24" t="s">
        <v>18</v>
      </c>
      <c r="B24">
        <v>0</v>
      </c>
      <c r="C24">
        <v>12.5</v>
      </c>
      <c r="D24">
        <v>25</v>
      </c>
      <c r="E24">
        <v>37.5</v>
      </c>
      <c r="F24">
        <v>50</v>
      </c>
      <c r="G24">
        <v>0</v>
      </c>
      <c r="H24" t="s">
        <v>33</v>
      </c>
      <c r="I24" t="s">
        <v>65</v>
      </c>
      <c r="J24" s="1">
        <f>IF(H24="",0,VLOOKUP(H24,$T$2:$U$8,2,FALSE))</f>
        <v>20</v>
      </c>
      <c r="K24" s="1">
        <f>IF(I24="",0,VLOOKUP(I24,$W$2:$X$28,2,FALSE))</f>
        <v>0.2</v>
      </c>
      <c r="L24" s="1">
        <f t="shared" si="0"/>
        <v>4</v>
      </c>
      <c r="W24" s="3" t="s">
        <v>22</v>
      </c>
      <c r="X24" s="4">
        <f>X2+X3+X4+X5</f>
        <v>1</v>
      </c>
    </row>
    <row r="25" spans="1:25" ht="17" thickBot="1" x14ac:dyDescent="0.25">
      <c r="A25" t="s">
        <v>19</v>
      </c>
      <c r="B25">
        <v>0</v>
      </c>
      <c r="C25">
        <v>12.5</v>
      </c>
      <c r="D25">
        <v>25</v>
      </c>
      <c r="E25">
        <v>37.5</v>
      </c>
      <c r="F25">
        <v>50</v>
      </c>
      <c r="G25">
        <v>0</v>
      </c>
      <c r="H25" t="s">
        <v>33</v>
      </c>
      <c r="I25" t="s">
        <v>66</v>
      </c>
      <c r="J25" s="1">
        <f>IF(H25="",0,VLOOKUP(H25,$T$2:$U$8,2,FALSE))</f>
        <v>20</v>
      </c>
      <c r="K25" s="1">
        <f>IF(I25="",0,VLOOKUP(I25,$W$2:$X$28,2,FALSE))</f>
        <v>0.2</v>
      </c>
      <c r="L25" s="1">
        <f t="shared" si="0"/>
        <v>4</v>
      </c>
      <c r="W25" s="3" t="s">
        <v>29</v>
      </c>
      <c r="X25" s="4">
        <f>SUM(X6:X13)</f>
        <v>1</v>
      </c>
    </row>
    <row r="26" spans="1:25" ht="17" thickBot="1" x14ac:dyDescent="0.25">
      <c r="A26" t="s">
        <v>34</v>
      </c>
      <c r="B26">
        <v>0</v>
      </c>
      <c r="C26">
        <f>F26*0.25</f>
        <v>1.25</v>
      </c>
      <c r="D26">
        <f>F26*0.5</f>
        <v>2.5</v>
      </c>
      <c r="E26">
        <f>F26*0.75</f>
        <v>3.75</v>
      </c>
      <c r="F26">
        <v>5</v>
      </c>
      <c r="G26">
        <v>0</v>
      </c>
      <c r="H26" t="s">
        <v>33</v>
      </c>
      <c r="I26" t="s">
        <v>42</v>
      </c>
      <c r="J26" s="1">
        <f>IF(H26="",0,VLOOKUP(H26,$T$2:$U$8,2,FALSE))</f>
        <v>20</v>
      </c>
      <c r="K26" s="1">
        <f>IF(I26="",0,VLOOKUP(I26,$W$2:$X$28,2,FALSE))</f>
        <v>0.6</v>
      </c>
      <c r="L26" s="1">
        <f t="shared" si="0"/>
        <v>12</v>
      </c>
      <c r="W26" s="3" t="s">
        <v>30</v>
      </c>
      <c r="X26" s="4">
        <f>X14+X15+X16+X17</f>
        <v>1</v>
      </c>
    </row>
    <row r="27" spans="1:25" ht="17" thickBot="1" x14ac:dyDescent="0.25">
      <c r="A27" t="s">
        <v>22</v>
      </c>
      <c r="B27">
        <v>0</v>
      </c>
      <c r="C27">
        <f>(F27-B27)*0.25</f>
        <v>5</v>
      </c>
      <c r="D27">
        <f>(F27-B27)*0.5</f>
        <v>10</v>
      </c>
      <c r="E27">
        <f>(F27-B27)*0.75</f>
        <v>15</v>
      </c>
      <c r="F27">
        <f>U2</f>
        <v>20</v>
      </c>
      <c r="G27">
        <v>0</v>
      </c>
      <c r="H27" t="s">
        <v>22</v>
      </c>
      <c r="J27" s="1">
        <f>IF(H27="",0,VLOOKUP(H27,$T$2:$U$8,2,FALSE))</f>
        <v>20</v>
      </c>
      <c r="K27" s="1">
        <f>IF(H27="",0,VLOOKUP(H27,$W$2:$X$29,2,FALSE))</f>
        <v>1</v>
      </c>
      <c r="L27" s="1">
        <f t="shared" si="0"/>
        <v>20</v>
      </c>
      <c r="W27" s="3" t="s">
        <v>32</v>
      </c>
      <c r="X27" s="4">
        <f>X18+X19+X20</f>
        <v>1</v>
      </c>
    </row>
    <row r="28" spans="1:25" ht="17" thickBot="1" x14ac:dyDescent="0.25">
      <c r="A28" t="s">
        <v>29</v>
      </c>
      <c r="B28">
        <v>0</v>
      </c>
      <c r="C28">
        <f>(F28-B28)*0.25</f>
        <v>5</v>
      </c>
      <c r="D28">
        <f>(F28-B28)*0.5</f>
        <v>10</v>
      </c>
      <c r="E28">
        <f>(F28-B28)*0.75</f>
        <v>15</v>
      </c>
      <c r="F28">
        <f>U3</f>
        <v>20</v>
      </c>
      <c r="G28">
        <v>0</v>
      </c>
      <c r="H28" t="s">
        <v>29</v>
      </c>
      <c r="J28" s="1">
        <f>IF(H28="",0,VLOOKUP(H28,$T$2:$U$8,2,FALSE))</f>
        <v>20</v>
      </c>
      <c r="K28" s="1">
        <f>IF(H28="",0,VLOOKUP(H28,$W$2:$X$29,2,FALSE))</f>
        <v>1</v>
      </c>
      <c r="L28" s="1">
        <f t="shared" si="0"/>
        <v>20</v>
      </c>
      <c r="W28" s="3" t="s">
        <v>33</v>
      </c>
      <c r="X28" s="4">
        <f>X21+X22+X23</f>
        <v>1</v>
      </c>
    </row>
    <row r="29" spans="1:25" ht="17" thickBot="1" x14ac:dyDescent="0.25">
      <c r="A29" t="s">
        <v>30</v>
      </c>
      <c r="B29">
        <v>0</v>
      </c>
      <c r="C29">
        <f>(F29-B29)*0.25</f>
        <v>5</v>
      </c>
      <c r="D29">
        <f>(F29-B29)*0.5</f>
        <v>10</v>
      </c>
      <c r="E29">
        <f>(F29-B29)*0.75</f>
        <v>15</v>
      </c>
      <c r="F29">
        <f>U4</f>
        <v>20</v>
      </c>
      <c r="G29">
        <v>0</v>
      </c>
      <c r="H29" t="s">
        <v>30</v>
      </c>
      <c r="J29" s="1">
        <f>IF(H29="",0,VLOOKUP(H29,$T$2:$U$8,2,FALSE))</f>
        <v>20</v>
      </c>
      <c r="K29" s="1">
        <f>IF(H29="",0,VLOOKUP(H29,$W$2:$X$29,2,FALSE))</f>
        <v>1</v>
      </c>
      <c r="L29" s="1">
        <f t="shared" si="0"/>
        <v>20</v>
      </c>
      <c r="W29" s="7" t="s">
        <v>67</v>
      </c>
      <c r="X29">
        <v>1</v>
      </c>
    </row>
    <row r="30" spans="1:25" x14ac:dyDescent="0.2">
      <c r="A30" t="s">
        <v>32</v>
      </c>
      <c r="B30">
        <v>0</v>
      </c>
      <c r="C30">
        <f>(F30-B30)*0.25</f>
        <v>5</v>
      </c>
      <c r="D30">
        <f>(F30-B30)*0.5</f>
        <v>10</v>
      </c>
      <c r="E30">
        <f>(F30-B30)*0.75</f>
        <v>15</v>
      </c>
      <c r="F30">
        <f>U5</f>
        <v>20</v>
      </c>
      <c r="G30">
        <v>0</v>
      </c>
      <c r="H30" t="s">
        <v>32</v>
      </c>
      <c r="J30" s="1">
        <f>IF(H30="",0,VLOOKUP(H30,$T$2:$U$8,2,FALSE))</f>
        <v>20</v>
      </c>
      <c r="K30" s="1">
        <f>IF(H30="",0,VLOOKUP(H30,$W$2:$X$29,2,FALSE))</f>
        <v>1</v>
      </c>
      <c r="L30" s="1">
        <f t="shared" si="0"/>
        <v>20</v>
      </c>
    </row>
    <row r="31" spans="1:25" x14ac:dyDescent="0.2">
      <c r="A31" t="s">
        <v>33</v>
      </c>
      <c r="B31">
        <v>0</v>
      </c>
      <c r="C31">
        <f>(F31-B31)*0.25</f>
        <v>5</v>
      </c>
      <c r="D31">
        <f>(F31-B31)*0.5</f>
        <v>10</v>
      </c>
      <c r="E31">
        <f>(F31-B31)*0.75</f>
        <v>15</v>
      </c>
      <c r="F31">
        <f>U6</f>
        <v>20</v>
      </c>
      <c r="G31">
        <v>0</v>
      </c>
      <c r="H31" t="s">
        <v>33</v>
      </c>
      <c r="J31" s="1">
        <f>IF(H31="",0,VLOOKUP(H31,$T$2:$U$8,2,FALSE))</f>
        <v>20</v>
      </c>
      <c r="K31" s="1">
        <f>IF(H31="",0,VLOOKUP(H31,$W$2:$X$29,2,FALSE))</f>
        <v>1</v>
      </c>
      <c r="L31" s="1">
        <f t="shared" si="0"/>
        <v>20</v>
      </c>
    </row>
    <row r="32" spans="1:25" x14ac:dyDescent="0.2">
      <c r="A32" t="s">
        <v>67</v>
      </c>
      <c r="B32">
        <f t="shared" ref="B32:E32" si="1">B27+B28+B29+B30+B31</f>
        <v>0</v>
      </c>
      <c r="C32">
        <f t="shared" si="1"/>
        <v>25</v>
      </c>
      <c r="D32">
        <f t="shared" si="1"/>
        <v>50</v>
      </c>
      <c r="E32">
        <f t="shared" si="1"/>
        <v>75</v>
      </c>
      <c r="F32">
        <f>F27+F28+F29+F30+F31</f>
        <v>100</v>
      </c>
      <c r="G32">
        <v>0</v>
      </c>
      <c r="H32" t="s">
        <v>67</v>
      </c>
      <c r="J32" s="1">
        <f>IF(H32="",0,VLOOKUP(H32,$T$2:$U$8,2,FALSE))</f>
        <v>100</v>
      </c>
      <c r="K32" s="1">
        <f>IF(H32="",0,VLOOKUP(H32,$W$2:$X$29,2,FALSE))</f>
        <v>1</v>
      </c>
      <c r="L32" s="1">
        <f t="shared" si="0"/>
        <v>100</v>
      </c>
    </row>
    <row r="34" spans="2:6" x14ac:dyDescent="0.2">
      <c r="B34" s="9"/>
      <c r="C34" s="9"/>
      <c r="D34" s="9"/>
      <c r="E34" s="9"/>
      <c r="F34" s="9"/>
    </row>
    <row r="35" spans="2:6" x14ac:dyDescent="0.2">
      <c r="B35" s="9"/>
      <c r="C35" s="9"/>
      <c r="D35" s="9"/>
      <c r="E35" s="9"/>
      <c r="F35" s="9"/>
    </row>
    <row r="36" spans="2:6" x14ac:dyDescent="0.2">
      <c r="B36" s="9"/>
      <c r="C36" s="9"/>
      <c r="D36" s="9"/>
      <c r="E36" s="9"/>
      <c r="F36" s="9"/>
    </row>
    <row r="37" spans="2:6" x14ac:dyDescent="0.2">
      <c r="B37" s="9"/>
      <c r="C37" s="9"/>
      <c r="D37" s="9"/>
      <c r="E37" s="9"/>
      <c r="F37" s="9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4C3C-A8BE-794E-96B2-33D6B22150BD}">
  <dimension ref="A1:B8"/>
  <sheetViews>
    <sheetView workbookViewId="0">
      <selection activeCell="A2" sqref="A2:A6"/>
    </sheetView>
  </sheetViews>
  <sheetFormatPr baseColWidth="10" defaultRowHeight="16" x14ac:dyDescent="0.2"/>
  <sheetData>
    <row r="1" spans="1:2" x14ac:dyDescent="0.2">
      <c r="A1" t="s">
        <v>37</v>
      </c>
      <c r="B1" t="s">
        <v>24</v>
      </c>
    </row>
    <row r="2" spans="1:2" x14ac:dyDescent="0.2">
      <c r="A2" t="s">
        <v>22</v>
      </c>
      <c r="B2">
        <v>20</v>
      </c>
    </row>
    <row r="3" spans="1:2" x14ac:dyDescent="0.2">
      <c r="A3" t="s">
        <v>29</v>
      </c>
      <c r="B3">
        <v>20</v>
      </c>
    </row>
    <row r="4" spans="1:2" x14ac:dyDescent="0.2">
      <c r="A4" t="s">
        <v>30</v>
      </c>
      <c r="B4">
        <v>20</v>
      </c>
    </row>
    <row r="5" spans="1:2" x14ac:dyDescent="0.2">
      <c r="A5" t="s">
        <v>32</v>
      </c>
      <c r="B5">
        <v>20</v>
      </c>
    </row>
    <row r="6" spans="1:2" x14ac:dyDescent="0.2">
      <c r="A6" t="s">
        <v>33</v>
      </c>
      <c r="B6">
        <v>20</v>
      </c>
    </row>
    <row r="7" spans="1:2" ht="17" thickBot="1" x14ac:dyDescent="0.25">
      <c r="A7" t="str">
        <f>""</f>
        <v/>
      </c>
      <c r="B7">
        <v>0</v>
      </c>
    </row>
    <row r="8" spans="1:2" ht="17" thickBot="1" x14ac:dyDescent="0.25">
      <c r="A8" s="3" t="s">
        <v>46</v>
      </c>
      <c r="B8" s="4">
        <f>B2+B3+B4+B5+B6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11347-B1A8-9747-9450-D0A9E10835C5}">
  <dimension ref="A1:G22"/>
  <sheetViews>
    <sheetView workbookViewId="0">
      <selection activeCell="A4" sqref="A4"/>
    </sheetView>
  </sheetViews>
  <sheetFormatPr baseColWidth="10" defaultRowHeight="16" x14ac:dyDescent="0.2"/>
  <cols>
    <col min="1" max="1" width="34.5" customWidth="1"/>
  </cols>
  <sheetData>
    <row r="1" spans="1:7" ht="17" thickBot="1" x14ac:dyDescent="0.25">
      <c r="A1" s="2" t="s">
        <v>38</v>
      </c>
    </row>
    <row r="2" spans="1:7" ht="17" thickBot="1" x14ac:dyDescent="0.25">
      <c r="A2" t="s">
        <v>21</v>
      </c>
      <c r="B2">
        <v>0.2</v>
      </c>
      <c r="C2" t="s">
        <v>22</v>
      </c>
      <c r="F2" s="3" t="s">
        <v>22</v>
      </c>
      <c r="G2" s="4">
        <f>B2+B3+B5+B4</f>
        <v>1</v>
      </c>
    </row>
    <row r="3" spans="1:7" ht="17" thickBot="1" x14ac:dyDescent="0.25">
      <c r="A3" t="s">
        <v>23</v>
      </c>
      <c r="B3">
        <v>0.05</v>
      </c>
      <c r="C3" t="s">
        <v>22</v>
      </c>
      <c r="F3" s="3" t="s">
        <v>29</v>
      </c>
      <c r="G3" s="4">
        <f>SUM(B6:B12)</f>
        <v>1</v>
      </c>
    </row>
    <row r="4" spans="1:7" ht="17" thickBot="1" x14ac:dyDescent="0.25">
      <c r="A4" s="5" t="s">
        <v>68</v>
      </c>
      <c r="B4">
        <v>0.05</v>
      </c>
      <c r="C4" t="s">
        <v>22</v>
      </c>
      <c r="F4" s="3" t="s">
        <v>30</v>
      </c>
      <c r="G4" s="4">
        <f>B13+B14+B15+B16</f>
        <v>1</v>
      </c>
    </row>
    <row r="5" spans="1:7" ht="17" thickBot="1" x14ac:dyDescent="0.25">
      <c r="A5" t="s">
        <v>43</v>
      </c>
      <c r="B5">
        <v>0.7</v>
      </c>
      <c r="C5" t="s">
        <v>22</v>
      </c>
      <c r="F5" s="3" t="s">
        <v>32</v>
      </c>
      <c r="G5" s="4">
        <f>B17+B18+B19</f>
        <v>1</v>
      </c>
    </row>
    <row r="6" spans="1:7" ht="17" thickBot="1" x14ac:dyDescent="0.25">
      <c r="A6" t="s">
        <v>51</v>
      </c>
      <c r="B6">
        <v>0.15</v>
      </c>
      <c r="C6" t="s">
        <v>29</v>
      </c>
      <c r="F6" s="3" t="s">
        <v>33</v>
      </c>
      <c r="G6" s="4">
        <f>B20+B21+B22</f>
        <v>1</v>
      </c>
    </row>
    <row r="7" spans="1:7" x14ac:dyDescent="0.2">
      <c r="A7" t="s">
        <v>35</v>
      </c>
      <c r="B7">
        <v>0.1</v>
      </c>
      <c r="C7" t="s">
        <v>29</v>
      </c>
    </row>
    <row r="8" spans="1:7" x14ac:dyDescent="0.2">
      <c r="A8" t="s">
        <v>36</v>
      </c>
      <c r="B8">
        <v>0.1</v>
      </c>
      <c r="C8" t="s">
        <v>29</v>
      </c>
    </row>
    <row r="9" spans="1:7" x14ac:dyDescent="0.2">
      <c r="A9" t="s">
        <v>52</v>
      </c>
      <c r="B9">
        <v>0.05</v>
      </c>
      <c r="C9" t="s">
        <v>29</v>
      </c>
    </row>
    <row r="10" spans="1:7" x14ac:dyDescent="0.2">
      <c r="A10" t="s">
        <v>44</v>
      </c>
      <c r="B10">
        <v>0.15</v>
      </c>
      <c r="C10" t="s">
        <v>29</v>
      </c>
    </row>
    <row r="11" spans="1:7" x14ac:dyDescent="0.2">
      <c r="A11" t="s">
        <v>45</v>
      </c>
      <c r="B11">
        <v>0.05</v>
      </c>
      <c r="C11" t="s">
        <v>29</v>
      </c>
    </row>
    <row r="12" spans="1:7" x14ac:dyDescent="0.2">
      <c r="A12" t="s">
        <v>39</v>
      </c>
      <c r="B12">
        <v>0.4</v>
      </c>
      <c r="C12" t="s">
        <v>29</v>
      </c>
    </row>
    <row r="13" spans="1:7" x14ac:dyDescent="0.2">
      <c r="A13" t="s">
        <v>53</v>
      </c>
      <c r="B13">
        <v>0.2</v>
      </c>
      <c r="C13" t="s">
        <v>30</v>
      </c>
    </row>
    <row r="14" spans="1:7" x14ac:dyDescent="0.2">
      <c r="A14" t="s">
        <v>54</v>
      </c>
      <c r="B14">
        <v>0.3</v>
      </c>
      <c r="C14" t="s">
        <v>30</v>
      </c>
    </row>
    <row r="15" spans="1:7" x14ac:dyDescent="0.2">
      <c r="A15" t="s">
        <v>55</v>
      </c>
      <c r="B15">
        <v>0.1</v>
      </c>
      <c r="C15" t="s">
        <v>30</v>
      </c>
    </row>
    <row r="16" spans="1:7" x14ac:dyDescent="0.2">
      <c r="A16" t="s">
        <v>40</v>
      </c>
      <c r="B16">
        <v>0.4</v>
      </c>
      <c r="C16" t="s">
        <v>30</v>
      </c>
    </row>
    <row r="17" spans="1:3" x14ac:dyDescent="0.2">
      <c r="A17" t="s">
        <v>61</v>
      </c>
      <c r="B17">
        <v>0.5</v>
      </c>
      <c r="C17" t="s">
        <v>32</v>
      </c>
    </row>
    <row r="18" spans="1:3" x14ac:dyDescent="0.2">
      <c r="A18" t="s">
        <v>63</v>
      </c>
      <c r="B18">
        <v>0.1</v>
      </c>
      <c r="C18" t="s">
        <v>32</v>
      </c>
    </row>
    <row r="19" spans="1:3" x14ac:dyDescent="0.2">
      <c r="A19" t="s">
        <v>41</v>
      </c>
      <c r="B19">
        <v>0.4</v>
      </c>
      <c r="C19" t="s">
        <v>32</v>
      </c>
    </row>
    <row r="20" spans="1:3" x14ac:dyDescent="0.2">
      <c r="A20" t="s">
        <v>65</v>
      </c>
      <c r="B20">
        <v>0.2</v>
      </c>
      <c r="C20" t="s">
        <v>33</v>
      </c>
    </row>
    <row r="21" spans="1:3" x14ac:dyDescent="0.2">
      <c r="A21" t="s">
        <v>66</v>
      </c>
      <c r="B21">
        <v>0.2</v>
      </c>
      <c r="C21" t="s">
        <v>33</v>
      </c>
    </row>
    <row r="22" spans="1:3" x14ac:dyDescent="0.2">
      <c r="A22" t="s">
        <v>42</v>
      </c>
      <c r="B22">
        <v>0.6</v>
      </c>
      <c r="C2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dimensiones</vt:lpstr>
      <vt:lpstr>subdimensiones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2023-03-31T06:44:55Z</dcterms:created>
  <dcterms:modified xsi:type="dcterms:W3CDTF">2023-04-27T10:58:29Z</dcterms:modified>
</cp:coreProperties>
</file>