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Historical" sheetId="2" state="visible" r:id="rId2"/>
    <sheet xmlns:r="http://schemas.openxmlformats.org/officeDocument/2006/relationships" name="Forecas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Growth Rate (monthly)</t>
        </is>
      </c>
      <c r="B1" t="n">
        <v>0.01</v>
      </c>
    </row>
    <row r="2">
      <c r="A2" t="inlineStr">
        <is>
          <t>COGS % of Revenue</t>
        </is>
      </c>
      <c r="B2" t="n">
        <v>0.42</v>
      </c>
    </row>
    <row r="3">
      <c r="A3" t="inlineStr">
        <is>
          <t>Opex (fixed monthly)</t>
        </is>
      </c>
      <c r="B3" t="n">
        <v>250000</v>
      </c>
    </row>
    <row r="4">
      <c r="A4" t="inlineStr">
        <is>
          <t>DSO (days)</t>
        </is>
      </c>
      <c r="B4" t="n">
        <v>45</v>
      </c>
    </row>
    <row r="5">
      <c r="A5" t="inlineStr">
        <is>
          <t>DPO (days)</t>
        </is>
      </c>
      <c r="B5" t="n">
        <v>35</v>
      </c>
    </row>
    <row r="6">
      <c r="A6" t="inlineStr">
        <is>
          <t>Inventory Days</t>
        </is>
      </c>
      <c r="B6" t="n">
        <v>15</v>
      </c>
    </row>
    <row r="7">
      <c r="A7" t="inlineStr">
        <is>
          <t>Starting Cash</t>
        </is>
      </c>
      <c r="B7" t="n">
        <v>1000000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Revenue</t>
        </is>
      </c>
      <c r="C1" t="inlineStr">
        <is>
          <t>COGS</t>
        </is>
      </c>
      <c r="D1" t="inlineStr">
        <is>
          <t>Opex</t>
        </is>
      </c>
    </row>
    <row r="2">
      <c r="A2" t="inlineStr">
        <is>
          <t>2025-01</t>
        </is>
      </c>
      <c r="B2" t="n">
        <v>2867557.22</v>
      </c>
      <c r="C2" t="n">
        <v>1180969.29</v>
      </c>
      <c r="D2" t="n">
        <v>918581.83</v>
      </c>
    </row>
    <row r="3">
      <c r="A3" t="inlineStr">
        <is>
          <t>2025-02</t>
        </is>
      </c>
      <c r="B3" t="n">
        <v>2966158.76</v>
      </c>
      <c r="C3" t="n">
        <v>1215578.03</v>
      </c>
      <c r="D3" t="n">
        <v>919811.1</v>
      </c>
    </row>
    <row r="4">
      <c r="A4" t="inlineStr">
        <is>
          <t>2025-03</t>
        </is>
      </c>
      <c r="B4" t="n">
        <v>2975081.95</v>
      </c>
      <c r="C4" t="n">
        <v>1214986.24</v>
      </c>
      <c r="D4" t="n">
        <v>960730.5699999999</v>
      </c>
    </row>
    <row r="5">
      <c r="A5" t="inlineStr">
        <is>
          <t>2025-04</t>
        </is>
      </c>
      <c r="B5" t="n">
        <v>2945374.84</v>
      </c>
      <c r="C5" t="n">
        <v>1224668.55</v>
      </c>
      <c r="D5" t="n">
        <v>954420.6899999999</v>
      </c>
    </row>
    <row r="6">
      <c r="A6" t="inlineStr">
        <is>
          <t>2025-05</t>
        </is>
      </c>
      <c r="B6" t="n">
        <v>2864320.04</v>
      </c>
      <c r="C6" t="n">
        <v>1189416.95</v>
      </c>
      <c r="D6" t="n">
        <v>955284.59</v>
      </c>
    </row>
    <row r="7">
      <c r="A7" t="inlineStr">
        <is>
          <t>2025-06</t>
        </is>
      </c>
      <c r="B7" t="n">
        <v>2727658.5</v>
      </c>
      <c r="C7" t="n">
        <v>1099287.64</v>
      </c>
      <c r="D7" t="n">
        <v>952691.6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Revenue</t>
        </is>
      </c>
      <c r="C1" t="inlineStr">
        <is>
          <t>COGS</t>
        </is>
      </c>
      <c r="D1" t="inlineStr">
        <is>
          <t>Opex</t>
        </is>
      </c>
      <c r="E1" t="inlineStr">
        <is>
          <t>AR Change</t>
        </is>
      </c>
      <c r="F1" t="inlineStr">
        <is>
          <t>AP Change</t>
        </is>
      </c>
      <c r="G1" t="inlineStr">
        <is>
          <t>Inventory Change</t>
        </is>
      </c>
      <c r="H1" t="inlineStr">
        <is>
          <t>Operating CF</t>
        </is>
      </c>
      <c r="I1" t="inlineStr">
        <is>
          <t>Ending Cash</t>
        </is>
      </c>
    </row>
    <row r="2">
      <c r="A2" t="inlineStr">
        <is>
          <t>2025-07</t>
        </is>
      </c>
      <c r="B2">
        <f>Historical!B8*(1+Assumptions!B1)</f>
        <v/>
      </c>
      <c r="C2">
        <f>B2*Assumptions!B2</f>
        <v/>
      </c>
      <c r="D2">
        <f>Assumptions!B3</f>
        <v/>
      </c>
      <c r="E2">
        <f>B2*(Assumptions!B4/30)</f>
        <v/>
      </c>
      <c r="F2">
        <f>C2*(Assumptions!B5/30)</f>
        <v/>
      </c>
      <c r="G2">
        <f>C2*(Assumptions!B6/30)</f>
        <v/>
      </c>
      <c r="H2">
        <f>B2-C2-D2-E2+F2-G2</f>
        <v/>
      </c>
      <c r="I2">
        <f>Assumptions!B7+H2</f>
        <v/>
      </c>
    </row>
    <row r="3">
      <c r="A3">
        <f>TEXT(DATE(2025,7,1)+30*(1),"yyyy-mm")</f>
        <v/>
      </c>
      <c r="B3">
        <f>B2*(1+Assumptions!B1)</f>
        <v/>
      </c>
      <c r="C3">
        <f>B3*Assumptions!B2</f>
        <v/>
      </c>
      <c r="D3">
        <f>Assumptions!B3</f>
        <v/>
      </c>
      <c r="E3">
        <f>B3*(Assumptions!B4/30)</f>
        <v/>
      </c>
      <c r="F3">
        <f>C3*(Assumptions!B5/30)</f>
        <v/>
      </c>
      <c r="G3">
        <f>C3*(Assumptions!B6/30)</f>
        <v/>
      </c>
      <c r="H3">
        <f>B3-C3-D3-E3+F3-G3</f>
        <v/>
      </c>
      <c r="I3">
        <f>I2+H3</f>
        <v/>
      </c>
    </row>
    <row r="4">
      <c r="A4">
        <f>TEXT(DATE(2025,7,1)+30*(2),"yyyy-mm")</f>
        <v/>
      </c>
      <c r="B4">
        <f>B3*(1+Assumptions!B1)</f>
        <v/>
      </c>
      <c r="C4">
        <f>B4*Assumptions!B2</f>
        <v/>
      </c>
      <c r="D4">
        <f>Assumptions!B3</f>
        <v/>
      </c>
      <c r="E4">
        <f>B4*(Assumptions!B4/30)</f>
        <v/>
      </c>
      <c r="F4">
        <f>C4*(Assumptions!B5/30)</f>
        <v/>
      </c>
      <c r="G4">
        <f>C4*(Assumptions!B6/30)</f>
        <v/>
      </c>
      <c r="H4">
        <f>B4-C4-D4-E4+F4-G4</f>
        <v/>
      </c>
      <c r="I4">
        <f>I3+H4</f>
        <v/>
      </c>
    </row>
    <row r="5">
      <c r="A5">
        <f>TEXT(DATE(2025,7,1)+30*(3),"yyyy-mm")</f>
        <v/>
      </c>
      <c r="B5">
        <f>B4*(1+Assumptions!B1)</f>
        <v/>
      </c>
      <c r="C5">
        <f>B5*Assumptions!B2</f>
        <v/>
      </c>
      <c r="D5">
        <f>Assumptions!B3</f>
        <v/>
      </c>
      <c r="E5">
        <f>B5*(Assumptions!B4/30)</f>
        <v/>
      </c>
      <c r="F5">
        <f>C5*(Assumptions!B5/30)</f>
        <v/>
      </c>
      <c r="G5">
        <f>C5*(Assumptions!B6/30)</f>
        <v/>
      </c>
      <c r="H5">
        <f>B5-C5-D5-E5+F5-G5</f>
        <v/>
      </c>
      <c r="I5">
        <f>I4+H5</f>
        <v/>
      </c>
    </row>
    <row r="6">
      <c r="A6">
        <f>TEXT(DATE(2025,7,1)+30*(4),"yyyy-mm")</f>
        <v/>
      </c>
      <c r="B6">
        <f>B5*(1+Assumptions!B1)</f>
        <v/>
      </c>
      <c r="C6">
        <f>B6*Assumptions!B2</f>
        <v/>
      </c>
      <c r="D6">
        <f>Assumptions!B3</f>
        <v/>
      </c>
      <c r="E6">
        <f>B6*(Assumptions!B4/30)</f>
        <v/>
      </c>
      <c r="F6">
        <f>C6*(Assumptions!B5/30)</f>
        <v/>
      </c>
      <c r="G6">
        <f>C6*(Assumptions!B6/30)</f>
        <v/>
      </c>
      <c r="H6">
        <f>B6-C6-D6-E6+F6-G6</f>
        <v/>
      </c>
      <c r="I6">
        <f>I5+H6</f>
        <v/>
      </c>
    </row>
    <row r="7">
      <c r="A7">
        <f>TEXT(DATE(2025,7,1)+30*(5),"yyyy-mm")</f>
        <v/>
      </c>
      <c r="B7">
        <f>B6*(1+Assumptions!B1)</f>
        <v/>
      </c>
      <c r="C7">
        <f>B7*Assumptions!B2</f>
        <v/>
      </c>
      <c r="D7">
        <f>Assumptions!B3</f>
        <v/>
      </c>
      <c r="E7">
        <f>B7*(Assumptions!B4/30)</f>
        <v/>
      </c>
      <c r="F7">
        <f>C7*(Assumptions!B5/30)</f>
        <v/>
      </c>
      <c r="G7">
        <f>C7*(Assumptions!B6/30)</f>
        <v/>
      </c>
      <c r="H7">
        <f>B7-C7-D7-E7+F7-G7</f>
        <v/>
      </c>
      <c r="I7">
        <f>I6+H7</f>
        <v/>
      </c>
    </row>
    <row r="8">
      <c r="A8">
        <f>TEXT(DATE(2025,7,1)+30*(6),"yyyy-mm")</f>
        <v/>
      </c>
      <c r="B8">
        <f>B7*(1+Assumptions!B1)</f>
        <v/>
      </c>
      <c r="C8">
        <f>B8*Assumptions!B2</f>
        <v/>
      </c>
      <c r="D8">
        <f>Assumptions!B3</f>
        <v/>
      </c>
      <c r="E8">
        <f>B8*(Assumptions!B4/30)</f>
        <v/>
      </c>
      <c r="F8">
        <f>C8*(Assumptions!B5/30)</f>
        <v/>
      </c>
      <c r="G8">
        <f>C8*(Assumptions!B6/30)</f>
        <v/>
      </c>
      <c r="H8">
        <f>B8-C8-D8-E8+F8-G8</f>
        <v/>
      </c>
      <c r="I8">
        <f>I7+H8</f>
        <v/>
      </c>
    </row>
    <row r="9">
      <c r="A9">
        <f>TEXT(DATE(2025,7,1)+30*(7),"yyyy-mm")</f>
        <v/>
      </c>
      <c r="B9">
        <f>B8*(1+Assumptions!B1)</f>
        <v/>
      </c>
      <c r="C9">
        <f>B9*Assumptions!B2</f>
        <v/>
      </c>
      <c r="D9">
        <f>Assumptions!B3</f>
        <v/>
      </c>
      <c r="E9">
        <f>B9*(Assumptions!B4/30)</f>
        <v/>
      </c>
      <c r="F9">
        <f>C9*(Assumptions!B5/30)</f>
        <v/>
      </c>
      <c r="G9">
        <f>C9*(Assumptions!B6/30)</f>
        <v/>
      </c>
      <c r="H9">
        <f>B9-C9-D9-E9+F9-G9</f>
        <v/>
      </c>
      <c r="I9">
        <f>I8+H9</f>
        <v/>
      </c>
    </row>
    <row r="10">
      <c r="A10">
        <f>TEXT(DATE(2025,7,1)+30*(8),"yyyy-mm")</f>
        <v/>
      </c>
      <c r="B10">
        <f>B9*(1+Assumptions!B1)</f>
        <v/>
      </c>
      <c r="C10">
        <f>B10*Assumptions!B2</f>
        <v/>
      </c>
      <c r="D10">
        <f>Assumptions!B3</f>
        <v/>
      </c>
      <c r="E10">
        <f>B10*(Assumptions!B4/30)</f>
        <v/>
      </c>
      <c r="F10">
        <f>C10*(Assumptions!B5/30)</f>
        <v/>
      </c>
      <c r="G10">
        <f>C10*(Assumptions!B6/30)</f>
        <v/>
      </c>
      <c r="H10">
        <f>B10-C10-D10-E10+F10-G10</f>
        <v/>
      </c>
      <c r="I10">
        <f>I9+H10</f>
        <v/>
      </c>
    </row>
    <row r="11">
      <c r="A11">
        <f>TEXT(DATE(2025,7,1)+30*(9),"yyyy-mm")</f>
        <v/>
      </c>
      <c r="B11">
        <f>B10*(1+Assumptions!B1)</f>
        <v/>
      </c>
      <c r="C11">
        <f>B11*Assumptions!B2</f>
        <v/>
      </c>
      <c r="D11">
        <f>Assumptions!B3</f>
        <v/>
      </c>
      <c r="E11">
        <f>B11*(Assumptions!B4/30)</f>
        <v/>
      </c>
      <c r="F11">
        <f>C11*(Assumptions!B5/30)</f>
        <v/>
      </c>
      <c r="G11">
        <f>C11*(Assumptions!B6/30)</f>
        <v/>
      </c>
      <c r="H11">
        <f>B11-C11-D11-E11+F11-G11</f>
        <v/>
      </c>
      <c r="I11">
        <f>I10+H11</f>
        <v/>
      </c>
    </row>
    <row r="12">
      <c r="A12">
        <f>TEXT(DATE(2025,7,1)+30*(10),"yyyy-mm")</f>
        <v/>
      </c>
      <c r="B12">
        <f>B11*(1+Assumptions!B1)</f>
        <v/>
      </c>
      <c r="C12">
        <f>B12*Assumptions!B2</f>
        <v/>
      </c>
      <c r="D12">
        <f>Assumptions!B3</f>
        <v/>
      </c>
      <c r="E12">
        <f>B12*(Assumptions!B4/30)</f>
        <v/>
      </c>
      <c r="F12">
        <f>C12*(Assumptions!B5/30)</f>
        <v/>
      </c>
      <c r="G12">
        <f>C12*(Assumptions!B6/30)</f>
        <v/>
      </c>
      <c r="H12">
        <f>B12-C12-D12-E12+F12-G12</f>
        <v/>
      </c>
      <c r="I12">
        <f>I11+H12</f>
        <v/>
      </c>
    </row>
    <row r="13">
      <c r="A13">
        <f>TEXT(DATE(2025,7,1)+30*(11),"yyyy-mm")</f>
        <v/>
      </c>
      <c r="B13">
        <f>B12*(1+Assumptions!B1)</f>
        <v/>
      </c>
      <c r="C13">
        <f>B13*Assumptions!B2</f>
        <v/>
      </c>
      <c r="D13">
        <f>Assumptions!B3</f>
        <v/>
      </c>
      <c r="E13">
        <f>B13*(Assumptions!B4/30)</f>
        <v/>
      </c>
      <c r="F13">
        <f>C13*(Assumptions!B5/30)</f>
        <v/>
      </c>
      <c r="G13">
        <f>C13*(Assumptions!B6/30)</f>
        <v/>
      </c>
      <c r="H13">
        <f>B13-C13-D13-E13+F13-G13</f>
        <v/>
      </c>
      <c r="I13">
        <f>I12+H13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2025-08-09T14:15:41Z</dcterms:created>
  <dcterms:modified xmlns:dcterms="http://purl.org/dc/terms/" xmlns:xsi="http://www.w3.org/2001/XMLSchema-instance" xsi:type="dcterms:W3CDTF">2025-08-09T14:15:41Z</dcterms:modified>
</cp:coreProperties>
</file>