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documenttasks/documenttask1.xml" ContentType="application/vnd.ms-excel.documenttasks+xml"/>
  <Override PartName="/xl/drawings/drawing2.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tables/table4.xml" ContentType="application/vnd.openxmlformats-officedocument.spreadsheetml.table+xml"/>
  <Override PartName="/xl/comments6.xml" ContentType="application/vnd.openxmlformats-officedocument.spreadsheetml.comments+xml"/>
  <Override PartName="/xl/threadedComments/threadedComment6.xml" ContentType="application/vnd.ms-excel.threadedcomments+xml"/>
  <Override PartName="/xl/tables/table5.xml" ContentType="application/vnd.openxmlformats-officedocument.spreadsheetml.table+xml"/>
  <Override PartName="/xl/comments7.xml" ContentType="application/vnd.openxmlformats-officedocument.spreadsheetml.comments+xml"/>
  <Override PartName="/xl/threadedComments/threadedComment7.xml" ContentType="application/vnd.ms-excel.threadedcomments+xml"/>
  <Override PartName="/xl/tables/table6.xml" ContentType="application/vnd.openxmlformats-officedocument.spreadsheetml.table+xml"/>
  <Override PartName="/xl/comments8.xml" ContentType="application/vnd.openxmlformats-officedocument.spreadsheetml.comments+xml"/>
  <Override PartName="/xl/threadedComments/threadedComment8.xml" ContentType="application/vnd.ms-excel.threadedcomments+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11"/>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
    </mc:Choice>
  </mc:AlternateContent>
  <xr:revisionPtr revIDLastSave="7105" documentId="13_ncr:1_{DED5795E-3DC0-A949-81AB-74CAE5BDD1E8}" xr6:coauthVersionLast="47" xr6:coauthVersionMax="47" xr10:uidLastSave="{6F73E6FB-F2BB-4945-B536-6A7DC1CDF10E}"/>
  <bookViews>
    <workbookView minimized="1" xWindow="34170" yWindow="2415" windowWidth="21600" windowHeight="11295" tabRatio="627" firstSheet="15" activeTab="14"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Sommaire" sheetId="35" r:id="rId5"/>
    <sheet name="Mode d'emploi" sheetId="47" r:id="rId6"/>
    <sheet name="RC-DE" sheetId="52" r:id="rId7"/>
    <sheet name="RC-COM" sheetId="55" r:id="rId8"/>
    <sheet name="RC-EDA" sheetId="33" r:id="rId9"/>
    <sheet name="EMSI" sheetId="53" r:id="rId10"/>
    <sheet name="RC-BPV" sheetId="64" r:id="rId11"/>
    <sheet name="ACK" sheetId="65" r:id="rId12"/>
    <sheet name="GEO-POS" sheetId="56" r:id="rId13"/>
    <sheet name="GEO-REQ" sheetId="58" r:id="rId14"/>
    <sheet name="GEO-RES" sheetId="59" r:id="rId15"/>
    <sheet name="RS-ERROR" sheetId="60" r:id="rId16"/>
    <sheet name="RS-INFO" sheetId="61" r:id="rId17"/>
    <sheet name="RC-REF" sheetId="62" r:id="rId18"/>
    <sheet name="customContent" sheetId="63" r:id="rId19"/>
    <sheet name="Conditional format rules" sheetId="29" r:id="rId20"/>
    <sheet name="Documents_sources" sheetId="18" state="hidden" r:id="rId21"/>
  </sheets>
  <definedNames>
    <definedName name="_xlnm._FilterDatabase" localSheetId="9" hidden="1">EMSI!$A$8:$AH$117</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19" i="59" l="1"/>
  <c r="A23" i="56"/>
  <c r="AD185" i="33"/>
  <c r="AC185" i="33"/>
  <c r="A185" i="33"/>
  <c r="C185" i="33"/>
  <c r="D185" i="33"/>
  <c r="E185" i="33"/>
  <c r="F185" i="33"/>
  <c r="G185" i="33"/>
  <c r="H185" i="33"/>
  <c r="I185" i="33"/>
  <c r="J185" i="33"/>
  <c r="K185" i="33"/>
  <c r="L185" i="33"/>
  <c r="M185" i="33"/>
  <c r="N185" i="33"/>
  <c r="O185" i="33"/>
  <c r="P185" i="33"/>
  <c r="R185" i="33"/>
  <c r="S185" i="33"/>
  <c r="Y185" i="33"/>
  <c r="Z185" i="33"/>
  <c r="AB185" i="33"/>
  <c r="J12" i="62"/>
  <c r="L12" i="62"/>
  <c r="M12" i="62"/>
  <c r="N12" i="62"/>
  <c r="O12" i="62"/>
  <c r="P12" i="62"/>
  <c r="L10" i="61"/>
  <c r="M10" i="61"/>
  <c r="N10" i="61"/>
  <c r="O10" i="61"/>
  <c r="P10" i="61"/>
  <c r="K10" i="61"/>
  <c r="Q10" i="61"/>
  <c r="R10" i="61"/>
  <c r="S10" i="61"/>
  <c r="T10" i="61"/>
  <c r="B12" i="62"/>
  <c r="C12" i="62"/>
  <c r="D12" i="62"/>
  <c r="E12" i="62"/>
  <c r="F12" i="62"/>
  <c r="G12" i="62"/>
  <c r="H12" i="62"/>
  <c r="I12" i="62"/>
  <c r="K12" i="62"/>
  <c r="Q12" i="62"/>
  <c r="R12" i="62"/>
  <c r="S12" i="62"/>
  <c r="T12" i="62"/>
  <c r="U12" i="62"/>
  <c r="V12" i="62"/>
  <c r="W12" i="62"/>
  <c r="A12" i="62"/>
  <c r="B10" i="61"/>
  <c r="C10" i="61"/>
  <c r="D10" i="61"/>
  <c r="E10" i="61"/>
  <c r="F10" i="61"/>
  <c r="G10" i="61"/>
  <c r="H10" i="61"/>
  <c r="I10" i="61"/>
  <c r="J10" i="61"/>
  <c r="U10" i="61"/>
  <c r="V10" i="61"/>
  <c r="W10" i="61"/>
  <c r="A10" i="61"/>
  <c r="B15" i="60"/>
  <c r="C15" i="60"/>
  <c r="D15" i="60"/>
  <c r="E15" i="60"/>
  <c r="F15" i="60"/>
  <c r="G15" i="60"/>
  <c r="H15" i="60"/>
  <c r="I15" i="60"/>
  <c r="J15" i="60"/>
  <c r="K15" i="60"/>
  <c r="L15" i="60"/>
  <c r="M15" i="60"/>
  <c r="N15" i="60"/>
  <c r="O15" i="60"/>
  <c r="P15" i="60"/>
  <c r="Q15" i="60"/>
  <c r="R15" i="60"/>
  <c r="S15" i="60"/>
  <c r="T15" i="60"/>
  <c r="U15" i="60"/>
  <c r="V15" i="60"/>
  <c r="W15" i="60"/>
  <c r="A15" i="60"/>
  <c r="B19" i="59"/>
  <c r="C19" i="59"/>
  <c r="D19" i="59"/>
  <c r="E19" i="59"/>
  <c r="F19" i="59"/>
  <c r="G19" i="59"/>
  <c r="H19" i="59"/>
  <c r="I19" i="59"/>
  <c r="J19" i="59"/>
  <c r="K19" i="59"/>
  <c r="L19" i="59"/>
  <c r="M19" i="59"/>
  <c r="N19" i="59"/>
  <c r="O19" i="59"/>
  <c r="P19" i="59"/>
  <c r="Q19" i="59"/>
  <c r="R19" i="59"/>
  <c r="S19" i="59"/>
  <c r="T19" i="59"/>
  <c r="U19" i="59"/>
  <c r="V19" i="59"/>
  <c r="W19" i="59"/>
  <c r="B10" i="58"/>
  <c r="C10" i="58"/>
  <c r="D10" i="58"/>
  <c r="E10" i="58"/>
  <c r="F10" i="58"/>
  <c r="G10" i="58"/>
  <c r="H10" i="58"/>
  <c r="I10" i="58"/>
  <c r="J10" i="58"/>
  <c r="K10" i="58"/>
  <c r="L10" i="58"/>
  <c r="M10" i="58"/>
  <c r="N10" i="58"/>
  <c r="O10" i="58"/>
  <c r="P10" i="58"/>
  <c r="Q10" i="58"/>
  <c r="R10" i="58"/>
  <c r="S10" i="58"/>
  <c r="T10" i="58"/>
  <c r="U10" i="58"/>
  <c r="V10" i="58"/>
  <c r="W10" i="58"/>
  <c r="A10" i="58"/>
  <c r="B23" i="56"/>
  <c r="C23" i="56"/>
  <c r="D23" i="56"/>
  <c r="E23" i="56"/>
  <c r="F23" i="56"/>
  <c r="G23" i="56"/>
  <c r="H23" i="56"/>
  <c r="I23" i="56"/>
  <c r="J23" i="56"/>
  <c r="K23" i="56"/>
  <c r="L23" i="56"/>
  <c r="M23" i="56"/>
  <c r="N23" i="56"/>
  <c r="O23" i="56"/>
  <c r="P23" i="56"/>
  <c r="Q23" i="56"/>
  <c r="R23" i="56"/>
  <c r="S23" i="56"/>
  <c r="T23" i="56"/>
  <c r="U23" i="56"/>
  <c r="V23" i="56"/>
  <c r="W23" i="56"/>
  <c r="A15" i="55"/>
  <c r="AD15" i="55"/>
  <c r="AC15" i="55"/>
  <c r="AB15" i="55"/>
  <c r="Z15" i="55"/>
  <c r="Y15" i="55"/>
  <c r="S15" i="55"/>
  <c r="R15" i="55"/>
  <c r="P15" i="55"/>
  <c r="O15" i="55"/>
  <c r="N15" i="55"/>
  <c r="M15" i="55"/>
  <c r="L15" i="55"/>
  <c r="K15" i="55"/>
  <c r="J15" i="55"/>
  <c r="I15" i="55"/>
  <c r="H15" i="55"/>
  <c r="G15" i="55"/>
  <c r="F15" i="55"/>
  <c r="E15" i="55"/>
  <c r="D15" i="55"/>
  <c r="C15" i="55"/>
  <c r="B117" i="53"/>
  <c r="C117" i="53"/>
  <c r="D117" i="53"/>
  <c r="E117" i="53"/>
  <c r="F117" i="53"/>
  <c r="G117" i="53"/>
  <c r="A117" i="53"/>
  <c r="AD21" i="52"/>
  <c r="Z21" i="52"/>
  <c r="M21" i="52"/>
  <c r="G21" i="52"/>
  <c r="D21" i="52"/>
  <c r="AC21" i="52"/>
  <c r="AA21" i="52"/>
  <c r="U21" i="52"/>
  <c r="T21" i="52"/>
  <c r="R21" i="52"/>
  <c r="Q21" i="52"/>
  <c r="P21" i="52"/>
  <c r="O21" i="52"/>
  <c r="N21" i="52"/>
  <c r="L21" i="52"/>
  <c r="J21" i="52"/>
  <c r="I21" i="52"/>
  <c r="H21" i="52"/>
  <c r="F21" i="52"/>
  <c r="E21" i="52"/>
  <c r="C21" i="52"/>
  <c r="A21" i="52"/>
  <c r="F2" i="55" l="1"/>
  <c r="F1" i="55"/>
  <c r="E2" i="52"/>
  <c r="E1" i="52"/>
  <c r="F2" i="33" l="1"/>
  <c r="F1"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[Threaded comment]
Your version of Excel allows you to read this threaded comment; however, any edits to it will get removed if the file is opened in a newer version of Excel. Learn more: https://go.microsoft.com/fwlink/?linkid=870924
Comment:
    Non, les deux peuvent être remplies, et dans ce cas c'est la "Nouvelle Balise" qui est prise en compte. Remplir les deux permet de faire le lien avec les travaux déjà menés par NexSIS tout en assurant le renommage si ça paraît plus pertinent.</t>
      </text>
    </comment>
    <comment ref="F34" authorId="1" shapeId="0" xr:uid="{D6991003-B1BE-4979-8A9D-EE8AFBD50044}">
      <text>
        <t>[Threaded comment]
Your version of Excel allows you to read this threaded comment; however, any edits to it will get removed if the file is opened in a newer version of Excel. Learn more: https://go.microsoft.com/fwlink/?linkid=870924
Comment: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Reply:
    @Vianney DRESCHER (EXT) mettre à jour l'utilisation de la regex NOMENCLATURE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t>
      </text>
    </comment>
    <comment ref="H11" authorId="1" shapeId="0" xr:uid="{90B4ADD3-1609-4F71-A5B6-1DC28B79EDC6}">
      <text>
        <t>[Threaded comment]
Your version of Excel allows you to read this threaded comment; however, any edits to it will get removed if the file is opened in a newer version of Excel. Learn more: https://go.microsoft.com/fwlink/?linkid=870924
Comment:
    Pas de sgo ni de sga côté SAMU donc pas de sens de préfixer avec du sgo/sga
Proposition : on complète la clé de routage avec un id de la solution éditeur sur laquelle ils ont la main ?
Les SAMU peuvent mettre "sge" devant l'URI</t>
      </text>
    </comment>
    <comment ref="I11" authorId="2" shapeId="0" xr:uid="{791685DB-2552-464D-8372-14A63972F8CA}">
      <text>
        <t xml:space="preserve">[Threaded comment]
Your version of Excel allows you to read this threaded comment; however, any edits to it will get removed if the file is opened in a newer version of Excel. Learn more: https://go.microsoft.com/fwlink/?linkid=870924
Comment:
    Actuellement c'est au format fr.health.samuXXXX dans la clé dans l'EDXL du DST =&gt; on aligne dans NexSIS ?
 </t>
      </text>
    </comment>
    <comment ref="C18" authorId="3" shapeId="0" xr:uid="{1927E378-6834-0349-AD23-29E7065B94FB}">
      <text>
        <t>[Threaded comment]
Your version of Excel allows you to read this threaded comment; however, any edits to it will get removed if the file is opened in a newer version of Excel. Learn more: https://go.microsoft.com/fwlink/?linkid=870924
Comment:
    Ajouter un champs reason/source et objectives/scope qui disent pourquoi on partage ce message (abonnement et on le cite, soit générique, soit manuel, soit pour info, …)
ex : “manual” pour “info/notification”, “auto” pour “action”, “manual” pour “interco sans départ (ISF)”, …
Reply:
    -&gt; Faire une proposition pour un échange ultérieur avec NexSIS</t>
      </text>
    </comment>
    <comment ref="I18" authorId="4" shapeId="0" xr:uid="{6A5C7D7D-915B-41FC-BD70-13D49FF09276}">
      <text>
        <t>[Threaded comment]
Your version of Excel allows you to read this threaded comment; however, any edits to it will get removed if the file is opened in a newer version of Excel. Learn more: https://go.microsoft.com/fwlink/?linkid=870924
Comment:
    Récupérer input Nader, il y'aura un préfixe "{PAYS}:{FORCE}:…"</t>
      </text>
    </comment>
    <comment ref="H19" authorId="5" shapeId="0" xr:uid="{00EBB6F5-C503-45A7-B304-F374E173A7E5}">
      <text>
        <t>[Threaded comment]
Your version of Excel allows you to read this threaded comment; however, any edits to it will get removed if the file is opened in a newer version of Excel. Learn more: https://go.microsoft.com/fwlink/?linkid=870924
Comment:
    A revoir et valider avec NexSIS</t>
      </text>
    </comment>
    <comment ref="H20" authorId="6" shapeId="0" xr:uid="{96C339D6-7087-4EA6-BE2F-1DFAE1DE86AE}">
      <text>
        <t>[Threaded comment]
Your version of Excel allows you to read this threaded comment; however, any edits to it will get removed if the file is opened in a newer version of Excel. Learn more: https://go.microsoft.com/fwlink/?linkid=870924
Comment: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1" shapeId="0" xr:uid="{21596719-3870-1846-9610-93DFD57384FA}">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tc={CEDF6F28-E758-A946-873F-600E903DBF23}</author>
    <author>tc={714D9BD5-569A-7746-8D28-EE0807D930C4}</author>
    <author>tc={1F89621F-4A5C-4ECD-A7C6-DD10AB56DF40}</author>
    <author>tc={B900B938-91F0-4B4A-A185-03AC7265E148}</author>
    <author>tc={80848A42-0F14-B24F-8D04-3043FFD08495}</author>
    <author>tc={D4A6E809-E116-4F43-AB47-04D882212A95}</author>
    <author>tc={309DA0AD-08A5-48B1-8181-1F2CF88AD9D6}</author>
    <author>tc={69DA961E-023F-4CCC-87B8-5E0165FCFF9B}</author>
    <author>tc={77ED2E6B-DD8D-4E8A-8AF3-5F8BE44D831E}</author>
    <author>tc={5B87F3E0-42AE-40C0-BFFC-2EB08FD229EA}</author>
    <author>tc={C407DBF8-A3A1-42F8-99B5-D8013FA36506}</author>
    <author>tc={21F0D62A-A239-794F-8300-5B191BC3F425}</author>
    <author>tc={0CF29C07-A470-4C7E-BB1B-C82F21208545}</author>
    <author>tc={671673A3-61CA-394E-94B2-4C7157E8A6A7}</author>
    <author>tc={3163C301-BF45-42AC-9B93-9FA29CCC4160}</author>
    <author>tc={E4B924E1-C80E-F54A-9F2A-990A48DF3558}</author>
    <author>tc={C836823B-BC8E-C84B-B7B0-FDAB5856DC4B}</author>
    <author>tc={F63CD7B6-7D33-47AE-8986-700F3EE32D5A}</author>
    <author>tc={A2629A30-8579-B745-804F-8D68CAC27551}</author>
    <author>tc={85B1EF9F-47F0-CE46-887A-E909D7720A3B}</author>
    <author>tc={3B2E0936-494B-B445-A636-D7FDBB9167D5}</author>
    <author>tc={925BDB3E-FDC8-4AE9-BBEA-7ACEF4FDDB2C}</author>
    <author>tc={8AEC1623-DDE1-47FA-B84D-C6A42BA263BB}</author>
    <author>tc={8DE310B9-0615-45CC-A644-35176EC52B6C}</author>
    <author>tc={49FC8FAC-1BAF-45B2-887C-3878DB0CEBFB}</author>
    <author>tc={8B068B41-6738-4D89-AE95-7DBE47687C8B}</author>
    <author>tc={82E4F400-D3A9-2343-9417-D338A272253E}</author>
    <author>tc={4ED4D63E-99DA-4C40-8B3F-74484A91486A}</author>
    <author>tc={F2C29A76-9B08-4696-A7FF-552A24CA01B1}</author>
    <author>tc={A443D7D1-FE76-42EE-B140-98BBD5AEDCB9}</author>
    <author>tc={44161FD7-DA29-2241-8A73-168E646C6F3C}</author>
    <author>tc={7E6D1FD8-7FC2-45FF-B55C-B3CE3EE247FA}</author>
    <author>tc={82723964-123F-464F-AC6E-1559C240D31E}</author>
    <author>tc={F6DBF483-4352-48F3-A605-280A47B8FAE1}</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tc={6A447ED8-B3D9-4E56-96E2-F03AE558F91D}</author>
    <author>tc={1045B670-B272-44B0-BDBC-183806654ACA}</author>
    <author>tc={564332DB-ADA6-844E-907A-3843E012B57E}</author>
    <author>tc={50663E24-E8B2-4610-BB55-CDEDCB0AEBE2}</author>
    <author>tc={449D854F-D1BC-4874-A270-C7FBD5C53315}</author>
    <author>tc={D22EB006-FD31-4905-A0BA-E809AB322C44}</author>
    <author>tc={EC4CA26B-FA56-44B7-9485-D7650DC1B372}</author>
    <author>tc={0EC36618-96EE-478D-81B9-54F0CAEE9F88}</author>
    <author>tc={0700921D-3E22-E44A-B10A-66139D58EFD3}</author>
    <author>tc={8B70DA13-018B-4BE7-9D85-CAD41DEDE16B}</author>
    <author>tc={3343E777-8CBA-824D-A290-B18AD61B9129}</author>
    <author>tc={456C6261-46FE-47A3-ABE3-21780523066A}</author>
    <author>tc={F862C684-B65A-4FC1-AEC4-870221995080}</author>
    <author>tc={6EB96170-F11A-4E55-BFF9-911EA46C448F}</author>
    <author>tc={FB8B17FD-812B-4D45-91E1-3C0557FCEA2D}</author>
    <author>tc={F9DFBDFD-1215-9341-9E1E-3024F293D141}</author>
    <author>tc={A3B7AE35-2849-4423-8AE8-6B9911E6561D}</author>
    <author>tc={902D6982-CF5B-4CB7-B9F4-E53F0BDFA27A}</author>
    <author>tc={663EEC70-25D1-4531-8E3C-8B803A28B6D5}</author>
    <author>tc={3BA75720-6FD7-4770-B19D-58D93FFDC9E8}</author>
    <author>tc={985CB9E8-D6A2-4815-BC2C-DD825BD96FAA}</author>
    <author>tc={32F7371F-532E-4483-BA02-85ED2898A502}</author>
    <author>tc={17677DF8-67EB-4AE7-861C-BE96B97E6CBC}</author>
    <author>tc={7A1ACB5D-9506-421C-B92B-1CBD98910C4E}</author>
    <author>tc={07B5D5D0-B502-47B6-A891-DAEF39BCC4D8}</author>
    <author>tc={8BCB09BF-A48C-8242-B3C8-18F71F97C7AD}</author>
    <author>tc={F7E40DD6-D14F-4AC4-95ED-C43838656AE4}</author>
    <author>tc={3A4DE914-B324-41EC-B1CE-789615C59923}</author>
    <author>tc={A9F8EF48-108A-4EAB-A6C9-DAA6E6A1C56C}</author>
    <author>tc={E40A2F45-E340-487F-9FD6-2404E4F5A700}</author>
    <author>tc={9EEB9362-90F5-494F-BB71-06EF0D54376B}</author>
    <author>tc={CB950F1D-7F07-43E1-850B-913CBE20F585}</author>
    <author>tc={258F99A5-CCAC-44B3-9CB2-E5E5FB7A031F}</author>
    <author>tc={B13CB5B2-E438-4033-8E1A-8B428C2D7B3E}</author>
    <author>tc={10CBED9B-33B3-4F2D-9D08-CE6F15806504}</author>
    <author>tc={47F99561-A768-4B9A-96FB-A8753B229875}</author>
    <author>tc={647A8527-7AF1-45AA-BB58-53C964C0E6F0}</author>
    <author>tc={396E04AD-6D8D-4E1E-B5C4-258495B5CC68}</author>
    <author>tc={77A30A6E-6F60-4789-9958-ADBE4F439BC0}</author>
    <author>tc={6EC09424-5F98-496B-990E-8CF5FDCC07B0}</author>
    <author>tc={63885E42-5898-4ECF-8108-E0BD8B826BE8}</author>
    <author>tc={613FDD7D-6678-49E2-A875-920DF61A60C0}</author>
    <author>tc={B64AB07A-CA5D-41C4-905E-0AFD3F67254F}</author>
    <author>tc={5843E32E-6B77-4462-B8C9-614463109AB3}</author>
    <author>tc={24B071A5-FE22-46B3-B0AC-65924FDC1BDF}</author>
    <author>tc={014DE198-64E2-4507-A3FC-DF421F511779}</author>
    <author>tc={4D4D3CF8-E01B-401A-8386-AAC604D8291A}</author>
    <author>tc={BA91A5D4-B745-43C1-AD05-F9E9B9B84277}</author>
    <author>tc={4EB3C325-52F0-4D01-94D2-8AA5841A689A}</author>
    <author>tc={FFA7F0E1-3845-469A-B7CF-A4621D3089F0}</author>
    <author>tc={C395B7C5-0539-4FBB-9D43-E0A24F8519C0}</author>
    <author>tc={790794B9-B934-4B4C-A8C0-8C9B2176B829}</author>
    <author>tc={AAC36B16-7D57-454A-AF45-9B63CD00DF19}</author>
    <author>tc={2D9ECE82-3D73-4587-8C50-69F305FE6D3A}</author>
    <author>tc={000D1EF5-EA8D-4028-887E-09B730402CB5}</author>
    <author>tc={B2A46742-7986-49EC-BFF2-E5B137820840}</author>
    <author>tc={55DD76D7-71AA-4415-B5EF-4C960C6C5F04}</author>
    <author>tc={DC749AE9-4EDB-4A7F-8A7B-0D009E03AED0}</author>
    <author>tc={522C021E-FCFD-4A22-8243-F9B9E8F1567F}</author>
    <author>tc={A01A1601-D876-42A1-B7E1-CAFC7CAE43BD}</author>
    <author>tc={6542F462-2A54-48A5-9A62-7E7CFBDF2B9A}</author>
    <author>tc={4DB9FC1B-FE92-4AA7-B2F3-BFF17D976413}</author>
    <author>tc={DFEBA3BC-8166-4F9F-A129-402A4AB175F7}</author>
    <author>tc={04411F78-544D-4A29-9486-C852BE16B4A1}</author>
    <author>tc={D34D40C8-9930-4697-941A-5B0307605F2D}</author>
    <author>tc={67DC72F8-6B7D-47A0-BEBA-53124836E50B}</author>
    <author>tc={F5B47079-EDF2-4F5B-8F3A-6F444147F2DD}</author>
    <author>tc={94CB63FF-3915-49D6-9867-9F61128C5ACD}</author>
    <author>tc={418F6048-D82E-4151-A527-DD3375E32EDF}</author>
    <author>tc={B2E36609-985A-480B-9D00-3FA79278887B}</author>
    <author>tc={15CFBFFE-5515-4C8F-B80B-EDA0D75D5CC0}</author>
    <author>tc={0444CB34-3E13-4684-85FE-D0DAB31FC404}</author>
    <author>tc={5D3B01AD-143F-4B57-8521-868E24F3C263}</author>
    <author>tc={3E4494E4-4D0B-482E-8C44-6CA902FCAA01}</author>
    <author>tc={12397E16-0DD2-4B81-8BEC-31510D881B5D}</author>
    <author>tc={68BF9403-31A1-4258-9F69-305F60612509}</author>
    <author>tc={D6BBFD18-B7C3-44E9-AAAF-C0520A0384D3}</author>
    <author>tc={35A8B61A-91A9-4016-9958-8C97F591EBB5}</author>
  </authors>
  <commentList>
    <comment ref="H1" authorId="0" shapeId="0" xr:uid="{0D20D026-08EF-BF4D-96F2-14785B9E1E71}">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2DE185BB-39B8-8846-9B2A-3BE28378E3AC}">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B9" authorId="2" shapeId="0" xr:uid="{CEDF6F28-E758-A946-873F-600E903DBF23}">
      <text>
        <t>[Threaded comment]
Your version of Excel allows you to read this threaded comment; however, any edits to it will get removed if the file is opened in a newer version of Excel. Learn more: https://go.microsoft.com/fwlink/?linkid=870924
Comment: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Reply:
    =&gt; A traiter ultérieurement avec le sujet de rapprochement de dossier/affaire</t>
      </text>
    </comment>
    <comment ref="H9" authorId="3" shapeId="0" xr:uid="{714D9BD5-569A-7746-8D28-EE0807D930C4}">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
Reply:
    Vraiment besoin du AF dans l’ID ? RRAMU est pas fan. Dossier de régulation peut avoir plusieurs épisodes successifs cohérents entre eux. Si demande sur event 1 et event 2 =&gt; même ref =&gt; pompiers seraient perdus ! Chaque partage donnera référence unique côté RRAMU
Reply: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Reply:
    Voir avec NexSIS si c’est vraiment nécessaire où si on peut juste faire idStructure_idLocale ?
Reply: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Reply:
    Remarque Olivier : contrainte sur le français
Reply:
    Ajouter une explication sur l'utilité de la clé unique et pourquoi elle doit être intelligible
Reply:
    Définir le concept de clé conventionnelle</t>
      </text>
    </comment>
    <comment ref="H10" authorId="4" shapeId="0" xr:uid="{1F89621F-4A5C-4ECD-A7C6-DD10AB56DF40}">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5" shapeId="0" xr:uid="{B900B938-91F0-4B4A-A185-03AC7265E148}">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 ref="S14" authorId="6" shapeId="0" xr:uid="{80848A42-0F14-B24F-8D04-3043FFD08495}">
      <text>
        <t>[Threaded comment]
Your version of Excel allows you to read this threaded comment; however, any edits to it will get removed if the file is opened in a newer version of Excel. Learn more: https://go.microsoft.com/fwlink/?linkid=870924
Comment:
    Format : codeLabelComment
Détails : référence vers la nomenclature
Type Java : name</t>
      </text>
    </comment>
    <comment ref="U15" authorId="7" shapeId="0" xr:uid="{D4A6E809-E116-4F43-AB47-04D882212A95}">
      <text>
        <t>[Threaded comment]
Your version of Excel allows you to read this threaded comment; however, any edits to it will get removed if the file is opened in a newer version of Excel. Learn more: https://go.microsoft.com/fwlink/?linkid=870924
Comment:
    NOMENCLATURE: CISU-Code_Nature_de_fait</t>
      </text>
    </comment>
    <comment ref="U18" authorId="8" shapeId="0" xr:uid="{309DA0AD-08A5-48B1-8181-1F2CF88AD9D6}">
      <text>
        <t>[Threaded comment]
Your version of Excel allows you to read this threaded comment; however, any edits to it will get removed if the file is opened in a newer version of Excel. Learn more: https://go.microsoft.com/fwlink/?linkid=870924
Comment:
    Voir nomenclature CISU Type de Lieu</t>
      </text>
    </comment>
    <comment ref="U19" authorId="9" shapeId="0" xr:uid="{69DA961E-023F-4CCC-87B8-5E0165FCFF9B}">
      <text>
        <t>[Threaded comment]
Your version of Excel allows you to read this threaded comment; however, any edits to it will get removed if the file is opened in a newer version of Excel. Learn more: https://go.microsoft.com/fwlink/?linkid=870924
Comment:
    Voir nomenclature CISU Risque, menace et sensibilité</t>
      </text>
    </comment>
    <comment ref="C20" authorId="10" shapeId="0" xr:uid="{77ED2E6B-DD8D-4E8A-8AF3-5F8BE44D831E}">
      <text>
        <t xml:space="preserve">[Threaded comment]
Your version of Excel allows you to read this threaded comment; however, any edits to it will get removed if the file is opened in a newer version of Excel. Learn more: https://go.microsoft.com/fwlink/?linkid=870924
Comment:
    A l'étude  pour voir si on le sort de la qualification de l'affaire et on le met dans patient/victime ?
Reply: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U20" authorId="11" shapeId="0" xr:uid="{5B87F3E0-42AE-40C0-BFFC-2EB08FD229EA}">
      <text>
        <t>[Threaded comment]
Your version of Excel allows you to read this threaded comment; however, any edits to it will get removed if the file is opened in a newer version of Excel. Learn more: https://go.microsoft.com/fwlink/?linkid=870924
Comment:
    Du coup oui c'est par patient, mais c'est pas forcément ce que les SAMU notent comme étant le motif d'intervention = nature de fait ?  Ou autre chose ?
Reply:
    Voir nomenclature CISU Motif de recours médico-secouriste</t>
      </text>
    </comment>
    <comment ref="C21" authorId="12" shapeId="0" xr:uid="{C407DBF8-A3A1-42F8-99B5-D8013FA36506}">
      <text>
        <t>[Threaded comment]
Your version of Excel allows you to read this threaded comment; however, any edits to it will get removed if the file is opened in a newer version of Excel. Learn more: https://go.microsoft.com/fwlink/?linkid=870924
Comment:
    Est-ce vraiment utile de s'échanger l'état du dossier ? Faut-il y ajouter le type ?  
Reply: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text>
    </comment>
    <comment ref="K21" authorId="13" shapeId="0" xr:uid="{21F0D62A-A239-794F-8300-5B191BC3F425}">
      <text>
        <t>[Threaded comment]
Your version of Excel allows you to read this threaded comment; however, any edits to it will get removed if the file is opened in a newer version of Excel. Learn more: https://go.microsoft.com/fwlink/?linkid=870924
Comment:
    J’ai migré tous les champs dans case.details, ça te semble OK ?</t>
      </text>
    </comment>
    <comment ref="U22" authorId="14" shapeId="0" xr:uid="{0CF29C07-A470-4C7E-BB1B-C82F21208545}">
      <text>
        <t>[Threaded comment]
Your version of Excel allows you to read this threaded comment; however, any edits to it will get removed if the file is opened in a newer version of Excel. Learn more: https://go.microsoft.com/fwlink/?linkid=870924
Comment:
    Juste une énumération pour l'instant, pas de nomenclature dispo.</t>
      </text>
    </comment>
    <comment ref="K24" authorId="15" shapeId="0" xr:uid="{671673A3-61CA-394E-94B2-4C7157E8A6A7}">
      <text>
        <t>[Threaded comment]
Your version of Excel allows you to read this threaded comment; however, any edits to it will get removed if the file is opened in a newer version of Excel. Learn more: https://go.microsoft.com/fwlink/?linkid=870924
Comment:
    J’ai du mal à voir si les LRM où ont vraiment cette info !</t>
      </text>
    </comment>
    <comment ref="U24" authorId="16" shapeId="0" xr:uid="{3163C301-BF45-42AC-9B93-9FA29CCC4160}">
      <text>
        <t>[Threaded comment]
Your version of Excel allows you to read this threaded comment; however, any edits to it will get removed if the file is opened in a newer version of Excel. Learn more: https://go.microsoft.com/fwlink/?linkid=870924
Comment:
    Nomenclature SI-SAMU DEVENIRD</t>
      </text>
    </comment>
    <comment ref="D25" authorId="17" shapeId="0" xr:uid="{E4B924E1-C80E-F54A-9F2A-990A48DF3558}">
      <text>
        <t>[Threaded comment]
Your version of Excel allows you to read this threaded comment; however, any edits to it will get removed if the file is opened in a newer version of Excel. Learn more: https://go.microsoft.com/fwlink/?linkid=870924
Comment:
    L'info est-elle obligatoire pou les échanges 15-15</t>
      </text>
    </comment>
    <comment ref="K25" authorId="18" shapeId="0" xr:uid="{C836823B-BC8E-C84B-B7B0-FDAB5856DC4B}">
      <text>
        <t>[Threaded comment]
Your version of Excel allows you to read this threaded comment; however, any edits to it will get removed if the file is opened in a newer version of Excel. Learn more: https://go.microsoft.com/fwlink/?linkid=870924
Comment:
    Les P c’est les priorités ARM normalement, les propriétés de régulation médicales c’est les R1, R2, … non ? Est-ce qu’on passe que les P ? On passe les autres aussi ?</t>
      </text>
    </comment>
    <comment ref="U25" authorId="19" shapeId="0" xr:uid="{F63CD7B6-7D33-47AE-8986-700F3EE32D5A}">
      <text>
        <t>[Threaded comment]
Your version of Excel allows you to read this threaded comment; however, any edits to it will get removed if the file is opened in a newer version of Excel. Learn more: https://go.microsoft.com/fwlink/?linkid=870924
Comment:
    Nomenclature PRIORITE (fichier SI-SAMU envoyé par Philippe)</t>
      </text>
    </comment>
    <comment ref="U27" authorId="20" shapeId="0" xr:uid="{A2629A30-8579-B745-804F-8D68CAC27551}">
      <text>
        <t>[Threaded comment]
Your version of Excel allows you to read this threaded comment; however, any edits to it will get removed if the file is opened in a newer version of Excel. Learn more: https://go.microsoft.com/fwlink/?linkid=870924
Comment:
    NexSIS propose de rajouter UNKNOWN
Reply:
    &lt;xs:element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
Reply:
    Implémenter la nomenclature CISU/SI SAMU prévue ?</t>
      </text>
    </comment>
    <comment ref="C32" authorId="21" shapeId="0" xr:uid="{85B1EF9F-47F0-CE46-887A-E909D7720A3B}">
      <text>
        <t>[Threaded comment]
Your version of Excel allows you to read this threaded comment; however, any edits to it will get removed if the file is opened in a newer version of Excel. Learn more: https://go.microsoft.com/fwlink/?linkid=870924
Comment:
    Inetum est pas intéressé par le champ -&gt; pas stocké et renverra une concaténation. Possible de l’enlever ou le passer en facultatif ?
Reply:
    fait</t>
      </text>
    </comment>
    <comment ref="S32" authorId="22" shapeId="0" xr:uid="{3B2E0936-494B-B445-A636-D7FDBB9167D5}">
      <text>
        <t>[Threaded comment]
Your version of Excel allows you to read this threaded comment; however, any edits to it will get removed if the file is opened in a newer version of Excel. Learn more: https://go.microsoft.com/fwlink/?linkid=870924
Comment:
    Nader veut passer le nombre max de caractères de 80 à 255</t>
      </text>
    </comment>
    <comment ref="C33" authorId="23" shapeId="0" xr:uid="{925BDB3E-FDC8-4AE9-BBEA-7ACEF4FDDB2C}">
      <text>
        <t>[Threaded comment]
Your version of Excel allows you to read this threaded comment; however, any edits to it will get removed if the file is opened in a newer version of Excel. Learn more: https://go.microsoft.com/fwlink/?linkid=870924
Comment:
    Revu avec NexSIS =&gt; à passer en optionnel
Reply:
    A voir avec NexSIS
Reply: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text>
    </comment>
    <comment ref="H33" authorId="24" shapeId="0" xr:uid="{8AEC1623-DDE1-47FA-B84D-C6A42BA263BB}">
      <text>
        <t>[Threaded comment]
Your version of Excel allows you to read this threaded comment; however, any edits to it will get removed if the file is opened in a newer version of Excel. Learn more: https://go.microsoft.com/fwlink/?linkid=870924
Comment:
    Ici il faut mettre uniquement le nom du lieu. Lieu-dit / quartier et le reste vont dans compléments de commune
Reply:
    Lac / foret sont plutôt des types de lieu ? Sauf si spécifique, par exemple Foret de Fontainebleau</t>
      </text>
    </comment>
    <comment ref="D41" authorId="25" shapeId="0" xr:uid="{8DE310B9-0615-45CC-A644-35176EC52B6C}">
      <text>
        <t>[Threaded comment]
Your version of Excel allows you to read this threaded comment; however, any edits to it will get removed if the file is opened in a newer version of Excel. Learn more: https://go.microsoft.com/fwlink/?linkid=870924
Comment: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Reply:
    Le monde réel !!! Toutes les rues n'ont pas été renommées ! Lille en 2014 avait 95 triplons (longtemps après fusion de 3 communes) -&gt; c'est très compliqué de renommer !!!
Reply: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Reply:
    Rq : lieu-dits permettent aussi de séparer 2 rives
Reply:
    =&gt; lieu-dit à extraire !!! Avoir sa propre ligne hors du nom du lieu, ça permet de travailler sur une fraction de la commune
Reply:
    Pas sûr qu'on puisse les exploiter...
Reply:
    Autoroute dans un sens = 1 commune et lieu-dits pour les tronçons 
Reply:
    Clé d'avoir commune = surface et lieu-dit = sous-surface (lieu-dit de commune, zonage du port, sous-partie d'un event, tronçon accessible d'un autoroute, ...)
Reply:
    Pas de dictionnaire opérationnel commun...
Reply:
    NexSIS fonctionne surtout sur le X/Y donc c’est pas un soucis ! 
Sur Paris, ils ont complété les adresses avec l’ancien nom de rue par exemple</t>
      </text>
    </comment>
    <comment ref="C45" authorId="26" shapeId="0" xr:uid="{49FC8FAC-1BAF-45B2-887C-3878DB0CEBFB}">
      <text>
        <t>[Threaded comment]
Your version of Excel allows you to read this threaded comment; however, any edits to it will get removed if the file is opened in a newer version of Excel. Learn more: https://go.microsoft.com/fwlink/?linkid=870924
Comment:
    On a finalement une logique de clé valeur avec des string sans contrôle. Le rendre plus modulaire avec des couples {cle(étages, interphone etc), valeur} avec une nomenclature sur les clés ?
=&gt; pas critique si validé CISU
Reply:
    On peut limiter le nombre de détails à 20 par exemple</t>
      </text>
    </comment>
    <comment ref="D54" authorId="27" shapeId="0" xr:uid="{8B068B41-6738-4D89-AE95-7DBE47687C8B}">
      <text>
        <t xml:space="preserve">[Threaded comment]
Your version of Excel allows you to read this threaded comment; however, any edits to it will get removed if the file is opened in a newer version of Excel. Learn more: https://go.microsoft.com/fwlink/?linkid=870924
Comment:
    Faut-il utiliser un autre objet, déjà existant ? </t>
      </text>
    </comment>
    <comment ref="Q57" authorId="28" shapeId="0" xr:uid="{82E4F400-D3A9-2343-9417-D338A272253E}">
      <text>
        <t>[Threaded comment]
Your version of Excel allows you to read this threaded comment; however, any edits to it will get removed if the file is opened in a newer version of Excel. Learn more: https://go.microsoft.com/fwlink/?linkid=870924
Comment:
    Nécessaire de le passer obligatoire pour NexSIS (retour Scriptal) ?</t>
      </text>
    </comment>
    <comment ref="H65" authorId="29" shapeId="0" xr:uid="{4ED4D63E-99DA-4C40-8B3F-74484A91486A}">
      <text>
        <t>[Threaded comment]
Your version of Excel allows you to read this threaded comment; however, any edits to it will get removed if the file is opened in a newer version of Excel. Learn more: https://go.microsoft.com/fwlink/?linkid=870924
Comment:
    Pourquoi passer par EPSG-4326 et pas dire WGS-84 direct ?
Reply:
    WGS système de projection et EPSG système de coordonnées ?</t>
      </text>
    </comment>
    <comment ref="D66" authorId="30" shapeId="0" xr:uid="{F2C29A76-9B08-4696-A7FF-552A24CA01B1}">
      <text>
        <t xml:space="preserve">[Threaded comment]
Your version of Excel allows you to read this threaded comment; however, any edits to it will get removed if the file is opened in a newer version of Excel. Learn more: https://go.microsoft.com/fwlink/?linkid=870924
Comment:
    En attente précision NexSIS
</t>
      </text>
    </comment>
    <comment ref="H66" authorId="31" shapeId="0" xr:uid="{A443D7D1-FE76-42EE-B140-98BBD5AEDCB9}">
      <text>
        <t>[Threaded comment]
Your version of Excel allows you to read this threaded comment; however, any edits to it will get removed if the file is opened in a newer version of Excel. Learn more: https://go.microsoft.com/fwlink/?linkid=870924
Comment:
    Attention, pas d'équivalent strict du GML en json</t>
      </text>
    </comment>
    <comment ref="S66" authorId="32" shapeId="0" xr:uid="{44161FD7-DA29-2241-8A73-168E646C6F3C}">
      <text>
        <t>[Threaded comment]
Your version of Excel allows you to read this threaded comment; however, any edits to it will get removed if the file is opened in a newer version of Excel. Learn more: https://go.microsoft.com/fwlink/?linkid=870924
Comment:
    Pourquoi est-ce une string ?
Reply:
    À confirmer avec NexSIS, est-ce qu'on passe bien un fichier .sketch via une string ?
Reply:
    En attente exemple NexSIS</t>
      </text>
    </comment>
    <comment ref="D67" authorId="33" shapeId="0" xr:uid="{7E6D1FD8-7FC2-45FF-B55C-B3CE3EE247FA}">
      <text>
        <t>[Threaded comment]
Your version of Excel allows you to read this threaded comment; however, any edits to it will get removed if the file is opened in a newer version of Excel. Learn more: https://go.microsoft.com/fwlink/?linkid=870924
Comment: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Reply: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Reply:
    Référentiel commun permettrait de mettre des infos qui intéressent les différents acteurs et de les cloisonner (ex : personnes dangereuses, patients à risque, …) -&gt; possible de l’associer au bâtiment</t>
      </text>
    </comment>
    <comment ref="U68" authorId="34" shapeId="0" xr:uid="{82723964-123F-464F-AC6E-1559C240D31E}">
      <text>
        <t>[Threaded comment]
Your version of Excel allows you to read this threaded comment; however, any edits to it will get removed if the file is opened in a newer version of Excel. Learn more: https://go.microsoft.com/fwlink/?linkid=870924
Comment:
    Vraiment une enum ?</t>
      </text>
    </comment>
    <comment ref="H71" authorId="35" shapeId="0" xr:uid="{F6DBF483-4352-48F3-A605-280A47B8FAE1}">
      <text>
        <t>[Threaded comment]
Your version of Excel allows you to read this threaded comment; however, any edits to it will get removed if the file is opened in a newer version of Excel. Learn more: https://go.microsoft.com/fwlink/?linkid=870924
Comment:
    Voir si il y'a une nomenclature NexSIS
Reply:
    =&gt; se rapprocher d'ISO</t>
      </text>
    </comment>
    <comment ref="B73" authorId="36" shapeId="0" xr:uid="{33643ED9-2F99-2A40-A4E7-ECC8DE68B2E2}">
      <text>
        <t>[Threaded comment]
Your version of Excel allows you to read this threaded comment; however, any edits to it will get removed if the file is opened in a newer version of Excel. Learn more: https://go.microsoft.com/fwlink/?linkid=870924
Comment:
    RG : les alertes sont immutables !!! C’est pour ça qu’on en rajoute !
C’est l’affaire qu’on modifie -&gt; ex : location, aussi rajouter qualification du coup
Reply:
    A travailler et valider côté Hub, comment les LRMs gèrent une liste d'alerte avec des infos fonctionnellement complémentaires ? KO/OK</t>
      </text>
    </comment>
    <comment ref="Q73" authorId="37" shapeId="0" xr:uid="{36EBE513-9CB4-3348-B010-D39B51DF2455}">
      <text>
        <t>[Threaded comment]
Your version of Excel allows you to read this threaded comment; however, any edits to it will get removed if the file is opened in a newer version of Excel. Learn more: https://go.microsoft.com/fwlink/?linkid=870924
Comment: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Reply:
    NexSIS regarde en ce moment pour voir si c’est possible de fusionner en une liste d’alertes (notamment si c’est possible de faire ça avant le passage en prod !)
Reply:
    -&gt; Dans tous les cas, les LRM doivent prendre la plus récente !
Reply:
    C’est pas forcément la plus remplie mais regarder que l’alerte la plus récente. S’il manque des infos au sein de la dernière alerte, ils remontent la liste des alertes pour trouver la dernière info manquante
Reply:
    Nader creuse le sujet côté NexSIS pour voir comment c’est fait / modifiable côté NexSIS
Reply:
    C’est côté affaire que on récupère la centralisation -&gt; il faut échanger le fait que c’est vu comme ça. -&gt; C’est partagé par EMSI, pas ici (écrit en code CISU dans le système NexSIS… et mappé pour être envoyé en EMSI)</t>
      </text>
    </comment>
    <comment ref="H74" authorId="38" shapeId="0" xr:uid="{2185076E-A743-4FEC-950F-43630CD6417E}">
      <text>
        <t>[Threaded comment]
Your version of Excel allows you to read this threaded comment; however, any edits to it will get removed if the file is opened in a newer version of Excel. Learn more: https://go.microsoft.com/fwlink/?linkid=870924
Comment:
    REGEX à définir</t>
      </text>
    </comment>
    <comment ref="Q74" authorId="39" shapeId="0" xr:uid="{2A6A195C-5D26-FA4B-91BD-34DAEC1D051C}">
      <text>
        <t>[Threaded comment]
Your version of Excel allows you to read this threaded comment; however, any edits to it will get removed if the file is opened in a newer version of Excel. Learn more: https://go.microsoft.com/fwlink/?linkid=870924
Comment:
    Pas vraiment géré côté Santé, possible de passer la cardinalité à 0..1 ?</t>
      </text>
    </comment>
    <comment ref="C75" authorId="40" shapeId="0" xr:uid="{C5B6241A-BACF-47B3-9FCB-3D62B0208AEB}">
      <text>
        <t>[Threaded comment]
Your version of Excel allows you to read this threaded comment; however, any edits to it will get removed if the file is opened in a newer version of Excel. Learn more: https://go.microsoft.com/fwlink/?linkid=870924
Comment:
    Pour savoir quelle alerte utiliser dans une affaire :
=&gt; Regarder cette date de réception</t>
      </text>
    </comment>
    <comment ref="D77" authorId="41" shapeId="0" xr:uid="{849D9658-5404-49CC-A650-D8E23CF68C04}">
      <text>
        <t>[Threaded comment]
Your version of Excel allows you to read this threaded comment; however, any edits to it will get removed if the file is opened in a newer version of Excel. Learn more: https://go.microsoft.com/fwlink/?linkid=870924
Comment:
    Comment on gère le fait que des informations médicales et personnelles peuvent être saisies dans ce champs par le SAMU
Reply:
    Quelle politique HDS côté NexSIS ?</t>
      </text>
    </comment>
    <comment ref="J77" authorId="42" shapeId="0" xr:uid="{6A447ED8-B3D9-4E56-96E2-F03AE558F91D}">
      <text>
        <t>[Threaded comment]
Your version of Excel allows you to read this threaded comment; however, any edits to it will get removed if the file is opened in a newer version of Excel. Learn more: https://go.microsoft.com/fwlink/?linkid=870924
Comment:
    Passer tous les champs dans un style freetext avec un label freetext</t>
      </text>
    </comment>
    <comment ref="H79" authorId="43" shapeId="0" xr:uid="{1045B670-B272-44B0-BDBC-183806654ACA}">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U80" authorId="44" shapeId="0" xr:uid="{564332DB-ADA6-844E-907A-3843E012B57E}">
      <text>
        <t>[Threaded comment]
Your version of Excel allows you to read this threaded comment; however, any edits to it will get removed if the file is opened in a newer version of Excel. Learn more: https://go.microsoft.com/fwlink/?linkid=870924
Comment:
    N’autoriser que les n° de tel (PHNADD) et mettre la regex du n° de tel de l’interface : REGEX: tel:([#\+\*]|37000|00+)?[0-9]{2,15} ?
Reply:
    @Daphné LECCIA (EXT) @Romain FOUILLAND : Philippe souhaite ici remettre la nomenclature EMSI complète correspondante (point 15-15 du 220124). Je reprends l'objet dans le 15-15.
Reply:
    OK pas de souci, qui peut le plus peut le moins</t>
      </text>
    </comment>
    <comment ref="H82" authorId="45" shapeId="0" xr:uid="{50663E24-E8B2-4610-BB55-CDEDCB0AEBE2}">
      <text>
        <t>[Threaded comment]
Your version of Excel allows you to read this threaded comment; however, any edits to it will get removed if the file is opened in a newer version of Excel. Learn more: https://go.microsoft.com/fwlink/?linkid=870924
Comment:
    Pour aller au bout de la logique, le passer en objet CONTACT</t>
      </text>
    </comment>
    <comment ref="Q82" authorId="46" shapeId="0" xr:uid="{449D854F-D1BC-4874-A270-C7FBD5C53315}">
      <text>
        <t>[Threaded comment]
Your version of Excel allows you to read this threaded comment; however, any edits to it will get removed if the file is opened in a newer version of Excel. Learn more: https://go.microsoft.com/fwlink/?linkid=870924
Comment:
    A priori un seul appelant à l'origine mais potentiellement plusieurs données de contact en retour ?
Reply:
    Passer à 0..n
Reply:
    @Romain FOUILLAND @Daphné LECCIA (EXT) : pourquoi ce n'est pas le contact de contre appel qui est obligatoire ici ?
Reply:
    Je suppose que c'est parce qu'on l'a pas forcément ! Si M. X t'appelle, tu sais son numéro de contact mais sauf s'il te dit "rappelez Mme Y" tu as pas forcément de contact de contre-appel
Sauf si on dit qu'on met tout le temps appel dans contre-appel aussi et qu'on le modifie qu'au besoin mais ça rajoute de l'info pour rien
Reply:
    Côté SAMU le contact requérant = contact de contre appel (sauf si précisé autrement). Il faut savoir qui rappeler en fait.
Peut être qu'il faut le préciser : on met le contact de contre appel seulement s'il est différent du numéro de l'appelant ? 
Reply:
    &gt; on met le contact de contre appel seulement s'il est différent du numéro de l'appelant ? 
Oui c'est ça la logique</t>
      </text>
    </comment>
    <comment ref="H83" authorId="47" shapeId="0" xr:uid="{D22EB006-FD31-4905-A0BA-E809AB322C44}">
      <text>
        <t>[Threaded comment]
Your version of Excel allows you to read this threaded comment; however, any edits to it will get removed if the file is opened in a newer version of Excel. Learn more: https://go.microsoft.com/fwlink/?linkid=870924
Comment:
    Demander en annexe côté NexSIS si ils mettent une nomenclature
Reply:
    =&gt; Utiliser le référentiel SI-SAMU pour les langues
Reply:
    =&gt; Plutôt ISO finalement</t>
      </text>
    </comment>
    <comment ref="U84" authorId="48" shapeId="0" xr:uid="{EC4CA26B-FA56-44B7-9485-D7650DC1B372}">
      <text>
        <t>[Threaded comment]
Your version of Excel allows you to read this threaded comment; however, any edits to it will get removed if the file is opened in a newer version of Excel. Learn more: https://go.microsoft.com/fwlink/?linkid=870924
Comment:
    NOMENCLATURE: TYPAPPLT_v1r01a.csv</t>
      </text>
    </comment>
    <comment ref="U85" authorId="49" shapeId="0" xr:uid="{0EC36618-96EE-478D-81B9-54F0CAEE9F88}">
      <text>
        <t>[Threaded comment]
Your version of Excel allows you to read this threaded comment; however, any edits to it will get removed if the file is opened in a newer version of Excel. Learn more: https://go.microsoft.com/fwlink/?linkid=870924
Comment:
    NOMENCLATURE: PBAPL_v1r01a.csv</t>
      </text>
    </comment>
    <comment ref="D86" authorId="50" shapeId="0" xr:uid="{0700921D-3E22-E44A-B10A-66139D58EFD3}">
      <text>
        <t>[Threaded comment]
Your version of Excel allows you to read this threaded comment; however, any edits to it will get removed if the file is opened in a newer version of Excel. Learn more: https://go.microsoft.com/fwlink/?linkid=870924
Comment:
    Inetum a une codification ! Pas possible de faire concordance sur du texte libre… Avoir une nomenclature + libre ?
Reply:
    Ici j'ai besoin de séparer 
Difficulté de communication (malentendant par ex) / Type de requérant (le patient) 
+ il va y avoir des nomenclatures côté SAMU je pense. </t>
      </text>
    </comment>
    <comment ref="E86" authorId="51" shapeId="0" xr:uid="{8B70DA13-018B-4BE7-9D85-CAD41DEDE16B}">
      <text>
        <t>[Threaded comment]
Your version of Excel allows you to read this threaded comment; however, any edits to it will get removed if the file is opened in a newer version of Excel. Learn more: https://go.microsoft.com/fwlink/?linkid=870924
Comment:
    Avoir une nomenclature ?
Reply:
    Champs libre côté NexSIS
Reply:
    Proposer une nomenclature / de passer des codes et si pas matchés -&gt; afficher le texte libre
Liste de string ?
Reply:
    https://ansforge.github.io/SAMU-interface-LRM/DST%20SI%20SAMU%20Interfa%C3%A7age%20LRM_V1.2.pdf
Reply:
    =&gt; OK pour une approche “nomenclature libre”</t>
      </text>
    </comment>
    <comment ref="J86" authorId="52" shapeId="0" xr:uid="{3343E777-8CBA-824D-A290-B18AD61B9129}">
      <text>
        <t>[Threaded comment]
Your version of Excel allows you to read this threaded comment; however, any edits to it will get removed if the file is opened in a newer version of Excel. Learn more: https://go.microsoft.com/fwlink/?linkid=870924
Comment:
    freetext ?</t>
      </text>
    </comment>
    <comment ref="E87" authorId="53" shapeId="0" xr:uid="{456C6261-46FE-47A3-ABE3-21780523066A}">
      <text>
        <t>[Threaded comment]
Your version of Excel allows you to read this threaded comment; however, any edits to it will get removed if the file is opened in a newer version of Excel. Learn more: https://go.microsoft.com/fwlink/?linkid=870924
Comment:
    Réfléchir à une structure récursive / détaillée également
Reply:
    callerName 
- complete (basé sur un template {firstName} {lastName})
- firstName
- lastName
Reply:
    Complete ? Aggregated ? Full ? 
-&gt; Nader regarde si le SitRep propose des trucs comme ça
Reply:
    Ok de le présenter comme ça sur le 4 juillet, on avisera ensuite en fonction du SItrep</t>
      </text>
    </comment>
    <comment ref="E90" authorId="54" shapeId="0" xr:uid="{F862C684-B65A-4FC1-AEC4-870221995080}">
      <text>
        <t>[Threaded comment]
Your version of Excel allows you to read this threaded comment; however, any edits to it will get removed if the file is opened in a newer version of Excel. Learn more: https://go.microsoft.com/fwlink/?linkid=870924
Comment:
    Règle sur les prénoms pour les prénoms composés
Reply:
    De quelle règle parle-t-on ? 
Et pour les noms composés pas de règle ?
Reply:
    Pas de règle a date justement pour les prénoms composés =&gt; libre</t>
      </text>
    </comment>
    <comment ref="F90" authorId="55" shapeId="0" xr:uid="{6EB96170-F11A-4E55-BFF9-911EA46C448F}">
      <text>
        <t>[Threaded comment]
Your version of Excel allows you to read this threaded comment; however, any edits to it will get removed if the file is opened in a newer version of Excel. Learn more: https://go.microsoft.com/fwlink/?linkid=870924
Comment:
    Pas possible de séparer dans l'interface. 
NexSIS regarde si la PFLAU envoie les 2 ensemble</t>
      </text>
    </comment>
    <comment ref="H93" authorId="56" shapeId="0" xr:uid="{FB8B17FD-812B-4D45-91E1-3C0557FCEA2D}">
      <text>
        <t xml:space="preserve">[Threaded comment]
Your version of Excel allows you to read this threaded comment; however, any edits to it will get removed if the file is opened in a newer version of Excel. Learn more: https://go.microsoft.com/fwlink/?linkid=870924
Comment:
    On peut donc avoir des nomenclatures EMSI dans un message RC-EDA ?
</t>
      </text>
    </comment>
    <comment ref="C95" authorId="57" shapeId="0" xr:uid="{F9DFBDFD-1215-9341-9E1E-3024F293D141}">
      <text>
        <t>[Threaded comment]
Your version of Excel allows you to read this threaded comment; however, any edits to it will get removed if the file is opened in a newer version of Excel. Learn more: https://go.microsoft.com/fwlink/?linkid=870924
Comment:
    Localisation de l’appelant ? Ou d’intervention ?
Reply:
    Plutôt lieu ou se trouve l'appelant car lieu d'affaire renseigné en haut</t>
      </text>
    </comment>
    <comment ref="D95" authorId="58" shapeId="0" xr:uid="{A3B7AE35-2849-4423-8AE8-6B9911E6561D}">
      <text>
        <t>[Threaded comment]
Your version of Excel allows you to read this threaded comment; however, any edits to it will get removed if the file is opened in a newer version of Excel. Learn more: https://go.microsoft.com/fwlink/?linkid=870924
Comment:
    Vont vraiment être différentes de la localisation de l’affaire ?</t>
      </text>
    </comment>
    <comment ref="Q95" authorId="59" shapeId="0" xr:uid="{902D6982-CF5B-4CB7-B9F4-E53F0BDFA27A}">
      <text>
        <t>[Threaded comment]
Your version of Excel allows you to read this threaded comment; however, any edits to it will get removed if the file is opened in a newer version of Excel. Learn more: https://go.microsoft.com/fwlink/?linkid=870924
Comment:
    Obligatoire du coup vu qu'on a une location dans l'affaire ?</t>
      </text>
    </comment>
    <comment ref="D98" authorId="60" shapeId="0" xr:uid="{663EEC70-25D1-4531-8E3C-8B803A28B6D5}">
      <text>
        <t>[Threaded comment]
Your version of Excel allows you to read this threaded comment; however, any edits to it will get removed if the file is opened in a newer version of Excel. Learn more: https://go.microsoft.com/fwlink/?linkid=870924
Comment:
    Un concept emprunté au ROR est intéressant et transposable ici, parler d'unité de service pour décrire la plus petite maille</t>
      </text>
    </comment>
    <comment ref="E98" authorId="61" shapeId="0" xr:uid="{3BA75720-6FD7-4770-B19D-58D93FFDC9E8}">
      <text>
        <t>[Threaded comment]
Your version of Excel allows you to read this threaded comment; however, any edits to it will get removed if the file is opened in a newer version of Excel. Learn more: https://go.microsoft.com/fwlink/?linkid=870924
Comment:
    Nomenclature sur ça ?
Reply:
    Juste réfléchir aux valeurs possibles : SDIS, SAMU, ... ?
Et les départements FRXXX en centre ?</t>
      </text>
    </comment>
    <comment ref="D100" authorId="62" shapeId="0" xr:uid="{985CB9E8-D6A2-4815-BC2C-DD825BD96FAA}">
      <text>
        <t>[Threaded comment]
Your version of Excel allows you to read this threaded comment; however, any edits to it will get removed if the file is opened in a newer version of Excel. Learn more: https://go.microsoft.com/fwlink/?linkid=870924
Comment:
    Faire une nomenclature avec des valeurs comme : "ARM", "DISPATCHER", "MEDECIN REGULATEUR" etc 
Le CISU le prévois-t-il ? Optionnel à nouveau à mon avis</t>
      </text>
    </comment>
    <comment ref="T100" authorId="63" shapeId="0" xr:uid="{32F7371F-532E-4483-BA02-85ED2898A502}">
      <text>
        <t>[Threaded comment]
Your version of Excel allows you to read this threaded comment; however, any edits to it will get removed if the file is opened in a newer version of Excel. Learn more: https://go.microsoft.com/fwlink/?linkid=870924
Comment:
    je retire la croix tant que la nomenclature n'existe pas</t>
      </text>
    </comment>
    <comment ref="U100" authorId="64" shapeId="0" xr:uid="{17677DF8-67EB-4AE7-861C-BE96B97E6CBC}">
      <text>
        <t>[Threaded comment]
Your version of Excel allows you to read this threaded comment; however, any edits to it will get removed if the file is opened in a newer version of Excel. Learn more: https://go.microsoft.com/fwlink/?linkid=870924
Comment:
    NOMENCLATURE: PERSO (nomenclature SI-SAMU)</t>
      </text>
    </comment>
    <comment ref="H101" authorId="65" shapeId="0" xr:uid="{7A1ACB5D-9506-421C-B92B-1CBD98910C4E}">
      <text>
        <t>[Threaded comment]
Your version of Excel allows you to read this threaded comment; however, any edits to it will get removed if the file is opened in a newer version of Excel. Learn more: https://go.microsoft.com/fwlink/?linkid=870924
Comment:
    Aligner en mode URI
Reply:
    Pour aller au bout de la logique, le passer en objet CONTACT
Reply:
    Mettre attachement</t>
      </text>
    </comment>
    <comment ref="T104" authorId="66" shapeId="0" xr:uid="{07B5D5D0-B502-47B6-A891-DAEF39BCC4D8}">
      <text>
        <t>[Threaded comment]
Your version of Excel allows you to read this threaded comment; however, any edits to it will get removed if the file is opened in a newer version of Excel. Learn more: https://go.microsoft.com/fwlink/?linkid=870924
Comment:
    Impose-t-on une liste de type de ressource ou est-ce laissé libre pour les éditeurs ?</t>
      </text>
    </comment>
    <comment ref="U104" authorId="67" shapeId="0" xr:uid="{8BCB09BF-A48C-8242-B3C8-18F71F97C7AD}">
      <text>
        <t xml:space="preserve">[Threaded comment]
Your version of Excel allows you to read this threaded comment; however, any edits to it will get removed if the file is opened in a newer version of Excel. Learn more: https://go.microsoft.com/fwlink/?linkid=870924
Comment:
    Impose-t-on une liste de type de ressource ou est-ce laissé libre pour les éditeurs ?
</t>
      </text>
    </comment>
    <comment ref="D109" authorId="68" shapeId="0" xr:uid="{F7E40DD6-D14F-4AC4-95ED-C43838656AE4}">
      <text>
        <t>[Threaded comment]
Your version of Excel allows you to read this threaded comment; however, any edits to it will get removed if the file is opened in a newer version of Excel. Learn more: https://go.microsoft.com/fwlink/?linkid=870924
Comment:
    Indiquer comment on fait le Hash =&gt; pas évident comme on fait le contrôle d'intégrité
Reply:
    Sha-256</t>
      </text>
    </comment>
    <comment ref="U110" authorId="69" shapeId="0" xr:uid="{3A4DE914-B324-41EC-B1CE-789615C59923}">
      <text>
        <t>[Threaded comment]
Your version of Excel allows you to read this threaded comment; however, any edits to it will get removed if the file is opened in a newer version of Excel. Learn more: https://go.microsoft.com/fwlink/?linkid=870924
Comment:
    Implémenter ici la liste des valeurs fr.health.samu possible.</t>
      </text>
    </comment>
    <comment ref="B111" authorId="70" shapeId="0" xr:uid="{A9F8EF48-108A-4EAB-A6C9-DAA6E6A1C56C}">
      <text>
        <t>[Threaded comment]
Your version of Excel allows you to read this threaded comment; however, any edits to it will get removed if the file is opened in a newer version of Excel. Learn more: https://go.microsoft.com/fwlink/?linkid=870924
Comment:
    Objet Agent qui existe dans la qualification de l'affaire : à réutiliser ici ? Doit on ajouter nom prénom à l'objet ?</t>
      </text>
    </comment>
    <comment ref="B115" authorId="71" shapeId="0" xr:uid="{E40A2F45-E340-487F-9FD6-2404E4F5A700}">
      <text>
        <t>[Threaded comment]
Your version of Excel allows you to read this threaded comment; however, any edits to it will get removed if the file is opened in a newer version of Excel. Learn more: https://go.microsoft.com/fwlink/?linkid=870924
Comment:
    A renvoyer dans le SGV
Reply:
    On va sortir ça dans un message séparé : ça impacte mes cinématiques sur tout ce qui est déjà publié, donc j'attends qu'on arbitre le 26 sur les mises à jour pour le faire.</t>
      </text>
    </comment>
    <comment ref="C115" authorId="72" shapeId="0" xr:uid="{9EEB9362-90F5-494F-BB71-06EF0D54376B}">
      <text>
        <t>[Threaded comment]
Your version of Excel allows you to read this threaded comment; however, any edits to it will get removed if the file is opened in a newer version of Excel. Learn more: https://go.microsoft.com/fwlink/?linkid=870924
Comment:
    Est-ce qu'il faut un objet Bilan qui incorpore les patients/victime ?
Reply:
    Il faudra à terme pouvoir faire le lien avec SGV
Reply:
    Le bilan se fait-il pour chaque patient/victime ? Si oui, le bilan est lié au patient</t>
      </text>
    </comment>
    <comment ref="U119" authorId="73" shapeId="0" xr:uid="{CB950F1D-7F07-43E1-850B-913CBE20F585}">
      <text>
        <t>[Threaded comment]
Your version of Excel allows you to read this threaded comment; however, any edits to it will get removed if the file is opened in a newer version of Excel. Learn more: https://go.microsoft.com/fwlink/?linkid=870924
Comment:
    ENUM ?</t>
      </text>
    </comment>
    <comment ref="H121" authorId="74" shapeId="0" xr:uid="{258F99A5-CCAC-44B3-9CB2-E5E5FB7A031F}">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121" authorId="75" shapeId="0" xr:uid="{B13CB5B2-E438-4033-8E1A-8B428C2D7B3E}">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U121" authorId="76" shapeId="0" xr:uid="{10CBED9B-33B3-4F2D-9D08-CE6F15806504}">
      <text>
        <t>[Threaded comment]
Your version of Excel allows you to read this threaded comment; however, any edits to it will get removed if the file is opened in a newer version of Excel. Learn more: https://go.microsoft.com/fwlink/?linkid=870924
Comment:
    Remettre la nomenclature EMSI complète dans l'objet contact qu'on réutilise ici</t>
      </text>
    </comment>
    <comment ref="U127" authorId="77" shapeId="0" xr:uid="{47F99561-A768-4B9A-96FB-A8753B229875}">
      <text>
        <t>[Threaded comment]
Your version of Excel allows you to read this threaded comment; however, any edits to it will get removed if the file is opened in a newer version of Excel. Learn more: https://go.microsoft.com/fwlink/?linkid=870924
Comment:
    vérifier le format du numéro RPPS seulement, ne pas implémenter la nomenclature complète</t>
      </text>
    </comment>
    <comment ref="H129" authorId="78" shapeId="0" xr:uid="{647A8527-7AF1-45AA-BB58-53C964C0E6F0}">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129" authorId="79" shapeId="0" xr:uid="{396E04AD-6D8D-4E1E-B5C4-258495B5CC68}">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E134" authorId="80" shapeId="0" xr:uid="{77A30A6E-6F60-4789-9958-ADBE4F439BC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35" authorId="81" shapeId="0" xr:uid="{6EC09424-5F98-496B-990E-8CF5FDCC07B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U135" authorId="82" shapeId="0" xr:uid="{63885E42-5898-4ECF-8108-E0BD8B826BE8}">
      <text>
        <t>[Threaded comment]
Your version of Excel allows you to read this threaded comment; however, any edits to it will get removed if the file is opened in a newer version of Excel. Learn more: https://go.microsoft.com/fwlink/?linkid=870924
Comment:
    Vérifier uniquement le format du matricule INS : 13 caractères alphanumériques + une clé sur 2 chiffres</t>
      </text>
    </comment>
    <comment ref="E136" authorId="83" shapeId="0" xr:uid="{613FDD7D-6678-49E2-A875-920DF61A60C0}">
      <text>
        <t>[Threaded comment]
Your version of Excel allows you to read this threaded comment; however, any edits to it will get removed if the file is opened in a newer version of Excel. Learn more: https://go.microsoft.com/fwlink/?linkid=870924
Comment:
    Liste des OID : https://esante.gouv.fr/sites/default/files/media_entity/documents/asip_referentiel_identifiant_national_sante-liste-des-oid-des-autorites-d-affectation-des-ins_v0.1.pdf</t>
      </text>
    </comment>
    <comment ref="U136" authorId="84" shapeId="0" xr:uid="{B64AB07A-CA5D-41C4-905E-0AFD3F67254F}">
      <text>
        <t>[Threaded comment]
Your version of Excel allows you to read this threaded comment; however, any edits to it will get removed if the file is opened in a newer version of Excel. Learn more: https://go.microsoft.com/fwlink/?linkid=870924
Comment:
    Voir pour implémenter une énum, ou une simple vérification de format</t>
      </text>
    </comment>
    <comment ref="D137" authorId="85" shapeId="0" xr:uid="{5843E32E-6B77-4462-B8C9-614463109AB3}">
      <text>
        <t>[Threaded comment]
Your version of Excel allows you to read this threaded comment; however, any edits to it will get removed if the file is opened in a newer version of Excel. Learn more: https://go.microsoft.com/fwlink/?linkid=870924
Comment:
    https://gnius.esante.gouv.fr/fr/reglementation/fiches-reglementation/lidentite-nationale-de-sante-ins
Reply:
    + en termes d'identito vigilance, si l'identité n'est pas vérifiée, alors il est nécessaire d'utiliser les champs Nom usuel et Prénom usuel pour propager l'information</t>
      </text>
    </comment>
    <comment ref="U141" authorId="86" shapeId="0" xr:uid="{24B071A5-FE22-46B3-B0AC-65924FDC1BDF}">
      <text>
        <t>[Threaded comment]
Your version of Excel allows you to read this threaded comment; however, any edits to it will get removed if the file is opened in a newer version of Excel. Learn more: https://go.microsoft.com/fwlink/?linkid=870924
Comment:
    @Romain FOUILLAND Mettre un format date uniquement ici
Reply:
    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
Reply:
    ok</t>
      </text>
    </comment>
    <comment ref="U142" authorId="87" shapeId="0" xr:uid="{014DE198-64E2-4507-A3FC-DF421F511779}">
      <text>
        <t>[Threaded comment]
Your version of Excel allows you to read this threaded comment; however, any edits to it will get removed if the file is opened in a newer version of Excel. Learn more: https://go.microsoft.com/fwlink/?linkid=870924
Comment:
    Implémenter la nomenclature CISU (cf. Fichier transmis par Philippe)</t>
      </text>
    </comment>
    <comment ref="E143" authorId="88" shapeId="0" xr:uid="{4D4D3CF8-E01B-401A-8386-AAC604D8291A}">
      <text>
        <t>[Threaded comment]
Your version of Excel allows you to read this threaded comment; however, any edits to it will get removed if the file is opened in a newer version of Excel. Learn more: https://go.microsoft.com/fwlink/?linkid=870924
Comment:
    La table permettant d’associer le code INSEE à la commune / au pays de naissance est disponible sur
https://www.data.gouv.fr/fr/datasets/code-officiel-geographique-cog/#_</t>
      </text>
    </comment>
    <comment ref="U143" authorId="89" shapeId="0" xr:uid="{BA91A5D4-B745-43C1-AD05-F9E9B9B84277}">
      <text>
        <t>[Threaded comment]
Your version of Excel allows you to read this threaded comment; however, any edits to it will get removed if the file is opened in a newer version of Excel. Learn more: https://go.microsoft.com/fwlink/?linkid=870924
Comment:
    Trouver le format du code INSEE, et mettre une simple vérification</t>
      </text>
    </comment>
    <comment ref="C145" authorId="90" shapeId="0" xr:uid="{4EB3C325-52F0-4D01-94D2-8AA5841A689A}">
      <text>
        <t xml:space="preserve">[Threaded comment]
Your version of Excel allows you to read this threaded comment; however, any edits to it will get removed if the file is opened in a newer version of Excel. Learn more: https://go.microsoft.com/fwlink/?linkid=870924
Comment:
    Attention le motif de recours médico-secouriste est lié au patient pour les échanges 15-15 et peut être différent selon chaque patient. A mettre de préférence dans la partie patient ? 
Comment est-ce déterminé en l'absence de patient ? </t>
      </text>
    </comment>
    <comment ref="U145" authorId="91" shapeId="0" xr:uid="{FFA7F0E1-3845-469A-B7CF-A4621D3089F0}">
      <text>
        <t>[Threaded comment]
Your version of Excel allows you to read this threaded comment; however, any edits to it will get removed if the file is opened in a newer version of Excel. Learn more: https://go.microsoft.com/fwlink/?linkid=870924
Comment:
    Idem nomenclature 15-18 car exactement le même objet</t>
      </text>
    </comment>
    <comment ref="D147" authorId="92" shapeId="0" xr:uid="{C395B7C5-0539-4FBB-9D43-E0A24F8519C0}">
      <text>
        <t xml:space="preserve">[Threaded comment]
Your version of Excel allows you to read this threaded comment; however, any edits to it will get removed if the file is opened in a newer version of Excel. Learn more: https://go.microsoft.com/fwlink/?linkid=870924
Comment:
    Commentaire Romain : 
Couper en 2 avec valeur et unité ? Pareil pour le poids ? 
cf call Exos https://airtable.com/app4TOvXxTUD2wSGu/tblb99gQYhSR4hEUc/viw61jqO5bITasxJ5/rech3TqTCjQdVKfhx?blocks=hide 
</t>
      </text>
    </comment>
    <comment ref="E149" authorId="93" shapeId="0" xr:uid="{790794B9-B934-4B4C-A8C0-8C9B2176B829}">
      <text>
        <t>[Threaded comment]
Your version of Excel allows you to read this threaded comment; however, any edits to it will get removed if the file is opened in a newer version of Excel. Learn more: https://go.microsoft.com/fwlink/?linkid=870924
Comment:
    Couper en 2 avec valeur et unité ? Pareil pour le poids ? 
cf call Exos https://airtable.com/app4TOvXxTUD2wSGu/tblb99gQYhSR4hEUc/viw61jqO5bITasxJ5/rech3TqTCjQdVKfhx?blocks=hide 
Reply:
    Possible de reprendre une logique homogène EMSI avec la logique de rentrer des grandeurs via 2 champs :
- quantity i.e. quantité
- um i.e. unité de mesure</t>
      </text>
    </comment>
    <comment ref="V149" authorId="94" shapeId="0" xr:uid="{AAC36B16-7D57-454A-AF45-9B63CD00DF19}">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@Daphné LECCIA (EXT) tu ne peux pas prendre un objet sans sélectionner aussi tous ses parents ! J’ai donc supprimé ce champs parce que ce n’est pas vraiment adapté de prendre juste un champs comme cela
Reply:
    Et ajouté les parents pour les croix au dessus… a voir ce que tu veux mais tu peux avoir des champs plus regroupés qui ne sont que 15-NexSIS si besoin</t>
      </text>
    </comment>
    <comment ref="U150" authorId="95" shapeId="0" xr:uid="{2D9ECE82-3D73-4587-8C50-69F305FE6D3A}">
      <text>
        <t>[Threaded comment]
Your version of Excel allows you to read this threaded comment; however, any edits to it will get removed if the file is opened in a newer version of Excel. Learn more: https://go.microsoft.com/fwlink/?linkid=870924
Comment:
    NOMENCLATURE: GRAVITE_SF21.csv</t>
      </text>
    </comment>
    <comment ref="U152" authorId="96" shapeId="0" xr:uid="{000D1EF5-EA8D-4028-887E-09B730402CB5}">
      <text>
        <t>[Threaded comment]
Your version of Excel allows you to read this threaded comment; however, any edits to it will get removed if the file is opened in a newer version of Excel. Learn more: https://go.microsoft.com/fwlink/?linkid=870924
Comment:
    CIM11 : récupérer le format des codes, et ne vérifier que le format</t>
      </text>
    </comment>
    <comment ref="Q153" authorId="97" shapeId="0" xr:uid="{B2A46742-7986-49EC-BFF2-E5B137820840}">
      <text>
        <t>[Threaded comment]
Your version of Excel allows you to read this threaded comment; however, any edits to it will get removed if the file is opened in a newer version of Excel. Learn more: https://go.microsoft.com/fwlink/?linkid=870924
Comment:
    Vraiment 0..n ??? Plutôt 0..1 !
Reply:
    Quid des autres alertes ultérieures ? -&gt; pas ici ! Pas 0..n
Reply:
    Pourquoi faire initiale et nouvelle alerte ??? Juste partager une liste de n alertes non ?
Reply:
    Revu Vianney Romain 2023/09/21, deux options + cohérentes :
- un objet mandatory initial + un optionnel newAlert
- une liste d'alerte (1..n)</t>
      </text>
    </comment>
    <comment ref="U153" authorId="98" shapeId="0" xr:uid="{55DD76D7-71AA-4415-B5EF-4C960C6C5F04}">
      <text>
        <t>[Threaded comment]
Your version of Excel allows you to read this threaded comment; however, any edits to it will get removed if the file is opened in a newer version of Excel. Learn more: https://go.microsoft.com/fwlink/?linkid=870924
Comment:
    CIM11 : récupérer le format des codes, et ne vérifier que le format</t>
      </text>
    </comment>
    <comment ref="C154" authorId="99" shapeId="0" xr:uid="{DC749AE9-4EDB-4A7F-8A7B-0D009E03AED0}">
      <text>
        <t xml:space="preserve">[Threaded comment]
Your version of Excel allows you to read this threaded comment; however, any edits to it will get removed if the file is opened in a newer version of Excel. Learn more: https://go.microsoft.com/fwlink/?linkid=870924
Comment:
    Quelle nomenclature  + est-ce un objet code + libellé ? </t>
      </text>
    </comment>
    <comment ref="U154" authorId="100" shapeId="0" xr:uid="{522C021E-FCFD-4A22-8243-F9B9E8F1567F}">
      <text>
        <t>[Threaded comment]
Your version of Excel allows you to read this threaded comment; however, any edits to it will get removed if the file is opened in a newer version of Excel. Learn more: https://go.microsoft.com/fwlink/?linkid=870924
Comment:
    CIM11 : récupérer le format des codes, et ne vérifier que le format</t>
      </text>
    </comment>
    <comment ref="D157" authorId="101" shapeId="0" xr:uid="{A01A1601-D876-42A1-B7E1-CAFC7CAE43BD}">
      <text>
        <t>[Threaded comment]
Your version of Excel allows you to read this threaded comment; however, any edits to it will get removed if the file is opened in a newer version of Excel. Learn more: https://go.microsoft.com/fwlink/?linkid=870924
Comment:
    Objet Agent qui existe dans la qualification de l'affaire : à réutiliser ici ? Doit on ajouter nom prénom à l'objet ?</t>
      </text>
    </comment>
    <comment ref="B163" authorId="102" shapeId="0" xr:uid="{6542F462-2A54-48A5-9A62-7E7CFBDF2B9A}">
      <text>
        <t xml:space="preserve">[Threaded comment]
Your version of Excel allows you to read this threaded comment; however, any edits to it will get removed if the file is opened in a newer version of Excel. Learn more: https://go.microsoft.com/fwlink/?linkid=870924
Comment:
    A envoyer au SGV (qui fait le lien vers la tablette du SIS)
Reply:
    Le véhicule en partant vers la destination, crée une mission fille dans le SGO </t>
      </text>
    </comment>
    <comment ref="U166" authorId="103" shapeId="0" xr:uid="{4DB9FC1B-FE92-4AA7-B2F3-BFF17D976413}">
      <text>
        <t>[Threaded comment]
Your version of Excel allows you to read this threaded comment; however, any edits to it will get removed if the file is opened in a newer version of Excel. Learn more: https://go.microsoft.com/fwlink/?linkid=870924
Comment:
    Implémenter nomenclature SI-SAMU : type_dec</t>
      </text>
    </comment>
    <comment ref="C167" authorId="104" shapeId="0" xr:uid="{DFEBA3BC-8166-4F9F-A129-402A4AB175F7}">
      <text>
        <t>[Threaded comment]
Your version of Excel allows you to read this threaded comment; however, any edits to it will get removed if the file is opened in a newer version of Excel. Learn more: https://go.microsoft.com/fwlink/?linkid=870924
Comment:
    Y'a-t-il une nomenclature derrière ? Sinon mettre plutôt du freetext</t>
      </text>
    </comment>
    <comment ref="U167" authorId="105" shapeId="0" xr:uid="{04411F78-544D-4A29-9486-C852BE16B4A1}">
      <text>
        <t>[Threaded comment]
Your version of Excel allows you to read this threaded comment; however, any edits to it will get removed if the file is opened in a newer version of Excel. Learn more: https://go.microsoft.com/fwlink/?linkid=870924
Comment:
    A revoir</t>
      </text>
    </comment>
    <comment ref="C168" authorId="106" shapeId="0" xr:uid="{D34D40C8-9930-4697-941A-5B0307605F2D}">
      <text>
        <t>[Threaded comment]
Your version of Excel allows you to read this threaded comment; however, any edits to it will get removed if the file is opened in a newer version of Excel. Learn more: https://go.microsoft.com/fwlink/?linkid=870924
Comment:
    Mettre plutôt un type ressource cf. EMSI
Reply:
    Pour le SIS : le médecin ne décide pas du vecteur qui s'occupe du transport - on peut bien indiquer les conditions de transport (secouriste, médicale, etc.)
Reply:
    Ici il s'agit plutôt soit de pouvoir mettre un lien vers l'ID du vecteur engagé si c'est une ressource interne soit d'indiquer un type de vecteur (ex: SMUR).
Reply:
    A revoir avec Philippe, ce n'est pas arrêté.
Reply:
    Sachant que c'est le médecin qui décide quel type de vecteur envoyer dans sa décision.</t>
      </text>
    </comment>
    <comment ref="K168" authorId="107" shapeId="0" xr:uid="{67DC72F8-6B7D-47A0-BEBA-53124836E50B}">
      <text>
        <t>[Threaded comment]
Your version of Excel allows you to read this threaded comment; however, any edits to it will get removed if the file is opened in a newer version of Excel. Learn more: https://go.microsoft.com/fwlink/?linkid=870924
Comment:
    Il faut que ce soit idem EMSI ?</t>
      </text>
    </comment>
    <comment ref="U168" authorId="108" shapeId="0" xr:uid="{F5B47079-EDF2-4F5B-8F3A-6F444147F2DD}">
      <text>
        <t>[Threaded comment]
Your version of Excel allows you to read this threaded comment; however, any edits to it will get removed if the file is opened in a newer version of Excel. Learn more: https://go.microsoft.com/fwlink/?linkid=870924
Comment:
    A revoir</t>
      </text>
    </comment>
    <comment ref="C169" authorId="109" shapeId="0" xr:uid="{94CB63FF-3915-49D6-9867-9F61128C5ACD}">
      <text>
        <t xml:space="preserve">[Threaded comment]
Your version of Excel allows you to read this threaded comment; however, any edits to it will get removed if the file is opened in a newer version of Excel. Learn more: https://go.microsoft.com/fwlink/?linkid=870924
Comment:
    Définir la nomenclature
Reply:
    Pas la même signification, que le "niveau de soins" d'engagement du vecteur. 
Reply:
    Dans le vecteur de transport : niveau de médicalisation du transport
Reply:
    Pas de nomenclature
Reply:
    Niveau de prise en charge au lieu de médicalisation (si médicalisation, on implique qu'un médecin est déjà engagé)
Reply:
    A revoir avec Philippe : on est dans la régulation médicale, donc il y a bien un médecin qui a pris une décision.
Le niveau médical de l'équipe engagée en revanche peut être différent
Reply:
    + il y a certains samu qui considère que le type de vecteur demandé = quel type d'équipe doit être dedans
</t>
      </text>
    </comment>
    <comment ref="C170" authorId="110" shapeId="0" xr:uid="{418F6048-D82E-4151-A527-DD3375E32EDF}">
      <text>
        <t>[Threaded comment]
Your version of Excel allows you to read this threaded comment; however, any edits to it will get removed if the file is opened in a newer version of Excel. Learn more: https://go.microsoft.com/fwlink/?linkid=870924
Comment:
    Reprendre un objet position du modèle adresse EMSI ?
Reply:
    Typer la destination : domicile, hôpital, établissement X, etc.
Reply:
    Idem, en cours avec Philippe</t>
      </text>
    </comment>
    <comment ref="D171" authorId="111" shapeId="0" xr:uid="{B2E36609-985A-480B-9D00-3FA79278887B}">
      <text>
        <t>[Threaded comment]
Your version of Excel allows you to read this threaded comment; however, any edits to it will get removed if the file is opened in a newer version of Excel. Learn more: https://go.microsoft.com/fwlink/?linkid=870924
Comment:
    Ajouté suite au retour de Philippe</t>
      </text>
    </comment>
    <comment ref="D172" authorId="112" shapeId="0" xr:uid="{15CFBFFE-5515-4C8F-B80B-EDA0D75D5CC0}">
      <text>
        <t>[Threaded comment]
Your version of Excel allows you to read this threaded comment; however, any edits to it will get removed if the file is opened in a newer version of Excel. Learn more: https://go.microsoft.com/fwlink/?linkid=870924
Comment:
    Comment faire si retour à domicile ? Est-ce autre ? 
Reply:
    ?? Soit la décision c'est transport et dans ce  cas il y a une destination. 
Soit la décision c'est "laissé sur place", et il n'y a ni orientation ni destination. 
Les décisions possibles de la régulation médicale sont : conseil médical  / décision d’intervention / décision d’orientation et de transport / Pas de décision supplémentaire</t>
      </text>
    </comment>
    <comment ref="U173" authorId="113" shapeId="0" xr:uid="{0444CB34-3E13-4684-85FE-D0DAB31FC404}">
      <text>
        <t>[Threaded comment]
Your version of Excel allows you to read this threaded comment; however, any edits to it will get removed if the file is opened in a newer version of Excel. Learn more: https://go.microsoft.com/fwlink/?linkid=870924
Comment:
    Vérifier format FINESS</t>
      </text>
    </comment>
    <comment ref="U174" authorId="114" shapeId="0" xr:uid="{5D3B01AD-143F-4B57-8521-868E24F3C263}">
      <text>
        <t>[Threaded comment]
Your version of Excel allows you to read this threaded comment; however, any edits to it will get removed if the file is opened in a newer version of Excel. Learn more: https://go.microsoft.com/fwlink/?linkid=870924
Comment:
    Vérifier format FINESS</t>
      </text>
    </comment>
    <comment ref="C177" authorId="115" shapeId="0" xr:uid="{3E4494E4-4D0B-482E-8C44-6CA902FCAA01}">
      <text>
        <t>[Threaded comment]
Your version of Excel allows you to read this threaded comment; however, any edits to it will get removed if the file is opened in a newer version of Excel. Learn more: https://go.microsoft.com/fwlink/?linkid=870924
Comment:
    Vont vraiment être différentes de la localisation de l’affaire ?</t>
      </text>
    </comment>
    <comment ref="Q177" authorId="116" shapeId="0" xr:uid="{12397E16-0DD2-4B81-8BEC-31510D881B5D}">
      <text>
        <t>[Threaded comment]
Your version of Excel allows you to read this threaded comment; however, any edits to it will get removed if the file is opened in a newer version of Excel. Learn more: https://go.microsoft.com/fwlink/?linkid=870924
Comment:
    Vraiment 0..n ??? Plutôt 0..1 !
Reply:
    Quid des autres alertes ultérieures ? -&gt; pas ici ! Pas 0..n
Reply:
    Pourquoi faire initiale et nouvelle alerte ??? Juste partager une liste de n alertes non ?
Reply:
    Revu Vianney Romain 2023/09/21, deux options + cohérentes :
- un objet mandatory initial + un optionnel newAlert
- une liste d'alerte (1..n)</t>
      </text>
    </comment>
    <comment ref="Q179" authorId="117" shapeId="0" xr:uid="{68BF9403-31A1-4258-9F69-305F60612509}">
      <text>
        <t>[Threaded comment]
Your version of Excel allows you to read this threaded comment; however, any edits to it will get removed if the file is opened in a newer version of Excel. Learn more: https://go.microsoft.com/fwlink/?linkid=870924
Comment:
    Gérer ça dans les règles Excel +  script de génération</t>
      </text>
    </comment>
    <comment ref="A184" authorId="118" shapeId="0" xr:uid="{D6BBFD18-B7C3-44E9-AAAF-C0520A0384D3}">
      <text>
        <t>[Threaded comment]
Your version of Excel allows you to read this threaded comment; however, any edits to it will get removed if the file is opened in a newer version of Excel. Learn more: https://go.microsoft.com/fwlink/?linkid=870924
Comment:
    doublon avec l'ID 5. Pourquoi ne pas avoir une donnée (niveau 2) "Informations supplémentaires" en freetext ?</t>
      </text>
    </comment>
    <comment ref="B184" authorId="119" shapeId="0" xr:uid="{35A8B61A-91A9-4016-9958-8C97F591EBB5}">
      <text>
        <t xml:space="preserve">[Threaded comment]
Your version of Excel allows you to read this threaded comment; however, any edits to it will get removed if the file is opened in a newer version of Excel. Learn more: https://go.microsoft.com/fwlink/?linkid=870924
Comment:
    + partout où il est écrit affaire, mettre dossier/affaire pour inclure le périmètre 15-15 ? 
Ici : Description dossier/affaire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Romain Fouilland</author>
    <author>Romain FOUILLAND</author>
    <author>tc={AB49911A-A88C-4305-8864-F8D825349337}</author>
  </authors>
  <commentList>
    <comment ref="M8" authorId="0" shapeId="0" xr:uid="{6A914BC2-5A26-D248-92C4-F75132BB0EDB}">
      <text>
        <r>
          <rPr>
            <b/>
            <sz val="10"/>
            <color rgb="FF000000"/>
            <rFont val="Tahoma"/>
            <family val="2"/>
          </rPr>
          <t>Romain Fouilland:</t>
        </r>
        <r>
          <rPr>
            <sz val="10"/>
            <color rgb="FF000000"/>
            <rFont val="Tahoma"/>
            <family val="2"/>
          </rPr>
          <t xml:space="preserve">
</t>
        </r>
        <r>
          <rPr>
            <sz val="10"/>
            <color rgb="FF000000"/>
            <rFont val="Tahoma"/>
            <family val="2"/>
          </rPr>
          <t>Ne pas supprimer, nécessaire pour le parser</t>
        </r>
      </text>
    </comment>
    <comment ref="S8" authorId="1" shapeId="0" xr:uid="{CBFE7FA3-E80D-4581-B446-4C1FA9900382}">
      <text>
        <r>
          <rPr>
            <sz val="11"/>
            <color rgb="FF808080"/>
            <rFont val="Tahoma"/>
            <family val="2"/>
          </rPr>
          <t xml:space="preserve">Romain FOUILLAND:
</t>
        </r>
        <r>
          <rPr>
            <sz val="11"/>
            <color rgb="FF808080"/>
            <rFont val="Tahoma"/>
            <family val="2"/>
          </rPr>
          <t>Cardinalité EMSI 
/!\ Ne pas renommer sinon ça casse le parser !</t>
        </r>
      </text>
    </comment>
    <comment ref="D109" authorId="2" shapeId="0" xr:uid="{AB49911A-A88C-4305-8864-F8D825349337}">
      <text>
        <t>[Threaded comment]
Your version of Excel allows you to read this threaded comment; however, any edits to it will get removed if the file is opened in a newer version of Excel. Learn more: https://go.microsoft.com/fwlink/?linkid=870924
Comment:
    Quand un objet est déjà défini plus haut (dans mission là), il ne faut pas le redéfinir plus bas sinon ça fait planter le parser. Est-ce que c'est possible de supprimer les lignes 112 à 121 ou elles contiennent des éléments / définitions importantes ?
Reply:
    L'objet position est partagé entre RGEO, EGEO et MISSION et il faudrait  ne définir ses champs enfants qu'une seule fois (sous la ligne la plus haute)
Reply:
    Comme pour l'objet qualification dans le RC-EDA</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tc={8EF2D3DC-4B1C-4B82-9096-95A1B9D01CEE}</author>
    <author>tc={C557B0E9-A149-4C10-B37C-C0E2C5D0EA9A}</author>
    <author>tc={9575B3B8-C341-4C80-87F7-09034563A054}</author>
  </authors>
  <commentList>
    <comment ref="B8" authorId="0" shapeId="0" xr:uid="{8EF2D3DC-4B1C-4B82-9096-95A1B9D01CEE}">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B18" authorId="1" shapeId="0" xr:uid="{C557B0E9-A149-4C10-B37C-C0E2C5D0EA9A}">
      <text>
        <t>[Threaded comment]
Your version of Excel allows you to read this threaded comment; however, any edits to it will get removed if the file is opened in a newer version of Excel. Learn more: https://go.microsoft.com/fwlink/?linkid=870924
Comment:
    Pour avoir la possibilité de ne pas transmettre la vitesse à certains organismes, regarder ce champ facultatif</t>
      </text>
    </comment>
    <comment ref="B20" authorId="2" shapeId="0" xr:uid="{9575B3B8-C341-4C80-87F7-09034563A054}">
      <text>
        <t>[Threaded comment]
Your version of Excel allows you to read this threaded comment; however, any edits to it will get removed if the file is opened in a newer version of Excel. Learn more: https://go.microsoft.com/fwlink/?linkid=870924
Comment:
    Facultatif si hélicoptère</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tc={98187B6F-EF48-440E-BF9B-5E9169C4DB80}</author>
    <author>tc={AFB21D1F-30FE-4C4B-ABC7-9BC7E69C97E1}</author>
  </authors>
  <commentList>
    <comment ref="H1" authorId="0" shapeId="0" xr:uid="{98187B6F-EF48-440E-BF9B-5E9169C4DB80}">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AFB21D1F-30FE-4C4B-ABC7-9BC7E69C97E1}">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tc={594A1221-B789-4562-BB7C-27B8542B3E89}</author>
    <author>tc={CF7C05A2-B923-4A06-82D8-BBE44ED40502}</author>
  </authors>
  <commentList>
    <comment ref="H1" authorId="0" shapeId="0" xr:uid="{594A1221-B789-4562-BB7C-27B8542B3E89}">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CF7C05A2-B923-4A06-82D8-BBE44ED40502}">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List>
</comments>
</file>

<file path=xl/sharedStrings.xml><?xml version="1.0" encoding="utf-8"?>
<sst xmlns="http://schemas.openxmlformats.org/spreadsheetml/2006/main" count="5955" uniqueCount="2162">
  <si>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</si>
  <si>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</si>
  <si>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</si>
  <si>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</si>
  <si>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</si>
  <si>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</si>
  <si>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</si>
  <si>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</si>
  <si>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</si>
  <si>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</si>
  <si>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</si>
  <si>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</si>
  <si>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</si>
  <si>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</si>
  <si>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</si>
  <si>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</si>
  <si>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</si>
  <si>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</si>
  <si>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</si>
  <si>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</si>
  <si>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</si>
  <si>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</si>
  <si>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</si>
  <si>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</si>
  <si>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</si>
  <si>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</si>
  <si>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</si>
  <si>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</si>
  <si>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</si>
  <si>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</si>
  <si>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</si>
  <si>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</si>
  <si>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</si>
  <si>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</si>
  <si>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</si>
  <si>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</si>
  <si>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</si>
  <si>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</si>
  <si>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</si>
  <si>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</si>
  <si>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</si>
  <si>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</si>
  <si>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</si>
  <si>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</si>
  <si>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</si>
  <si>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</si>
  <si>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</si>
  <si>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</si>
  <si>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</si>
  <si>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</si>
  <si>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</si>
  <si>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</si>
  <si>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</si>
  <si>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</si>
  <si>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</si>
  <si>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</si>
  <si>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</si>
  <si>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</si>
  <si>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</si>
  <si>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</si>
  <si>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</si>
  <si>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</si>
  <si>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</si>
  <si>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</si>
  <si>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</si>
  <si>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</si>
  <si>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</si>
  <si>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</si>
  <si>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</si>
  <si>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</si>
  <si>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</si>
  <si>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</si>
  <si>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</si>
  <si>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</si>
  <si>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</si>
  <si>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</si>
  <si>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</si>
  <si>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</si>
  <si>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</si>
  <si>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</si>
  <si>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</si>
  <si>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</si>
  <si>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</si>
  <si>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</si>
  <si>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</si>
  <si>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</si>
  <si>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</si>
  <si>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</si>
  <si>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</si>
  <si>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</si>
  <si>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</si>
  <si>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</si>
  <si>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</si>
  <si>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</si>
  <si>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</si>
  <si>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</si>
  <si>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</si>
  <si>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</si>
  <si>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</si>
  <si>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</si>
  <si>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</si>
  <si>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</si>
  <si>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</si>
  <si>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</si>
  <si>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</si>
  <si>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</si>
  <si>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</si>
  <si>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</si>
  <si>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</si>
  <si>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</si>
  <si>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</si>
  <si>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</si>
  <si>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</si>
  <si>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</si>
  <si>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</si>
  <si>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</si>
  <si>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</si>
  <si>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</si>
  <si>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</si>
  <si>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</si>
  <si>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</si>
  <si>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</si>
  <si>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</si>
  <si>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</si>
  <si>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</si>
  <si>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</si>
  <si>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</si>
  <si>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</si>
  <si>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</si>
  <si>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</si>
  <si>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</si>
  <si>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</si>
  <si>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</si>
  <si>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</si>
  <si>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</si>
  <si>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</si>
  <si>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</si>
  <si>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</si>
  <si>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</si>
  <si>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</si>
  <si>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</si>
  <si>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</si>
  <si>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</si>
  <si>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</si>
  <si>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</si>
  <si>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</si>
  <si>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</si>
  <si>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</si>
  <si>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</si>
  <si>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</si>
  <si>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</si>
  <si>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</si>
  <si>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</si>
  <si>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</si>
  <si>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</si>
  <si>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</si>
  <si>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</si>
  <si>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</si>
  <si>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</si>
  <si>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</si>
  <si>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</si>
  <si>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</si>
  <si>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</si>
  <si>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</si>
  <si>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</si>
  <si>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</si>
  <si>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</si>
  <si>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</si>
  <si>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</si>
  <si>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</si>
  <si>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</si>
  <si>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</si>
  <si>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</si>
  <si>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</si>
  <si>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</si>
  <si>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</si>
  <si>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</si>
  <si>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</si>
  <si>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</si>
  <si>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</si>
  <si>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</si>
  <si>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</si>
  <si>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</si>
  <si>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</si>
  <si>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</si>
  <si>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</si>
  <si>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</si>
  <si>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</si>
  <si>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</si>
  <si>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</si>
  <si>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</si>
  <si>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</si>
  <si>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</si>
  <si>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</si>
  <si>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</si>
  <si>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</si>
  <si>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</si>
  <si>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</si>
  <si>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</si>
  <si>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</si>
  <si>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</si>
  <si>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</si>
  <si>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</si>
  <si>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</si>
  <si>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</si>
  <si>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</si>
  <si>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</si>
  <si>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</si>
  <si>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</si>
  <si>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</si>
  <si>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</si>
  <si>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</si>
  <si>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</si>
  <si>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</si>
  <si>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</si>
  <si>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</si>
  <si>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</si>
  <si>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</si>
  <si>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</si>
  <si>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</si>
  <si>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</si>
  <si>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</si>
  <si>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</si>
  <si>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</si>
  <si>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</si>
  <si>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</si>
  <si>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</si>
  <si>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</si>
  <si>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</si>
  <si>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</si>
  <si>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</si>
  <si>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</si>
  <si>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</si>
  <si>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</si>
  <si>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</si>
  <si>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</si>
  <si>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</si>
  <si>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</si>
  <si>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</si>
  <si>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</si>
  <si>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</si>
  <si>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</si>
  <si>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</si>
  <si>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</si>
  <si>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</si>
  <si>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</si>
  <si>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</si>
  <si>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</si>
  <si>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</si>
  <si>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</si>
  <si>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</si>
  <si>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</si>
  <si>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</si>
  <si>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</si>
  <si>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</si>
  <si>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</si>
  <si>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</si>
  <si>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</si>
  <si>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</si>
  <si>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</si>
  <si>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</si>
  <si>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</si>
  <si>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</si>
  <si>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</si>
  <si>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</si>
  <si>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</si>
  <si>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</si>
  <si>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</si>
  <si>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</si>
  <si>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</si>
  <si>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</si>
  <si>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</si>
  <si>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</si>
  <si>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</si>
  <si>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</si>
  <si>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</si>
  <si>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</si>
  <si>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</si>
  <si>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</si>
  <si>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</si>
  <si>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</si>
  <si>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</si>
  <si>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</si>
  <si>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</si>
  <si>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</si>
  <si>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</si>
  <si>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</si>
  <si>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</si>
  <si>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</si>
  <si>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</si>
  <si>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</si>
  <si>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</si>
  <si>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</si>
  <si>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</si>
  <si>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</si>
  <si>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</si>
  <si>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</si>
  <si>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</si>
  <si>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</si>
  <si>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</si>
  <si>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</si>
  <si>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</si>
  <si>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</si>
  <si>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</si>
  <si>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</si>
  <si>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</si>
  <si>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</si>
  <si>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</si>
  <si>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</si>
  <si>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</si>
  <si>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</si>
  <si>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</si>
  <si>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</si>
  <si>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</si>
  <si>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</si>
  <si>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</si>
  <si>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</si>
  <si>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</si>
  <si>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</si>
  <si>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</si>
  <si>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</si>
  <si>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</si>
  <si>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</si>
  <si>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</si>
  <si>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</si>
  <si>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</si>
  <si>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</si>
  <si>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</si>
  <si>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</si>
  <si>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</si>
  <si>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</si>
  <si>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</si>
  <si>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</si>
  <si>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</si>
  <si>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</si>
  <si>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</si>
  <si>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</si>
  <si>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</si>
  <si>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</si>
  <si>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</si>
  <si>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</si>
  <si>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</si>
  <si>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</si>
  <si>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</si>
  <si>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</si>
  <si>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</si>
  <si>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</si>
  <si>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</si>
  <si>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</si>
  <si>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</si>
  <si>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</si>
  <si>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</si>
  <si>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</si>
  <si>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</si>
  <si>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</si>
  <si>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</si>
  <si>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</si>
  <si>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</si>
  <si>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</si>
  <si>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</si>
  <si>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</si>
  <si>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</si>
  <si>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</si>
  <si>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</si>
  <si>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</si>
  <si>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</si>
  <si>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</si>
  <si>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</si>
  <si>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</si>
  <si>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</si>
  <si>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</si>
  <si>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</si>
  <si>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</si>
  <si>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</si>
  <si>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</si>
  <si>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</si>
  <si>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</si>
  <si>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</si>
  <si>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</si>
  <si>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</si>
  <si>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</si>
  <si>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</si>
  <si>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</si>
  <si>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</si>
  <si>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</si>
  <si>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</si>
  <si>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</si>
  <si>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</si>
  <si>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</si>
  <si>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</si>
  <si>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</si>
  <si>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</si>
  <si>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</si>
  <si>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</si>
  <si>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</si>
  <si>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</si>
  <si>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</si>
  <si>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</si>
  <si>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</si>
  <si>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</si>
  <si>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</si>
  <si>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</si>
  <si>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</si>
  <si>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</si>
  <si>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</si>
  <si>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</si>
  <si>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</si>
  <si>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</si>
  <si>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</si>
  <si>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</si>
  <si>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</si>
  <si>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</si>
  <si>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</si>
  <si>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</si>
  <si>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</si>
  <si>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</si>
  <si>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</si>
  <si>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</si>
  <si>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</si>
  <si>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</si>
  <si>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</si>
  <si>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</si>
  <si>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</si>
  <si>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</si>
  <si>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</si>
  <si>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</si>
  <si>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</si>
  <si>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</si>
  <si>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</si>
  <si>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</si>
  <si>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</si>
  <si>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</si>
  <si>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</si>
  <si>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</si>
  <si>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</si>
  <si>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</si>
  <si>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</si>
  <si>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</si>
  <si>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</si>
  <si>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</si>
  <si>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</si>
  <si>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</si>
  <si>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</si>
  <si>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</si>
  <si>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</si>
  <si>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</si>
  <si>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</si>
  <si>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</si>
  <si>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</si>
  <si>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</si>
  <si>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</si>
  <si>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</si>
  <si>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</si>
  <si>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</si>
  <si>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</si>
  <si>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</si>
  <si>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</si>
  <si>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</si>
  <si>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</si>
  <si>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</si>
  <si>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</si>
  <si>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</si>
  <si>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</si>
  <si>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</si>
  <si>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</si>
  <si>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</si>
  <si>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</si>
  <si>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</si>
  <si>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</si>
  <si>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</si>
  <si>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</si>
  <si>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</si>
  <si>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</si>
  <si>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</si>
  <si>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</si>
  <si>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</si>
  <si>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</si>
  <si>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</si>
  <si>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</si>
  <si>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</si>
  <si>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</si>
  <si>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</si>
  <si>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</si>
  <si>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</si>
  <si>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</si>
  <si>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</si>
  <si>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</si>
  <si>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</si>
  <si>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</si>
  <si>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</si>
  <si>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</si>
  <si>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</si>
  <si>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</si>
  <si>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</si>
  <si>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</si>
  <si>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</si>
  <si>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</si>
  <si>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</si>
  <si>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</si>
  <si>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</si>
  <si>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</si>
  <si>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</si>
  <si>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</si>
  <si>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</si>
  <si>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</si>
  <si>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</si>
  <si>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</si>
  <si>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</si>
  <si>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</si>
  <si>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</si>
  <si>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</si>
  <si>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</si>
  <si>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</si>
  <si>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</si>
  <si>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</si>
  <si>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</si>
  <si>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</si>
  <si>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</si>
  <si>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</si>
  <si>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</si>
  <si>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</si>
  <si>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</si>
  <si>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</si>
  <si>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</si>
  <si>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</si>
  <si>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</si>
  <si>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</si>
  <si>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</si>
  <si>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</si>
  <si>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</si>
  <si>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</si>
  <si>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</si>
  <si>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</si>
  <si>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</si>
  <si>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</si>
  <si>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</si>
  <si>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</si>
  <si>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</si>
  <si>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</si>
  <si>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</si>
  <si>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</si>
  <si>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</si>
  <si>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</si>
  <si>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</si>
  <si>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</si>
  <si>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</si>
  <si>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</si>
  <si>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</si>
  <si>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</si>
  <si>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</si>
  <si>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</si>
  <si>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</si>
  <si>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</si>
  <si>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</si>
  <si>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</si>
  <si>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</si>
  <si>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</si>
  <si>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</si>
  <si>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</si>
  <si>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</si>
  <si>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</si>
  <si>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</si>
  <si>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</si>
  <si>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</si>
  <si>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</si>
  <si>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</si>
  <si>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</si>
  <si>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</si>
  <si>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</si>
  <si>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</si>
  <si>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</si>
  <si>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</si>
  <si>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</si>
  <si>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</si>
  <si>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</si>
  <si>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</si>
  <si>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</si>
  <si>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</si>
  <si>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</si>
  <si>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</si>
  <si>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</si>
  <si>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</si>
  <si>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</si>
  <si>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</si>
  <si>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</si>
  <si>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</si>
  <si>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</si>
  <si>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</si>
  <si>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</si>
  <si>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</si>
  <si>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</si>
  <si>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</si>
  <si>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</si>
  <si>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</si>
  <si>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</si>
  <si>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</si>
  <si>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</si>
  <si>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</si>
  <si>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</si>
  <si>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</si>
  <si>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</si>
  <si>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</si>
  <si>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</si>
  <si>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</si>
  <si>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</si>
  <si>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</si>
  <si>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</si>
  <si>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</si>
  <si>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</si>
  <si>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</si>
  <si>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</si>
  <si>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</si>
  <si>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</si>
  <si>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</si>
  <si>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</si>
  <si>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</si>
  <si>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</si>
  <si>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</si>
  <si>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</si>
  <si>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</si>
  <si>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</si>
  <si>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</si>
  <si>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</si>
  <si>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</si>
  <si>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</si>
  <si>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</si>
  <si>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</si>
  <si>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</si>
  <si>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</si>
  <si>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</si>
  <si>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</si>
  <si>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</si>
  <si>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</si>
  <si>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</si>
  <si>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</si>
  <si>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</si>
  <si>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</si>
  <si>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</si>
  <si>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</si>
  <si>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</si>
  <si>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</si>
  <si>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</si>
  <si>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</si>
  <si>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</si>
  <si>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</si>
  <si>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</si>
  <si>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</si>
  <si>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</si>
  <si>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</si>
  <si>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</si>
  <si>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</si>
  <si>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</si>
  <si>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</si>
  <si>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</si>
  <si>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</si>
  <si>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</si>
  <si>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</si>
  <si>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</si>
  <si>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</si>
  <si>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</si>
  <si>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</si>
  <si>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</si>
  <si>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</si>
  <si>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</si>
  <si>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</si>
  <si>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</si>
  <si>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</si>
  <si>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</si>
  <si>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</si>
  <si>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</si>
  <si>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</si>
  <si>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</si>
  <si>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</si>
  <si>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</si>
  <si>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</si>
  <si>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</si>
  <si>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</si>
  <si>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</si>
  <si>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</si>
  <si>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</si>
  <si>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</si>
  <si>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</si>
  <si>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</si>
  <si>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</si>
  <si>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</si>
  <si>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</si>
  <si>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</si>
  <si>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</si>
  <si>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</si>
  <si>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</si>
  <si>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</si>
  <si>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</si>
  <si>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</si>
  <si>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</si>
  <si>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</si>
  <si>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</si>
  <si>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</si>
  <si>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</si>
  <si>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</si>
  <si>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</si>
  <si>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</si>
  <si>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</si>
  <si>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</si>
  <si>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</si>
  <si>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</si>
  <si>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</si>
  <si>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</si>
  <si>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</si>
  <si>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</si>
  <si>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</si>
  <si>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</si>
  <si>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</si>
  <si>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</si>
  <si>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</si>
  <si>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</si>
  <si>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</si>
  <si>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</si>
  <si>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</si>
  <si>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</si>
  <si>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</si>
  <si>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</si>
  <si>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</si>
  <si>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</si>
  <si>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</si>
  <si>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</si>
  <si>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</si>
  <si>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</si>
  <si>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</si>
  <si>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</si>
  <si>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</si>
  <si>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</si>
  <si>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</si>
  <si>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</si>
  <si>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</si>
  <si>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</si>
  <si>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</si>
  <si>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</si>
  <si>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</si>
  <si>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</si>
  <si>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</si>
  <si>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</si>
  <si>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</si>
  <si>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</si>
  <si>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</si>
  <si>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</si>
  <si>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</si>
  <si>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</si>
  <si>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</si>
  <si>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</si>
  <si>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</si>
  <si>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</si>
  <si>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</si>
  <si>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</si>
  <si>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</si>
  <si>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</si>
  <si>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</si>
  <si>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</si>
  <si>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</si>
  <si>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</si>
  <si>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</si>
  <si>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</si>
  <si>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</si>
  <si>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</si>
  <si>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</si>
  <si>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</si>
  <si>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</si>
  <si>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</si>
  <si>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</si>
  <si>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</si>
  <si>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</si>
  <si>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</si>
  <si>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</si>
  <si>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</si>
  <si>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</si>
  <si>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</si>
  <si>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</si>
  <si>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</si>
  <si>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</si>
  <si>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</si>
  <si>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</si>
  <si>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</si>
  <si>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</si>
  <si>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</si>
  <si>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</si>
  <si>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</si>
  <si>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</si>
  <si>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</si>
  <si>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</si>
  <si>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</si>
  <si>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</si>
  <si>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</si>
  <si>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</si>
  <si>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</si>
  <si>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</si>
  <si>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</si>
  <si>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</si>
  <si>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</si>
  <si>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</si>
  <si>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</si>
  <si>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</si>
  <si>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</si>
  <si>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</si>
  <si>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</si>
  <si>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</si>
  <si>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</si>
  <si>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tierce. Indiquer le nom de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</si>
  <si>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</si>
  <si>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</si>
  <si>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</si>
  <si>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Indique si les lignes sont à prendre en compte dans les contrats d'interface 15-15/15-18
Si les colonnes ne sont pas cochées, le parser ne prend pas en compte la ligne</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</si>
  <si>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</si>
  <si>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</si>
  <si>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</si>
  <si>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</si>
  <si>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</si>
  <si>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</si>
  <si>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</si>
  <si>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</si>
  <si>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</si>
  <si>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</si>
  <si>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</si>
  <si>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</si>
  <si>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</si>
  <si>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</si>
  <si>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</si>
  <si>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</si>
  <si>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</si>
  <si>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</si>
  <si>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</si>
  <si>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</si>
  <si>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</si>
  <si>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</si>
  <si>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</si>
  <si>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</si>
  <si>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</si>
  <si>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</si>
  <si>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</si>
  <si>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</si>
  <si>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</si>
  <si>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</si>
  <si>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</si>
  <si>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 NexSIS</t>
  </si>
  <si>
    <t>Nouvelle balise</t>
  </si>
  <si>
    <t>Nantes - balise</t>
  </si>
  <si>
    <t>Nantes - description</t>
  </si>
  <si>
    <t>GT399</t>
  </si>
  <si>
    <t>GT399 description</t>
  </si>
  <si>
    <t>Priorisation</t>
  </si>
  <si>
    <r>
      <t xml:space="preserve">Format (ou </t>
    </r>
    <r>
      <rPr>
        <i/>
        <sz val="11"/>
        <color rgb="FF808080"/>
        <rFont val="Calibri3"/>
      </rPr>
      <t>type</t>
    </r>
    <r>
      <rPr>
        <sz val="11"/>
        <color rgb="FF808080"/>
        <rFont val="Calibri3"/>
      </rPr>
      <t>)</t>
    </r>
  </si>
  <si>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</si>
  <si>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</si>
  <si>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</si>
  <si>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</si>
  <si>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</si>
  <si>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</si>
  <si>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</si>
  <si>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</si>
  <si>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</si>
  <si>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</si>
  <si>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</si>
  <si>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</si>
  <si>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</si>
  <si>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</si>
  <si>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</si>
  <si>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</si>
  <si>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</si>
  <si>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</si>
  <si>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</si>
  <si>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</si>
  <si>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</si>
  <si>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</si>
  <si>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</si>
  <si>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</si>
  <si>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</si>
  <si>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</si>
  <si>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</si>
  <si>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</si>
  <si>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</si>
  <si>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</si>
  <si>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</si>
  <si>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</si>
  <si>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</si>
  <si>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</si>
  <si>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</si>
  <si>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</si>
  <si>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</si>
  <si>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</si>
  <si>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</si>
  <si>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</si>
  <si>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</si>
  <si>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</si>
  <si>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</si>
  <si>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</si>
  <si>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</si>
  <si>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</si>
  <si>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</si>
  <si>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</si>
  <si>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</si>
  <si>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</si>
  <si>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</si>
  <si>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</si>
  <si>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</si>
  <si>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</si>
  <si>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</si>
  <si>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</si>
  <si>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</si>
  <si>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</si>
  <si>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</si>
  <si>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</si>
  <si>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</si>
  <si>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communication</t>
  </si>
  <si>
    <t>Création affaire = RC-EDA (message "createCase")</t>
  </si>
  <si>
    <t>Version de travail 15-15</t>
  </si>
  <si>
    <r>
      <t xml:space="preserve">Format (ou </t>
    </r>
    <r>
      <rPr>
        <i/>
        <sz val="11"/>
        <color rgb="FF808080"/>
        <rFont val="Calibri"/>
        <family val="2"/>
        <scheme val="minor"/>
      </rPr>
      <t>type</t>
    </r>
    <r>
      <rPr>
        <sz val="11"/>
        <color rgb="FF808080"/>
        <rFont val="Calibri"/>
        <family val="2"/>
        <scheme val="minor"/>
      </rPr>
      <t>)</t>
    </r>
  </si>
  <si>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</si>
  <si>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</si>
  <si>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</si>
  <si>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</si>
  <si>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</si>
  <si>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</si>
  <si>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Quand on reçoit un dossier, on en crée un de notre côté aussi. Clé de pouvoir partager le numéro de dossier du voisin =&gt; pouvoir passer son ID locale dans un autre champs</t>
  </si>
  <si>
    <t>n'est-ce pas le numero de dossier ?</t>
  </si>
  <si>
    <t>Identifiant local de l'affaire/dossier -&gt; RC-DE ?</t>
  </si>
  <si>
    <t>Objectif : pouvoir transmettre les dossiers/affaires des différentes forces impliquées</t>
  </si>
  <si>
    <t>CA126B445579GD4A67AV</t>
  </si>
  <si>
    <t>senderCaseId</t>
  </si>
  <si>
    <t>NO</t>
  </si>
  <si>
    <t>Numéro de dossier de l'émetteur</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</si>
  <si>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</si>
  <si>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</si>
  <si>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</si>
  <si>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</si>
  <si>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</si>
  <si>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</si>
  <si>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</si>
  <si>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</si>
  <si>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</si>
  <si>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</si>
  <si>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</si>
  <si>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</si>
  <si>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</si>
  <si>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</si>
  <si>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</si>
  <si>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Identifiant de l'affaire partagé entre tous les intervenants = aux champs {organization}.{senderCaseId}.
Il doit pouvoir être généré de façon unique et décentralisée et ne présenter aucune ambiguïté. 
Il est généré par le système du partenaire récepteur de la primo-demande de secours (créateur du dossier).
Valorisation : {pays}.{domaine}.{organisation}.{structure interne}*.{unité fonctionnelle}*.{numéro de dossier}</t>
  </si>
  <si>
    <t>fr.health.samu440-DRFR15DDXAAJJJ0000</t>
  </si>
  <si>
    <t>eventId</t>
  </si>
  <si>
    <t>NR</t>
  </si>
  <si>
    <t>Numéro de requête émise</t>
  </si>
  <si>
    <t>Identifiant local de l'affaire/dossier</t>
  </si>
  <si>
    <t xml:space="preserve">Valoriser avec le numéro du dossier dans le SI de l'émetteur du message. 
Ce champ est facultatif, il ne sera notamment pas transmis par NexSIS.
</t>
  </si>
  <si>
    <t>DRFR15DDXAAJJJ0000</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</si>
  <si>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</si>
  <si>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</si>
  <si>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createdAt</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</si>
  <si>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</si>
  <si>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</si>
  <si>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cisuNomenclatureVersion</t>
  </si>
  <si>
    <t>referenceVersion</t>
  </si>
  <si>
    <t>Qualification de l'affaire/dossier</t>
  </si>
  <si>
    <t>Permet de qualifier l'affaire en générale. La qualification est issue d'une interprétation métier des alertes reçues.</t>
  </si>
  <si>
    <t>alertCode</t>
  </si>
  <si>
    <t>qualification</t>
  </si>
  <si>
    <t>Nature de fait</t>
  </si>
  <si>
    <t>Décrit la nature de fait de l'alerte (NF) à partir de la nomenclature CISU</t>
  </si>
  <si>
    <t>whatsHappen</t>
  </si>
  <si>
    <t>CE/CK</t>
  </si>
  <si>
    <t>raison de l'appel</t>
  </si>
  <si>
    <t>nomenclature</t>
  </si>
  <si>
    <t>nomenclature CISU</t>
  </si>
  <si>
    <t>A valoriser avec un code la nomenclature associée</t>
  </si>
  <si>
    <t>C07.13.02</t>
  </si>
  <si>
    <t>code</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</si>
  <si>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</si>
  <si>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</si>
  <si>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</si>
  <si>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</si>
  <si>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Permet de complémenter en commentaire libre l'attribut permettant de qualifier l'événement.</t>
  </si>
  <si>
    <t>Type de lieu</t>
  </si>
  <si>
    <t># Voir whatsHappen (type nomenclature)</t>
  </si>
  <si>
    <t>Décrit le type de lieu (TL). Référentiel : nomenclature CISU</t>
  </si>
  <si>
    <t>locationKind</t>
  </si>
  <si>
    <t>CI</t>
  </si>
  <si>
    <t>Type de lieu d'intervention</t>
  </si>
  <si>
    <t>Risque, menace et sensibilité</t>
  </si>
  <si>
    <t>Décrit les risques, menaces et sensibilités (RMS). Référentiel : nomenclature CISU.</t>
  </si>
  <si>
    <t>riskThreat</t>
  </si>
  <si>
    <t>Motif de recours médico-secouriste</t>
  </si>
  <si>
    <t>Décrit le motif de recours médico-secouriste (MR). Référentiel : nomenclature CISU.</t>
  </si>
  <si>
    <t>healthMotive</t>
  </si>
  <si>
    <t xml:space="preserve">Détails du dossier </t>
  </si>
  <si>
    <t>details</t>
  </si>
  <si>
    <t>caseDetails</t>
  </si>
  <si>
    <t>nomenclature SI-SAMU</t>
  </si>
  <si>
    <t>cf. cycle SI SAMU  : échanger l'état du dossier si le cycle de vie du dossier est implémenté de manière conforme au cycle de vie du dossier SI-SAMU. 
Echanger à minima l'information que le dossier est clôturé.</t>
  </si>
  <si>
    <t>ENUM: Programmé, Actif , Achevé, Validé , Clôturé , Classé, Archivé</t>
  </si>
  <si>
    <t>ok, pas de nomenclature, juste enum, ce serait mieux d'avoir des codes : à retravailler</t>
  </si>
  <si>
    <t>Type de dossier</t>
  </si>
  <si>
    <t>D/DR/DRM si cycle SI-SAMU implémenté</t>
  </si>
  <si>
    <t>DR</t>
  </si>
  <si>
    <t>type</t>
  </si>
  <si>
    <t>ENUM : D, DR, DRM 
NOMENC_TYPEDOS</t>
  </si>
  <si>
    <t>ok enum, pas de code</t>
  </si>
  <si>
    <t>Attribution du dossier</t>
  </si>
  <si>
    <t>Décrit le type de professionnel médical à qui le dossier est attribué : Médecin généraliste, médecin urgentiste etc.</t>
  </si>
  <si>
    <t xml:space="preserve">médecin urgentiste </t>
  </si>
  <si>
    <t>attribution</t>
  </si>
  <si>
    <t>onglet Attribution du dossier.</t>
  </si>
  <si>
    <t>nomenclature à retravailler</t>
  </si>
  <si>
    <t>Priorité de régulation médicale</t>
  </si>
  <si>
    <t>Décrit la priorité de régulation médicale du dossier : P0, P1, P2, P3</t>
  </si>
  <si>
    <t>P1</t>
  </si>
  <si>
    <t>priority</t>
  </si>
  <si>
    <t>onglet Priorité de régulation médicale</t>
  </si>
  <si>
    <t>nomenclature guide de regul (sfmu sudf)</t>
  </si>
  <si>
    <t>Patients-Victimes</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</si>
  <si>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</si>
  <si>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</si>
  <si>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</si>
  <si>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</si>
  <si>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</si>
  <si>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</si>
  <si>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</si>
  <si>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</si>
  <si>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</si>
  <si>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</si>
  <si>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</si>
  <si>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</si>
  <si>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SENIOR</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</si>
  <si>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</si>
  <si>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</si>
  <si>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</si>
  <si>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</si>
  <si>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Localisation de l'affaire/dossier</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</si>
  <si>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</si>
  <si>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</si>
  <si>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</si>
  <si>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</si>
  <si>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</si>
  <si>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</si>
  <si>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</si>
  <si>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</si>
  <si>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</si>
  <si>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</si>
  <si>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</si>
  <si>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</si>
  <si>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Indique le nom de lieu : nom commercial, forêt de Fontainebleau, lac du Der (plutôt à destination des systèmes).</t>
  </si>
  <si>
    <t>Lycée Pierre de Coubertin</t>
  </si>
  <si>
    <t>LE/L4</t>
  </si>
  <si>
    <t>Nom de l'établissement répertorié/point d'intérêt</t>
  </si>
  <si>
    <t>Détails de l'adresse</t>
  </si>
  <si>
    <t>detailedAddress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</si>
  <si>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</si>
  <si>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</si>
  <si>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</si>
  <si>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</si>
  <si>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</si>
  <si>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</si>
  <si>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</si>
  <si>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</si>
  <si>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</si>
  <si>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</si>
  <si>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</si>
  <si>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</si>
  <si>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</si>
  <si>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</si>
  <si>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</si>
  <si>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</si>
  <si>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</si>
  <si>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</si>
  <si>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</si>
  <si>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</si>
  <si>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</si>
  <si>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Nom</t>
  </si>
  <si>
    <t>du Montparnasse</t>
  </si>
  <si>
    <t>Détails de la commune</t>
  </si>
  <si>
    <t>city</t>
  </si>
  <si>
    <t>Nom officiel de la commune actuelle</t>
  </si>
  <si>
    <t>Lille</t>
  </si>
  <si>
    <t>LC</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</si>
  <si>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</si>
  <si>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</si>
  <si>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</si>
  <si>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</si>
  <si>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</si>
  <si>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</si>
  <si>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</si>
  <si>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</si>
  <si>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</si>
  <si>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</si>
  <si>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</si>
  <si>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</si>
  <si>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</si>
  <si>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</si>
  <si>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t>
  </si>
  <si>
    <t>floor</t>
  </si>
  <si>
    <t>LG</t>
  </si>
  <si>
    <t>Numéro de porte</t>
  </si>
  <si>
    <t>Spécifie numéro d'appartement, de chambre, de bureau</t>
  </si>
  <si>
    <t>A16</t>
  </si>
  <si>
    <t>roomNumber</t>
  </si>
  <si>
    <t>LP</t>
  </si>
  <si>
    <t>Indique les informations nécessaires  à l'identification de l'interphone (numéro, nom)</t>
  </si>
  <si>
    <t>Dupont</t>
  </si>
  <si>
    <t>interphone</t>
  </si>
  <si>
    <t>Indique le ou les digicodes dans l'ordre de progression dans le bâtiment</t>
  </si>
  <si>
    <t>1234A</t>
  </si>
  <si>
    <t>accessCode</t>
  </si>
  <si>
    <t>LD</t>
  </si>
  <si>
    <t>Ascenseur/escalier</t>
  </si>
  <si>
    <t xml:space="preserve">Indique l'ascenseur ou la cage d'escalier </t>
  </si>
  <si>
    <t>C3</t>
  </si>
  <si>
    <t>elevator</t>
  </si>
  <si>
    <t>Bâtiment</t>
  </si>
  <si>
    <t>Batiment B</t>
  </si>
  <si>
    <t>buildingName</t>
  </si>
  <si>
    <t>Entrée</t>
  </si>
  <si>
    <t>Zone Sud</t>
  </si>
  <si>
    <t>entrance</t>
  </si>
  <si>
    <t>Nom du service concerné au sein de l'établissement : Infirmerie, service finance, service cardiologie, …</t>
  </si>
  <si>
    <t>Infirmerie</t>
  </si>
  <si>
    <t>entity</t>
  </si>
  <si>
    <t>N° de téléphone du lieu</t>
  </si>
  <si>
    <t>Numéro de téléphone permettant d'accéder au lieu de l'intervention, par exemple : téléphone du secrétariat, téléphone du service administratif ou se trouve le patient/victime.</t>
  </si>
  <si>
    <t>phoneNumber</t>
  </si>
  <si>
    <t>format téléphone</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</si>
  <si>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</si>
  <si>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</si>
  <si>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</si>
  <si>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</si>
  <si>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</si>
  <si>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</si>
  <si>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format date/heure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</si>
  <si>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</si>
  <si>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</si>
  <si>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</si>
  <si>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</si>
  <si>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</si>
  <si>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</si>
  <si>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</si>
  <si>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 xml:space="preserve">Latitude du point clé de la localisation </t>
  </si>
  <si>
    <t>48.866667</t>
  </si>
  <si>
    <t>lat</t>
  </si>
  <si>
    <t>en décimales</t>
  </si>
  <si>
    <t>préciser l'unité utilisée (il existe au moins 3 formats)</t>
  </si>
  <si>
    <t>Longitude</t>
  </si>
  <si>
    <t>Longitude du point clé de la localisation</t>
  </si>
  <si>
    <t>2.333333</t>
  </si>
  <si>
    <t>lon</t>
  </si>
  <si>
    <t xml:space="preserve">Altitude </t>
  </si>
  <si>
    <t xml:space="preserve">Altitude du point clé de la localisation, en mètre, ignoré côté NexSIS. </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</si>
  <si>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</si>
  <si>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</si>
  <si>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</si>
  <si>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</si>
  <si>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</si>
  <si>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</si>
  <si>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</si>
  <si>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</si>
  <si>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</si>
  <si>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</si>
  <si>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</si>
  <si>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</si>
  <si>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</si>
  <si>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</si>
  <si>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</si>
  <si>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</si>
  <si>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</si>
  <si>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</si>
  <si>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</si>
  <si>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</si>
  <si>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</si>
  <si>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</si>
  <si>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</si>
  <si>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</si>
  <si>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</si>
  <si>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</si>
  <si>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</si>
  <si>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</si>
  <si>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</si>
  <si>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</si>
  <si>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</si>
  <si>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</si>
  <si>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</si>
  <si>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</si>
  <si>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t>
  </si>
  <si>
    <t>Identifiant unique dans le type. Exemple : UUID d'un ega</t>
  </si>
  <si>
    <t>id987</t>
  </si>
  <si>
    <t>id</t>
  </si>
  <si>
    <t>uri</t>
  </si>
  <si>
    <t>France</t>
  </si>
  <si>
    <t>country</t>
  </si>
  <si>
    <t>NOMENCLATURE: ISO 3166-ISO3166-2</t>
  </si>
  <si>
    <t>nomenclature internationale</t>
  </si>
  <si>
    <t>ce n'est pas le nom du pays qu'il faut s'échanger mais son code iNSEE</t>
  </si>
  <si>
    <t>Champ libre pour compléter les informations de localisation</t>
  </si>
  <si>
    <t>Clé derrière le pot de fleur</t>
  </si>
  <si>
    <t>comment</t>
  </si>
  <si>
    <t>LI</t>
  </si>
  <si>
    <t>Itinéraire (texte libre)</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</si>
  <si>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</si>
  <si>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</si>
  <si>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</si>
  <si>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</si>
  <si>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</si>
  <si>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</si>
  <si>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</si>
  <si>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</si>
  <si>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</si>
  <si>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</si>
  <si>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</si>
  <si>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</si>
  <si>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</si>
  <si>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</si>
  <si>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</si>
  <si>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</si>
  <si>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</si>
  <si>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</si>
  <si>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</si>
  <si>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</si>
  <si>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</si>
  <si>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</si>
  <si>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 xml:space="preserve">Texte libre permettant de donner des informations supplémentaires concernant l'alerte.
Texte servant à passer les informations de gestion des évènements (main courante sans les informations médicales privilégiées) </t>
  </si>
  <si>
    <t>Déclenchement téléalarme, voisine sur les lieux</t>
  </si>
  <si>
    <t>OG</t>
  </si>
  <si>
    <t>Observations générales (texte libre)</t>
  </si>
  <si>
    <t>Requérant</t>
  </si>
  <si>
    <t>Objet permettant d'identifer la personne qui a alerté les secours et de la recontacter</t>
  </si>
  <si>
    <t>caller</t>
  </si>
  <si>
    <t>Contact</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</si>
  <si>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</si>
  <si>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</si>
  <si>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</si>
  <si>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</si>
  <si>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</si>
  <si>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</si>
  <si>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</si>
  <si>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</si>
  <si>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</si>
  <si>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</si>
  <si>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ajouter la nomenclature EMSI complète dans les fichiers de nomenclature</t>
  </si>
  <si>
    <t>URI du contact requérant</t>
  </si>
  <si>
    <t>Valeur de l'URI utilisée pour contacter le partenaire</t>
  </si>
  <si>
    <t>0671830530</t>
  </si>
  <si>
    <t>Contact de contre-appel</t>
  </si>
  <si>
    <t># Voir callerContact (type contact)</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</si>
  <si>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</si>
  <si>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</si>
  <si>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</si>
  <si>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</si>
  <si>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</si>
  <si>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</si>
  <si>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</si>
  <si>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</si>
  <si>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</si>
  <si>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</si>
  <si>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de requérant</t>
  </si>
  <si>
    <t>Indique la relation du requérant avec l'incident / le patient / la victime</t>
  </si>
  <si>
    <t>le patient lui-même, père, mère</t>
  </si>
  <si>
    <t>voir avec Daphné pour remplacer par nomenclature SI-SAMU dans fichier</t>
  </si>
  <si>
    <t>Nomenclature SI SAMU</t>
  </si>
  <si>
    <t>Nomenc SI-SAMU = TYPAPPLT</t>
  </si>
  <si>
    <t>Difficulté de communication</t>
  </si>
  <si>
    <t>Indique si le requérant rencontre ou non des difficulté de communication</t>
  </si>
  <si>
    <t>Malentendant, aucune difficulté de communication</t>
  </si>
  <si>
    <t>onglet Difficultés de communication</t>
  </si>
  <si>
    <t>Informations complémentaires sur le requérant</t>
  </si>
  <si>
    <t>Informations complémentaires sur le requérant 
Les informations peuvent être passées sous forme de texte libre ou via une liste d'adjectif</t>
  </si>
  <si>
    <t>témoin de l'accident</t>
  </si>
  <si>
    <t>CH</t>
  </si>
  <si>
    <t>Profil appelant</t>
  </si>
  <si>
    <t>Prénom &amp; nom usuel</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</si>
  <si>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</si>
  <si>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</si>
  <si>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</si>
  <si>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</si>
  <si>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</si>
  <si>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</si>
  <si>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</si>
  <si>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</si>
  <si>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</si>
  <si>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</si>
  <si>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</si>
  <si>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</si>
  <si>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</si>
  <si>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</si>
  <si>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</si>
  <si>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</si>
  <si>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</si>
  <si>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</si>
  <si>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</si>
  <si>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</si>
  <si>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</si>
  <si>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</si>
  <si>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nomenclature à créer</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</si>
  <si>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</si>
  <si>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</si>
  <si>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</si>
  <si>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</si>
  <si>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</si>
  <si>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</si>
  <si>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</si>
  <si>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</si>
  <si>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</si>
  <si>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</si>
  <si>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Qualification</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</si>
  <si>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</si>
  <si>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</si>
  <si>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</si>
  <si>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</si>
  <si>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</si>
  <si>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</si>
  <si>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{pays}.{domaine}.{organisation}.{structure interne}*.{unité fonctionnelle}*.</t>
  </si>
  <si>
    <t>fr.health.samu440</t>
  </si>
  <si>
    <t>organization</t>
  </si>
  <si>
    <t>Centre d'appels</t>
  </si>
  <si>
    <t>Décrit le centre d'appel auquel est rattaché l'agent</t>
  </si>
  <si>
    <t>CGA, CGO 21, CRRA 44, ...</t>
  </si>
  <si>
    <t>controlRoom</t>
  </si>
  <si>
    <t>referentiel SI-SAMU</t>
  </si>
  <si>
    <t>Rôle agent</t>
  </si>
  <si>
    <t>Décrit le rôle de l'agent au sein du service selon la nomenclature PERSO (nomenclature SI-SAMU)</t>
  </si>
  <si>
    <t>ARM</t>
  </si>
  <si>
    <t>callTakerRole</t>
  </si>
  <si>
    <t>role</t>
  </si>
  <si>
    <t>Contact de l'agent</t>
  </si>
  <si>
    <t>Objet contact permettant d'indiquer le contact de l'agent</t>
  </si>
  <si>
    <t>calltakerURI</t>
  </si>
  <si>
    <t>calltakerContact</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</si>
  <si>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</si>
  <si>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</si>
  <si>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</si>
  <si>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</si>
  <si>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</si>
  <si>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</si>
  <si>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</si>
  <si>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</si>
  <si>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</si>
  <si>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</si>
  <si>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pj</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</si>
  <si>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</si>
  <si>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</si>
  <si>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</si>
  <si>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</si>
  <si>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</si>
  <si>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</si>
  <si>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</si>
  <si>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</si>
  <si>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</si>
  <si>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</si>
  <si>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</si>
  <si>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</si>
  <si>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</si>
  <si>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</si>
  <si>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</si>
  <si>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</si>
  <si>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</si>
  <si>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</si>
  <si>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</si>
  <si>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</si>
  <si>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</si>
  <si>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traitant</t>
  </si>
  <si>
    <t>Champ servant à transférer la responsabilité du traitement d'un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remettant l'ID du SAMU demandeur dans ce champ + il envoie l'ID local du dossier chez lui.</t>
  </si>
  <si>
    <t>owner</t>
  </si>
  <si>
    <t>Voir avec Romain où se trouve la liste des ID Samu uniques qu'on utilise dans le Hub Santé</t>
  </si>
  <si>
    <t>Opérateurs impliqués</t>
  </si>
  <si>
    <t>Si pertinent et si le SAMU émetteur souhaite partager les opérateurs spécifiques à contacter chez lui (ARM Référent, Médecin référent, etc) pour le traitement d'un dossier.</t>
  </si>
  <si>
    <t>operator</t>
  </si>
  <si>
    <t>Prénom &amp; nom de l'opérateur</t>
  </si>
  <si>
    <t>revoir la cardinalité avec Philippe : quel est l'intérêt de donner uniquement le rôle de l'opérateur (par exemple ARM) sans le nom et  le prénom (si l'objet est rempli) ou un identifiant ? L'objet sert à communiquer un opérateur 'référent' qui suivrait le dossier / a contacter en priorité.</t>
  </si>
  <si>
    <t>Identifiant professionnel de l'opérateur si existant</t>
  </si>
  <si>
    <t>Rôle</t>
  </si>
  <si>
    <t>Rôle de l'opérateur au sein de l'entité émettrice du message</t>
  </si>
  <si>
    <t>ARM, Medecin régulateur…</t>
  </si>
  <si>
    <t>Patient / victime</t>
  </si>
  <si>
    <t>Identification des patients / victimes</t>
  </si>
  <si>
    <t>patient</t>
  </si>
  <si>
    <t>ID patient partagé</t>
  </si>
  <si>
    <t>Identifiant technique du patient pour permettre les rapprochements d'infos. Le 1er qui créé l'ID patient a raison.</t>
  </si>
  <si>
    <t>Voir pour implémenter un format obligatoire mais pour l'instant c'est l'ID patient unique du premier qui parle (= qui le partage). A inventer en concertation avec les autres forces. Pour l'instant on met un ID technique + à retravailler.</t>
  </si>
  <si>
    <t>A retravailler en concertation avec autres forces : important pour rattachement bilan / patients</t>
  </si>
  <si>
    <t>Dossier administratif</t>
  </si>
  <si>
    <t>file</t>
  </si>
  <si>
    <t>Identifiant(s) patient(s)</t>
  </si>
  <si>
    <t>Identifiant autre que le matricule INS</t>
  </si>
  <si>
    <t>externalId</t>
  </si>
  <si>
    <t>Source  /  type d'identifiant</t>
  </si>
  <si>
    <t>Type de l'identifiant fourni</t>
  </si>
  <si>
    <t>NIR, SINUS, SI-VIC, …</t>
  </si>
  <si>
    <t>ENUM: NIR, SINUS, SI-VIC, DOSSARD, PLACE</t>
  </si>
  <si>
    <t>énumération partielle pour le moment, nomenclature à créer</t>
  </si>
  <si>
    <t>L'identifiant en lui-même</t>
  </si>
  <si>
    <t>value</t>
  </si>
  <si>
    <t>Type et valeur des URI utilisées par le patient concerné</t>
  </si>
  <si>
    <t>remettre la nomenclature EMSI complète (cf objet dans 15-18)</t>
  </si>
  <si>
    <t>2 balises : type contact et no</t>
  </si>
  <si>
    <t>Adresse</t>
  </si>
  <si>
    <t>Voir pour ajouter l'adresse postale du patient uniquement : pas besoin du niveau de détail de l'adresse d'intervention qui est un objet différent</t>
  </si>
  <si>
    <t>personalAddress</t>
  </si>
  <si>
    <t># Voir detailedAddress</t>
  </si>
  <si>
    <t># Voir city</t>
  </si>
  <si>
    <t xml:space="preserve">Médecin traitant </t>
  </si>
  <si>
    <t>generalPractitioner</t>
  </si>
  <si>
    <t xml:space="preserve">Si besoin : concaténer le nom de jeune fille (nom de naissance) et nom de femme mariée (nom d'usage) dans ce champ. </t>
  </si>
  <si>
    <t>Nom du médecin traitant du patient si connu</t>
  </si>
  <si>
    <t>Numéro RPPS du médecin traitant</t>
  </si>
  <si>
    <t>vérifier le format du numéro RPPS seulement</t>
  </si>
  <si>
    <t>RPPS</t>
  </si>
  <si>
    <t>Adresse medecin</t>
  </si>
  <si>
    <t># Voir patientAddress (type personalAddress)</t>
  </si>
  <si>
    <t>Contact médecin</t>
  </si>
  <si>
    <t>Identité INS</t>
  </si>
  <si>
    <t>L'identitée du patient basée sur les règles de l'INS</t>
  </si>
  <si>
    <t>identity</t>
  </si>
  <si>
    <t>insIdentity</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</si>
  <si>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</si>
  <si>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</si>
  <si>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cycle</t>
  </si>
  <si>
    <t>insCycle</t>
  </si>
  <si>
    <t>Statut de l'identité</t>
  </si>
  <si>
    <t>ENUM : Provisoire, Validée, Récupérée, Qualifiée</t>
  </si>
  <si>
    <t>Les statuts de l'identité sont énumérés tels que définis par la doctrine INS. Il n'existe pas à proprement parler de 'nomenclature' (source : RNIV)</t>
  </si>
  <si>
    <t>nomenclature INS</t>
  </si>
  <si>
    <t>Attribut de l'identité</t>
  </si>
  <si>
    <t>Le RNIV recommande que les logiciels référentiels d’identités gèrent a minima les 3 attributs suivants :
- identité homonyme,
- identité douteuse,
- identité fictive.</t>
  </si>
  <si>
    <t>attribute</t>
  </si>
  <si>
    <t>ENUM : Homonyme, Fictive, Douteuse</t>
  </si>
  <si>
    <t>Les attributs de l'identités sont énumérés tels que définis par la doctrine INS. Il n'existe pas à proprement parler de 'nomenclature' (source : RNIV)</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</si>
  <si>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</si>
  <si>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</si>
  <si>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insNumber</t>
  </si>
  <si>
    <t xml:space="preserve">Matricule </t>
  </si>
  <si>
    <t>2 77 01 01 154 002 29</t>
  </si>
  <si>
    <t>Vérifier uniquement le format du matricule INS  :  13 caractères (collés sans espace) et une clé sur 2 caractères (donc 15 caractères?) + attention, peut contenir des lettres pour la Corse (2A et 2B)</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</si>
  <si>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</si>
  <si>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</si>
  <si>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</si>
  <si>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oid</t>
  </si>
  <si>
    <t>Voir pour mettre une enum, globalement il n'y'en a pas beaucoup : https://esante.gouv.fr/sites/default/files/media_entity/documents/asip_referentiel_identifiant_national_sante-liste-des-oid-des-autorites-d-affectation-des-ins_v0.1.pdf</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</si>
  <si>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</si>
  <si>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</si>
  <si>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strictFeatures</t>
  </si>
  <si>
    <t>insStrictFeatures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</si>
  <si>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</si>
  <si>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</si>
  <si>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</si>
  <si>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</si>
  <si>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</si>
  <si>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birthFirstName</t>
  </si>
  <si>
    <t>Liste des prénoms de naissance</t>
  </si>
  <si>
    <t>Ensemble des prénoms de naissance (renvoyés par INSi)</t>
  </si>
  <si>
    <t>birthFirstNamesList</t>
  </si>
  <si>
    <t>Date de naissance</t>
  </si>
  <si>
    <t>Date de naissance du patient</t>
  </si>
  <si>
    <t>birthDate</t>
  </si>
  <si>
    <t>date</t>
  </si>
  <si>
    <t xml:space="preserve">Sexe </t>
  </si>
  <si>
    <t>Sexe du patient</t>
  </si>
  <si>
    <t>sex</t>
  </si>
  <si>
    <t>onglet sexe</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</si>
  <si>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</si>
  <si>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</si>
  <si>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</si>
  <si>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Vérifier le format du code INSEE uniquement</t>
  </si>
  <si>
    <t>code insee</t>
  </si>
  <si>
    <t>Traits non stricts de l'identité</t>
  </si>
  <si>
    <t># Voir detailedName</t>
  </si>
  <si>
    <t>Prénom et nom usuels</t>
  </si>
  <si>
    <t>nonStrictFeatures</t>
  </si>
  <si>
    <t>Décrit le motif de recours médico-secouriste spécifique au patient concerné (MR). Référentiel : nomenclature CISU.</t>
  </si>
  <si>
    <t>onglet motif de recours medico-secouriste</t>
  </si>
  <si>
    <t>Informations patient</t>
  </si>
  <si>
    <t>patientDetail</t>
  </si>
  <si>
    <t>il manque potentiellement les actes effecteurs ?</t>
  </si>
  <si>
    <t>pour la partie patient, vérifier que tous les champs du RPIS sont bien pris en compte &gt; ajouter ce qui manque ; utiliser les mêmes nomenclatures</t>
  </si>
  <si>
    <t>Poids</t>
  </si>
  <si>
    <t>Poids en kilogrammes</t>
  </si>
  <si>
    <t>weight</t>
  </si>
  <si>
    <t>Taille</t>
  </si>
  <si>
    <t>Taille en centimètres</t>
  </si>
  <si>
    <t>Age</t>
  </si>
  <si>
    <t>Age du patient (Norme ISO_8601)</t>
  </si>
  <si>
    <t>6Y</t>
  </si>
  <si>
    <t>age</t>
  </si>
  <si>
    <t xml:space="preserve">REGEX: </t>
  </si>
  <si>
    <t>Format de l'age ? En jours ?</t>
  </si>
  <si>
    <t>Niveau de soin</t>
  </si>
  <si>
    <t>R1</t>
  </si>
  <si>
    <t>careLevel</t>
  </si>
  <si>
    <t>onglet niveau de soin</t>
  </si>
  <si>
    <t>Hypothèses de régulation médicale</t>
  </si>
  <si>
    <t>hypothesis</t>
  </si>
  <si>
    <t>Hypothèse de régulation médicale principale</t>
  </si>
  <si>
    <t>Hypothese diagnostique principale émise par le médecin régulateur du CRAA</t>
  </si>
  <si>
    <t>mainDiagnosis</t>
  </si>
  <si>
    <t>CIM11 : récupérer le format des codes, et ne vérifier que le format</t>
  </si>
  <si>
    <t>Hypothèses de régulation médicale secondaires</t>
  </si>
  <si>
    <t>Hypotheses diagnostiques secondaires émises par le médecin régulateur du CRAA</t>
  </si>
  <si>
    <t>otherDiagnosis</t>
  </si>
  <si>
    <t>Diagnostic de l'effecteur</t>
  </si>
  <si>
    <t>Diagnostic posé par le médecin effecteur qui se trouve sur les lieux de l'affaire, ou diagnostic par le médecin régulateur après avoir reçu le retour de l'effecteur</t>
  </si>
  <si>
    <t>resourceDiagnosis</t>
  </si>
  <si>
    <t>Interrogatoire médical</t>
  </si>
  <si>
    <t>Interrogatoire médical. Aussi appelé note de régulation médicale.</t>
  </si>
  <si>
    <t>medicalNote</t>
  </si>
  <si>
    <t>Objet aligné sur le bloc note</t>
  </si>
  <si>
    <t>ID partagé du patient concerné, lorsque le patient existe et est identifié</t>
  </si>
  <si>
    <t>Professionnel de santé qui réalise l'interrogatoire</t>
  </si>
  <si>
    <t># Voir operator</t>
  </si>
  <si>
    <t xml:space="preserve">Professionnel de santé qui réalise l'interrogatoire médical. </t>
  </si>
  <si>
    <t>Date Heure de création de l'interrogatoire</t>
  </si>
  <si>
    <t>Groupe date heure de création de l'interrogatoire.  L'indicateur de fuseau horaire Z ne doit pas être utilisé.</t>
  </si>
  <si>
    <t>Observations et commentaires</t>
  </si>
  <si>
    <t>Observations médicales du professionnel de santé qui réalise l'interrogatoire (texte libre)
Champ à utiliser pour aggréger l'ensemble des antécédents /traitements/allergies du patient si les catégories ne sont pas disctinctes dans le LRM</t>
  </si>
  <si>
    <t>Antécédents</t>
  </si>
  <si>
    <t>Texte libre  pour décrire les antécédents du patient</t>
  </si>
  <si>
    <t>medicalHistory</t>
  </si>
  <si>
    <t>Traitements</t>
  </si>
  <si>
    <t>Texte libre  pour décrire les traitements du patient</t>
  </si>
  <si>
    <t>treatments</t>
  </si>
  <si>
    <t>Allergies</t>
  </si>
  <si>
    <t>Texte libre pour décrire les allergies du patient</t>
  </si>
  <si>
    <t>allergies</t>
  </si>
  <si>
    <t>Décisions</t>
  </si>
  <si>
    <t>Mesures prises par le Samu-Centre 15 en réponse à la demande exprimée en fonction de l’événement et de la situation du ou des patients</t>
  </si>
  <si>
    <t>decision</t>
  </si>
  <si>
    <t xml:space="preserve">Faut-il créer un type de message à part pour gérer le transfert du dossier médical ? </t>
  </si>
  <si>
    <t>a reporter dans autre message (partage de moyen/decision)</t>
  </si>
  <si>
    <t>Date Heure de création de la décision</t>
  </si>
  <si>
    <t>Groupe date heure de création de la décision.  L'indicateur de fuseau horaire Z ne doit pas être utilisé.</t>
  </si>
  <si>
    <t>Type de décision</t>
  </si>
  <si>
    <t>Type de décision prise</t>
  </si>
  <si>
    <t>conseil médical  / décision d’intervention / décision d’orientation et de transport / Pas de décision supplémentaire</t>
  </si>
  <si>
    <t>onglet Type de décision</t>
  </si>
  <si>
    <t>nomenclature si-samu</t>
  </si>
  <si>
    <t>nomemclature guide de regul</t>
  </si>
  <si>
    <t>Orientation</t>
  </si>
  <si>
    <t>Décision(s) d'orientation prise par le médecin régulateur</t>
  </si>
  <si>
    <t>orientation</t>
  </si>
  <si>
    <t>a revoir</t>
  </si>
  <si>
    <t>a suppr ?</t>
  </si>
  <si>
    <t>Type de transport</t>
  </si>
  <si>
    <t>Type de transport à engager pour la prise en charge du patient</t>
  </si>
  <si>
    <t xml:space="preserve">SMUR </t>
  </si>
  <si>
    <t>transportation</t>
  </si>
  <si>
    <t xml:space="preserve">nécessite plusieurs champs (organisme, base de ratachement, type vecteur, ordre vecteur, id vecteur) </t>
  </si>
  <si>
    <t>Niveau de prise en charge</t>
  </si>
  <si>
    <t>Type d’équipe (médical, paramédicale, non médicale, standard, incomplete, ...)</t>
  </si>
  <si>
    <t>Médical, paramédical, secouriste</t>
  </si>
  <si>
    <t>teamCare</t>
  </si>
  <si>
    <t>onglet niveau de médicalisation</t>
  </si>
  <si>
    <t>Destination</t>
  </si>
  <si>
    <t>destination</t>
  </si>
  <si>
    <t>Voir pour  liaison avec les moyens mobilisés ?</t>
  </si>
  <si>
    <t>Type de destination</t>
  </si>
  <si>
    <t>Indique le type de destination de la ressource : service d’urgences d’un Etablissement de santé, autres services d’un établissement de santé, cabinet d’un professionnel de santé, domicile personnel, EPHAD ou long séjour, autre</t>
  </si>
  <si>
    <t>ENUM: service d’urgences d’un Etablissement de santé, autres services d’un établissement de santé, cabinet d’un professionnel de santé, domicile personnel, EPHAD ou long séjour, autre</t>
  </si>
  <si>
    <t>Etablissement</t>
  </si>
  <si>
    <t>Nom de l'établissement</t>
  </si>
  <si>
    <t>facility</t>
  </si>
  <si>
    <t>FINESS administratif</t>
  </si>
  <si>
    <t>N° Finess administratif de l'établissement</t>
  </si>
  <si>
    <t>adminFiness</t>
  </si>
  <si>
    <t>vérifier uniquement le format du FINESS</t>
  </si>
  <si>
    <t>FINESS géographique</t>
  </si>
  <si>
    <t>N° Finess géographique de l'établissement</t>
  </si>
  <si>
    <t>geoFiness</t>
  </si>
  <si>
    <t>Service concerné par l'admission du patient</t>
  </si>
  <si>
    <t>service</t>
  </si>
  <si>
    <t>Autre</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</si>
  <si>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</si>
  <si>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</si>
  <si>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d'une mise à jour d'affaire, les objets alertes sont IMMUTABLES.</t>
  </si>
  <si>
    <t>otherAlert</t>
  </si>
  <si>
    <t>newAlert</t>
  </si>
  <si>
    <t>Informations complémentaires</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</si>
  <si>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</si>
  <si>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</si>
  <si>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</si>
  <si>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</si>
  <si>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</si>
  <si>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</si>
  <si>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</si>
  <si>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</si>
  <si>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</si>
  <si>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</si>
  <si>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</si>
  <si>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</si>
  <si>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</si>
  <si>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</si>
  <si>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</si>
  <si>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</si>
  <si>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</si>
  <si>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</si>
  <si>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emsi</t>
  </si>
  <si>
    <t> </t>
  </si>
  <si>
    <t>Liens existants</t>
  </si>
  <si>
    <r>
      <t xml:space="preserve">Description EMSI (EN) </t>
    </r>
    <r>
      <rPr>
        <b/>
        <i/>
        <sz val="11"/>
        <color rgb="FFFFFFFF"/>
        <rFont val="Calibri"/>
        <family val="2"/>
      </rPr>
      <t>- informatif</t>
    </r>
  </si>
  <si>
    <t>Usage NexSIS</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</si>
  <si>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</si>
  <si>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</si>
  <si>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</si>
  <si>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</si>
  <si>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</si>
  <si>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</si>
  <si>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</si>
  <si>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</si>
  <si>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</si>
  <si>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</si>
  <si>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</si>
  <si>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</si>
  <si>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</si>
  <si>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</si>
  <si>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</si>
  <si>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</si>
  <si>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</si>
  <si>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</si>
  <si>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</si>
  <si>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</si>
  <si>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</si>
  <si>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</si>
  <si>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</si>
  <si>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</si>
  <si>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</si>
  <si>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</si>
  <si>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</si>
  <si>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</si>
  <si>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</si>
  <si>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</si>
  <si>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</si>
  <si>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</si>
  <si>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de l'organisation (champ organization du message RC-EDA) suivi de l'identifiant local de l'affaire du partenaire requérant (champ senderCaseId du message RC-EDA).
{pays}.{domaine}.{organisation}.{structure interne}*.{unité fonctionnelle}*-{numéro de dossier}</t>
  </si>
  <si>
    <t>fr.health.samu440.DRFR15DDXAAJJJ0000</t>
  </si>
  <si>
    <t>Rôle du lien</t>
  </si>
  <si>
    <t>Optionnel : à valoriser avec la constante "SPRSDS" pour un message EMSI, incluant des missions RDC et/ou OPG et avec le libellé "ADDSTO" pour un message EMSI, incluant uniquement qu'une demande de concours (EMSI-DC).</t>
  </si>
  <si>
    <t>Define the relation of the linked EMSI.</t>
  </si>
  <si>
    <t>ADDSTO</t>
  </si>
  <si>
    <t>LINK_ROLE</t>
  </si>
  <si>
    <t>ENUM: ADDSTO, SPRSDS</t>
  </si>
  <si>
    <t>Niveau</t>
  </si>
  <si>
    <t>A valoriser avec la valeur constante "OPR" dans le cadre d'un message EMSI, incluant une mission OPG</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</si>
  <si>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</si>
  <si>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</si>
  <si>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</si>
  <si>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</si>
  <si>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</si>
  <si>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</si>
  <si>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</si>
  <si>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</si>
  <si>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</si>
  <si>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</si>
  <si>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</si>
  <si>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</si>
  <si>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</si>
  <si>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</si>
  <si>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</si>
  <si>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</si>
  <si>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</si>
  <si>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</si>
  <si>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t>
  </si>
  <si>
    <t>Origine ID</t>
  </si>
  <si>
    <t>Optionnel, identifiant du service à l'origine de l'EMSI
Se référer au DSF pour la structure normée des organisations
Le format est le suivant {pays}.{domaine}.{organisation}.{structure interne}*.{unité fonctionnelle}*.</t>
  </si>
  <si>
    <t>The unique identifier of an organization element.</t>
  </si>
  <si>
    <t>ORG_ID</t>
  </si>
  <si>
    <t>ID d'utilisateur de l'origine</t>
  </si>
  <si>
    <t xml:space="preserve">Optionnel, identifiant de l'opérateur du service à l'origine de l'EMSI, qui gère l'opération. 
Ce champ peut être différent du calltakerId du message RC-EDA. </t>
  </si>
  <si>
    <t xml:space="preserve">It provides the unique identifier of the user who created the EMSI. </t>
  </si>
  <si>
    <t>USER_ID</t>
  </si>
  <si>
    <t xml:space="preserve">Nom Origine </t>
  </si>
  <si>
    <t>Optionnel, A constituer par le rédacteur pour être intelligible (exemple [structure] [code département]).
Ce champ n'est pas normé obligatoirement. Chaque service décide de la structure de son nom d'origine.</t>
  </si>
  <si>
    <t>It provides the name which identifies the agency and the EMSI node.
NOTE: Subsequently, other information such as contact point,
telephone number or address can be provided in this element.</t>
  </si>
  <si>
    <t>samu 44, cgo 77, codis 78, cdau 91, les pompiers du 23</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</si>
  <si>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</si>
  <si>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</si>
  <si>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</si>
  <si>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</si>
  <si>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</si>
  <si>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</si>
  <si>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</si>
  <si>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</si>
  <si>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</si>
  <si>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</si>
  <si>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</si>
  <si>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</si>
  <si>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</si>
  <si>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</si>
  <si>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</si>
  <si>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</si>
  <si>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</si>
  <si>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</si>
  <si>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</si>
  <si>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</si>
  <si>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</si>
  <si>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</si>
  <si>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</si>
  <si>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event</t>
  </si>
  <si>
    <t>Identifiant local de l'affaire</t>
  </si>
  <si>
    <t>A renseigner avec l'identifiant local de l'affaire dans le LRM ou NexSIS</t>
  </si>
  <si>
    <t>Describes the identifier of the event for the creator of the EMSI. Unique inside the node.</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</si>
  <si>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</si>
  <si>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</si>
  <si>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</si>
  <si>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</si>
  <si>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 partagé</t>
  </si>
  <si>
    <t>A renseigner avec l'identifiant de l'organisation (champ organization du message RC-EDA) suivi de l'identifiant local de l'affaire du partenaire requérant (champ senderCaseId du message RC-EDA).
{pays}.{domaine}.{organisation}.{structure interne}*.{unité fonctionnelle}*.{numéro de dossier}
NB : Si l'initiateur du partage de dossier est le même que l'initiateur du message EMSI, l'EVENT.ID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</si>
  <si>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</si>
  <si>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</si>
  <si>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</si>
  <si>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</si>
  <si>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</si>
  <si>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</si>
  <si>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</si>
  <si>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</si>
  <si>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</si>
  <si>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</si>
  <si>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</si>
  <si>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</si>
  <si>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</si>
  <si>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</si>
  <si>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</si>
  <si>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</si>
  <si>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</si>
  <si>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</si>
  <si>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</si>
  <si>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</si>
  <si>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</si>
  <si>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</si>
  <si>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</si>
  <si>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</si>
  <si>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</si>
  <si>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</si>
  <si>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</si>
  <si>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</si>
  <si>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</si>
  <si>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</si>
  <si>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</si>
  <si>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</si>
  <si>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</si>
  <si>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</si>
  <si>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</si>
  <si>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</si>
  <si>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</si>
  <si>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</si>
  <si>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</si>
  <si>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</si>
  <si>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</si>
  <si>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</si>
  <si>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</si>
  <si>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</si>
  <si>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</si>
  <si>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</si>
  <si>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</si>
  <si>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</si>
  <si>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</si>
  <si>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</si>
  <si>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</si>
  <si>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</si>
  <si>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</si>
  <si>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</si>
  <si>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</si>
  <si>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</si>
  <si>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</si>
  <si>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</si>
  <si>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</si>
  <si>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</si>
  <si>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</si>
  <si>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</si>
  <si>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</si>
  <si>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</si>
  <si>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</si>
  <si>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</si>
  <si>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</si>
  <si>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</si>
  <si>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</si>
  <si>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</si>
  <si>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</si>
  <si>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</si>
  <si>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</si>
  <si>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</si>
  <si>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Le format est le suivant {pays}.{domaine}.{organisation}.{structure interne}*.{unité fonctionnelle}*.
NB : ce champ (EVENT.REFERENCE.ORG_ID) ne peut pas être le même que le champ CONTEXT.LINK.ID ou EVENT.ID</t>
  </si>
  <si>
    <t>Defines the unique identifier for a node creating the EMSI.
If the element OTHER_EVENT_ID is provided.</t>
  </si>
  <si>
    <t>fr.fire.cgo044</t>
  </si>
  <si>
    <t>ID des autres event</t>
  </si>
  <si>
    <t>Indique d'autres identifiants utilisés pour l'affaire dans le système partenaire.
A renseigner avec l'identifiant de l'organisation suivi de l'identifiant local de l'affaire du partenaire dans son système.
{pays}.{domaine}.{organisation}.{structure interne}*.{unité fonctionnelle}*-{numéro de dossier}</t>
  </si>
  <si>
    <t>States the identifiers for the same event, used by other agencies.</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</si>
  <si>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</si>
  <si>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</si>
  <si>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</si>
  <si>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</si>
  <si>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</si>
  <si>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</si>
  <si>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</si>
  <si>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</si>
  <si>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</si>
  <si>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</si>
  <si>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</si>
  <si>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</si>
  <si>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</si>
  <si>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</si>
  <si>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</si>
  <si>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</si>
  <si>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</si>
  <si>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</si>
  <si>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</si>
  <si>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</si>
  <si>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Triage 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</si>
  <si>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</si>
  <si>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</si>
  <si>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Triage Vert</t>
  </si>
  <si>
    <t>Provides the number of casualties at the “GREEN” priority level in the current context. Treatment is less urgent in this category and can be deferred if there are other casualties requiring limited treatment or evac- uation assets.</t>
  </si>
  <si>
    <t>TRIAGEGREEN</t>
  </si>
  <si>
    <t>Triage 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</si>
  <si>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</si>
  <si>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</si>
  <si>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</si>
  <si>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</si>
  <si>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</si>
  <si>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</si>
  <si>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</si>
  <si>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</si>
  <si>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</si>
  <si>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</si>
  <si>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</si>
  <si>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</si>
  <si>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</si>
  <si>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</si>
  <si>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</si>
  <si>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</si>
  <si>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</si>
  <si>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</si>
  <si>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</si>
  <si>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</si>
  <si>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</si>
  <si>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</si>
  <si>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</si>
  <si>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</si>
  <si>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</si>
  <si>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</si>
  <si>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</si>
  <si>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</si>
  <si>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</si>
  <si>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</si>
  <si>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</si>
  <si>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</si>
  <si>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</si>
  <si>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</si>
  <si>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</si>
  <si>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</si>
  <si>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</si>
  <si>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</si>
  <si>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</si>
  <si>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</si>
  <si>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</si>
  <si>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</si>
  <si>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</si>
  <si>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</si>
  <si>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</si>
  <si>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</si>
  <si>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</si>
  <si>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</si>
  <si>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</si>
  <si>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</si>
  <si>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</si>
  <si>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</si>
  <si>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</si>
  <si>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</si>
  <si>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</si>
  <si>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</si>
  <si>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</si>
  <si>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</si>
  <si>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</si>
  <si>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</si>
  <si>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</si>
  <si>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 entre −90 and +90</t>
  </si>
  <si>
    <t>Defines the latitude of the point in the provided coordinate system.</t>
  </si>
  <si>
    <t>47.221866</t>
  </si>
  <si>
    <t>LAT</t>
  </si>
  <si>
    <t>Optionnel. Dans le cas où aucun LOC_ID n'est transféré, permet de localiser le lieu d'intervention souhaité
dernière coordonnée y  connue de la ressource
entre −180 and +180</t>
  </si>
  <si>
    <t>Defines the longitude of the point in the provided coordinate system.</t>
  </si>
  <si>
    <t>-1.575807</t>
  </si>
  <si>
    <t>LONG</t>
  </si>
  <si>
    <t>Altitude</t>
  </si>
  <si>
    <t xml:space="preserve">Optionnel. Dans le cas où aucun LOC_ID n'est transféré, permet de localiser le lieu d'intervention souhaité
dernière coordonnée z  connue de la ressource, en mètres sans bornes
</t>
  </si>
  <si>
    <t>Defines the height above mean sea level in metres.</t>
  </si>
  <si>
    <t>HEIGHT</t>
  </si>
  <si>
    <t>Optionnel. Dans le cas d'un partage de position, les adresses transmises ne sont pas structurées.</t>
  </si>
  <si>
    <t>Provides a physical address for this position.</t>
  </si>
  <si>
    <t>Nantes centre ville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</si>
  <si>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</si>
  <si>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</si>
  <si>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</si>
  <si>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</si>
  <si>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</si>
  <si>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</si>
  <si>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</si>
  <si>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</si>
  <si>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</si>
  <si>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</si>
  <si>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</si>
  <si>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</si>
  <si>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</si>
  <si>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</si>
  <si>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</si>
  <si>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</si>
  <si>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</si>
  <si>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</si>
  <si>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</si>
  <si>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</si>
  <si>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</si>
  <si>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</si>
  <si>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</si>
  <si>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</si>
  <si>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{pays}.{domaine}.{organisation}.{structure interne}*.{unité fonctionnelle}*.</t>
  </si>
  <si>
    <t>Defines the unique identifier of the node which controls the mission. It can be omitted if the mission is controlled by the node which provides the EMSI.</t>
  </si>
  <si>
    <t>fr.fire.cgo440</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</si>
  <si>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</si>
  <si>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</si>
  <si>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</si>
  <si>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</si>
  <si>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</si>
  <si>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</si>
  <si>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</si>
  <si>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</si>
  <si>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</si>
  <si>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</si>
  <si>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</si>
  <si>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</si>
  <si>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</si>
  <si>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</si>
  <si>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</si>
  <si>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</si>
  <si>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</si>
  <si>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</si>
  <si>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</si>
  <si>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 RESOURCE.ID)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</si>
  <si>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</si>
  <si>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</si>
  <si>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</si>
  <si>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</si>
  <si>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</si>
  <si>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</si>
  <si>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</si>
  <si>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</si>
  <si>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</si>
  <si>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</si>
  <si>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</si>
  <si>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</si>
  <si>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</si>
  <si>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</si>
  <si>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</si>
  <si>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</si>
  <si>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</si>
  <si>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</si>
  <si>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</si>
  <si>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</si>
  <si>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</si>
  <si>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</si>
  <si>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</si>
  <si>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</si>
  <si>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</si>
  <si>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</si>
  <si>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</si>
  <si>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</si>
  <si>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</si>
  <si>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</si>
  <si>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</si>
  <si>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</si>
  <si>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</si>
  <si>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</si>
  <si>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</si>
  <si>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</si>
  <si>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</si>
  <si>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</si>
  <si>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</si>
  <si>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</si>
  <si>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</si>
  <si>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</si>
  <si>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</si>
  <si>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</si>
  <si>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</si>
  <si>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</si>
  <si>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</si>
  <si>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</si>
  <si>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</si>
  <si>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</si>
  <si>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</si>
  <si>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</si>
  <si>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</si>
  <si>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t>
  </si>
  <si>
    <t>Defines the unique identifier of the node which controls the resource. It can be omitted if the resource is controlled by the node which provides the EMSI.</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</si>
  <si>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</si>
  <si>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</si>
  <si>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</si>
  <si>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</si>
  <si>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</si>
  <si>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</si>
  <si>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</si>
  <si>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</si>
  <si>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</si>
  <si>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</si>
  <si>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</si>
  <si>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</si>
  <si>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</si>
  <si>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</si>
  <si>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</si>
  <si>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</si>
  <si>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</si>
  <si>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</si>
  <si>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</si>
  <si>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</si>
  <si>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</si>
  <si>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</si>
  <si>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</si>
  <si>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</si>
  <si>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</si>
  <si>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</si>
  <si>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</si>
  <si>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</si>
  <si>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</si>
  <si>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</si>
  <si>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</si>
  <si>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</si>
  <si>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</si>
  <si>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</si>
  <si>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</si>
  <si>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</si>
  <si>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</si>
  <si>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</si>
  <si>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</si>
  <si>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</si>
  <si>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</si>
  <si>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</si>
  <si>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</si>
  <si>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</si>
  <si>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</si>
  <si>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</si>
  <si>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</si>
  <si>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</si>
  <si>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</si>
  <si>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</si>
  <si>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</si>
  <si>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</si>
  <si>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Détails de contact</t>
  </si>
  <si>
    <t>1. RFGI du moyen NEXSIS (si RFGI disponible)
2. Numéro de téléphone</t>
  </si>
  <si>
    <t>Provides an actual contact detailed information of the resource.</t>
  </si>
  <si>
    <t>DETAIL</t>
  </si>
  <si>
    <t>positionUpdate</t>
  </si>
  <si>
    <r>
      <t xml:space="preserve">Format (ou </t>
    </r>
    <r>
      <rPr>
        <b/>
        <i/>
        <sz val="11"/>
        <color theme="0"/>
        <rFont val="Calibri"/>
        <family val="2"/>
        <scheme val="minor"/>
      </rPr>
      <t>type</t>
    </r>
    <r>
      <rPr>
        <b/>
        <sz val="11"/>
        <color theme="0"/>
        <rFont val="Calibri"/>
        <family val="2"/>
        <scheme val="minor"/>
      </rPr>
      <t>)</t>
    </r>
  </si>
  <si>
    <t>Identifiant de la ressource</t>
  </si>
  <si>
    <t>Identifiant unique de la ressource  dans le système du partenaire propriétaire</t>
  </si>
  <si>
    <t>76_45101#SMUR1</t>
  </si>
  <si>
    <t>Date et heure des dernières remontées d'informations de la ressource</t>
  </si>
  <si>
    <t>Date et heure de la dernière position connue</t>
  </si>
  <si>
    <t>2024-01-27T08:44:00+02:00</t>
  </si>
  <si>
    <t>Date et heure de la réception de la dernière localisation</t>
  </si>
  <si>
    <t>Date et heure de la réception de la dernière position connue dans le système de l'organisme</t>
  </si>
  <si>
    <t>2024-01-27T08:45:00+02:00</t>
  </si>
  <si>
    <t>receptionDatetime</t>
  </si>
  <si>
    <t xml:space="preserve">Permet de localiser la resource. </t>
  </si>
  <si>
    <t>Dernière coordonnée x connue de la ressource, entre −90 and +90</t>
  </si>
  <si>
    <t>Dernière coordonnée y connue de la ressource, entre −180 and +180</t>
  </si>
  <si>
    <t>Dernière coordonnée z connue de la ressource, en mètres sans bornes</t>
  </si>
  <si>
    <t>Vitesse de la ressource</t>
  </si>
  <si>
    <t>Vitesse de la ressource enregistrée, exprimée en km/h</t>
  </si>
  <si>
    <t>Direction de la ressource</t>
  </si>
  <si>
    <t>Direction de la ressource, exprimé en degrés</t>
  </si>
  <si>
    <t>cap</t>
  </si>
  <si>
    <t>Mouvement de la ressource</t>
  </si>
  <si>
    <t>Indique si la ressource est en mouvement (MOBILE) ou non (STATIQUE)</t>
  </si>
  <si>
    <t>MOBILE</t>
  </si>
  <si>
    <t>move</t>
  </si>
  <si>
    <t>ENUM: MOBILE, STATIQUE</t>
  </si>
  <si>
    <t>Etat du moteur de la ressource</t>
  </si>
  <si>
    <t>Indique si le moteur de la ressource est éteint (FAUX) ou allumé/en marche (VRAI)</t>
  </si>
  <si>
    <t>engineOn</t>
  </si>
  <si>
    <t>boolean</t>
  </si>
  <si>
    <t>Etat de l'hélicoptère</t>
  </si>
  <si>
    <t>Indique si l'hélicoptère est au sol (VRAI) ou en l'air (FAUX)</t>
  </si>
  <si>
    <t>groundStatus</t>
  </si>
  <si>
    <t>Définit le statut de disponibilité d'une ressource.
- DISPONIBLE : Lorsque la ressource est disponible
- INDISPONIBLE : Lorsque la ressource n'est pas disponible, celle-ci peut être engagée ou en maintenance
- INCONNU : Lorsque le status est inconnu</t>
  </si>
  <si>
    <t>DISPONIBLE</t>
  </si>
  <si>
    <t>ENUM: DISPONIBLE, INDISPONIBLE, INCONNU</t>
  </si>
  <si>
    <t>Statut de la ressource engagée</t>
  </si>
  <si>
    <t>Précise le statut d'une ressource qui est engagée sur une mission</t>
  </si>
  <si>
    <t>PARTIE</t>
  </si>
  <si>
    <t>engagedStatus</t>
  </si>
  <si>
    <t>ENUM: ALERTEE, PARTIE, ARRIVEE_LIEU, TRANSPORT_DESTINATION, ARRIVEE_DESTINATION, FIN_MED, QUITTE_DESTINATION, RETOUR_DISPONIBLE, RETOUR_INDISPONIBLE, ARRIVEE_CENTRE</t>
  </si>
  <si>
    <t>Identifiant(s) de(s) ressource(s)</t>
  </si>
  <si>
    <t>Liste des ID des ressources pour lesquels le demandeur a besoin d'obtenir plus de détails</t>
  </si>
  <si>
    <t>resourceId</t>
  </si>
  <si>
    <t>resourceDetails</t>
  </si>
  <si>
    <t>Identifiant unique de l'organisme :  {pays}.{domaine}.{organisation}.{structure interne}*.{unité fonctionnelle}*
*données facultatives</t>
  </si>
  <si>
    <t>fr.health.samu76A</t>
  </si>
  <si>
    <t>orgId</t>
  </si>
  <si>
    <t>Nom donné à la ressource par l'organisme propriétaire. 
L'immatriculation peut être utilisée dans le nom courant des véhicules.</t>
  </si>
  <si>
    <t>SMUR 1 Rouen</t>
  </si>
  <si>
    <t>Type de ressource</t>
  </si>
  <si>
    <t>Catégorie de la ressource (SMUR, SDIS, TSU, SNP, MSPE, navire)</t>
  </si>
  <si>
    <t>SMUR</t>
  </si>
  <si>
    <r>
      <t xml:space="preserve">ENUM: SMUR, </t>
    </r>
    <r>
      <rPr>
        <sz val="11"/>
        <color rgb="FFFF0000"/>
        <rFont val="Calibri"/>
        <family val="2"/>
        <scheme val="minor"/>
      </rPr>
      <t>SDIS</t>
    </r>
    <r>
      <rPr>
        <sz val="11"/>
        <color rgb="FF808080"/>
        <rFont val="Calibri"/>
        <family val="2"/>
        <scheme val="minor"/>
      </rPr>
      <t>, TSU, SNP, MSPE, SHIP</t>
    </r>
  </si>
  <si>
    <t>Nature de la ressource</t>
  </si>
  <si>
    <t>Nature de la ressource (effecteur, base)</t>
  </si>
  <si>
    <t>BASE</t>
  </si>
  <si>
    <t>nature</t>
  </si>
  <si>
    <t>ENUM: EFFECTEUR, BASE</t>
  </si>
  <si>
    <t>Mobilité de la ressource</t>
  </si>
  <si>
    <t>Mobilité de la ressource (fixe, vehicule, heliporté, navire)</t>
  </si>
  <si>
    <t>VEHCL</t>
  </si>
  <si>
    <t>mobility</t>
  </si>
  <si>
    <t xml:space="preserve">ENUM: FIXE, VEHICULE, HELICOPTERE, SHIP </t>
  </si>
  <si>
    <t>Capacité de transport d'un patient</t>
  </si>
  <si>
    <t>MED</t>
  </si>
  <si>
    <t>capacity</t>
  </si>
  <si>
    <t>ENUM: URGENCE, MEDICALE, PARAMEDICALE, INCONNUE</t>
  </si>
  <si>
    <t>contacts</t>
  </si>
  <si>
    <t>Type de contact, voir énumération associée
1. PMRADD (si RFGI disponible)
2. PHNADD pour téléphonie</t>
  </si>
  <si>
    <t>ENUM: PMRADD, PHNADD</t>
  </si>
  <si>
    <t>1. RFGI (si RFGI disponible)
2. Numéro de téléphone</t>
  </si>
  <si>
    <t>0612342536</t>
  </si>
  <si>
    <t>error</t>
  </si>
  <si>
    <r>
      <t xml:space="preserve">Format (ou </t>
    </r>
    <r>
      <rPr>
        <b/>
        <i/>
        <sz val="11"/>
        <color rgb="FFFFFFFF"/>
        <rFont val="Calibri"/>
        <family val="2"/>
      </rPr>
      <t>type</t>
    </r>
    <r>
      <rPr>
        <b/>
        <sz val="11"/>
        <color rgb="FFFFFFFF"/>
        <rFont val="Calibri"/>
        <family val="2"/>
      </rPr>
      <t>)</t>
    </r>
  </si>
  <si>
    <t>Erreur</t>
  </si>
  <si>
    <t>Permet de representer un erreur à l'aide d'un code numérique et une chaine de caractéres</t>
  </si>
  <si>
    <t>errorCode</t>
  </si>
  <si>
    <t>Code d'erreur</t>
  </si>
  <si>
    <t>Code numerique represenant l'erreur</t>
  </si>
  <si>
    <t>statusCode</t>
  </si>
  <si>
    <t>Titre d'erreur</t>
  </si>
  <si>
    <t>Chaine de caracteres representant l'erreur</t>
  </si>
  <si>
    <t>NOT_ALLOWED_CONTENT_TYPE</t>
  </si>
  <si>
    <t>statusString</t>
  </si>
  <si>
    <t>Cause d'erreur</t>
  </si>
  <si>
    <t>La ou les causes d'erreur dans le message source</t>
  </si>
  <si>
    <t>The following errors have occurred:\nNot allowed content type</t>
  </si>
  <si>
    <t>errorCause</t>
  </si>
  <si>
    <t>Message source</t>
  </si>
  <si>
    <t>Message source complet</t>
  </si>
  <si>
    <t>sourceMessage</t>
  </si>
  <si>
    <t>DistributionID referencé</t>
  </si>
  <si>
    <t>DistributionID du message source</t>
  </si>
  <si>
    <t>referencedDistributionID</t>
  </si>
  <si>
    <t>info</t>
  </si>
  <si>
    <t>Information</t>
  </si>
  <si>
    <t> Champ libre permettant de transmettre des informations quelconques</t>
  </si>
  <si>
    <t>Identifiant du message référencé</t>
  </si>
  <si>
    <t>Identifiant unique du message référencé</t>
  </si>
  <si>
    <t>distributionID</t>
  </si>
  <si>
    <t>Indicateur de refus de message</t>
  </si>
  <si>
    <t>Indique si le message acquitté a été refusé</t>
  </si>
  <si>
    <t>isRefused</t>
  </si>
  <si>
    <t>Identifiant du message d'erreur lié</t>
  </si>
  <si>
    <t>Identifiant unique du message d'erreur lié</t>
  </si>
  <si>
    <t>infoDistributionID</t>
  </si>
  <si>
    <t>customContent</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</si>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</sst>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17">
    <font>
      <sz val="11"/>
      <color rgb="FF808080"/>
      <name val="Tahoma"/>
    </font>
    <font>
      <sz val="11"/>
      <color theme="1"/>
      <name val="Calibri"/>
      <family val="2"/>
      <scheme val="minor"/>
    </font>
    <font>
      <sz val="11"/>
      <color theme="1"/>
      <name val="Calibri"/>
      <family val="2"/>
      <scheme val="minor"/>
    </font>
    <font>
      <sz val="11"/>
      <color rgb="FF808080"/>
      <name val="Calibri2"/>
    </font>
    <font>
      <u/>
      <sz val="11"/>
      <color rgb="FF0563C1"/>
      <name val="Tahoma"/>
      <family val="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4"/>
      <color theme="0"/>
      <name val="Calibri"/>
      <family val="2"/>
      <scheme val="minor"/>
    </font>
    <font>
      <sz val="11"/>
      <name val="Calibri Light"/>
      <family val="2"/>
      <scheme val="major"/>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sz val="8"/>
      <color theme="1" tint="0.249977111117893"/>
      <name val="Calibri"/>
      <family val="2"/>
      <scheme val="minor"/>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i/>
      <sz val="11"/>
      <color rgb="FFFFFFFF"/>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i/>
      <sz val="11"/>
      <color theme="0"/>
      <name val="Calibri"/>
      <family val="2"/>
      <scheme val="minor"/>
    </font>
    <font>
      <sz val="11"/>
      <color rgb="FF7030A0"/>
      <name val="Calibri"/>
      <family val="2"/>
      <scheme val="minor"/>
    </font>
    <font>
      <u/>
      <sz val="11"/>
      <color rgb="FF0563C1"/>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sz val="10"/>
      <color rgb="FF000000"/>
      <name val="Tahoma"/>
      <family val="2"/>
    </font>
    <font>
      <b/>
      <sz val="10"/>
      <color rgb="FF000000"/>
      <name val="Tahoma"/>
      <family val="2"/>
    </font>
    <font>
      <b/>
      <i/>
      <sz val="11"/>
      <color rgb="FFFFFFFF"/>
      <name val="Calibri"/>
      <family val="2"/>
    </font>
    <font>
      <sz val="11"/>
      <color rgb="FFC00000"/>
      <name val="Calibri"/>
      <family val="2"/>
      <scheme val="minor"/>
    </font>
    <font>
      <strike/>
      <sz val="11"/>
      <color theme="1"/>
      <name val="Calibri"/>
      <family val="2"/>
      <scheme val="minor"/>
    </font>
    <font>
      <sz val="11"/>
      <color rgb="FF69008E"/>
      <name val="Calibri"/>
      <family val="2"/>
      <scheme val="minor"/>
    </font>
    <font>
      <b/>
      <i/>
      <sz val="11"/>
      <color theme="0"/>
      <name val="Calibri"/>
      <family val="2"/>
      <scheme val="minor"/>
    </font>
    <font>
      <b/>
      <sz val="11"/>
      <color theme="0"/>
      <name val="Calibri Light"/>
      <family val="2"/>
      <scheme val="major"/>
    </font>
    <font>
      <sz val="11"/>
      <color rgb="FF7030A0"/>
      <name val="Calibri"/>
      <family val="2"/>
    </font>
    <font>
      <b/>
      <sz val="11"/>
      <color rgb="FFFFFFFF"/>
      <name val="Calibri Light"/>
      <family val="2"/>
    </font>
    <font>
      <sz val="11"/>
      <color rgb="FF000000"/>
      <name val="Tahoma"/>
      <family val="2"/>
    </font>
    <font>
      <b/>
      <sz val="11"/>
      <color theme="1"/>
      <name val="Tahoma"/>
      <family val="2"/>
    </font>
  </fonts>
  <fills count="61">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58383"/>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E1FF"/>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7030A0"/>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
      <patternFill patternType="solid">
        <fgColor theme="9" tint="0.79998168889431442"/>
        <bgColor rgb="FF000000"/>
      </patternFill>
    </fill>
    <fill>
      <patternFill patternType="solid">
        <fgColor theme="9" tint="0.79998168889431442"/>
        <bgColor rgb="FFD9E1F2"/>
      </patternFill>
    </fill>
    <fill>
      <patternFill patternType="solid">
        <fgColor theme="0" tint="-0.249977111117893"/>
        <bgColor indexed="64"/>
      </patternFill>
    </fill>
    <fill>
      <patternFill patternType="solid">
        <fgColor theme="0" tint="-0.249977111117893"/>
        <bgColor rgb="FFD9E1F2"/>
      </patternFill>
    </fill>
    <fill>
      <patternFill patternType="solid">
        <fgColor theme="4" tint="0.79998168889431442"/>
        <bgColor indexed="64"/>
      </patternFill>
    </fill>
    <fill>
      <patternFill patternType="solid">
        <fgColor theme="0"/>
        <bgColor rgb="FFD9E1F2"/>
      </patternFill>
    </fill>
    <fill>
      <patternFill patternType="solid">
        <fgColor rgb="FFFFE1FF"/>
        <bgColor rgb="FF000000"/>
      </patternFill>
    </fill>
    <fill>
      <patternFill patternType="solid">
        <fgColor rgb="FFAEAAAA"/>
        <bgColor rgb="FFD9E1F2"/>
      </patternFill>
    </fill>
    <fill>
      <patternFill patternType="solid">
        <fgColor rgb="FFBFBFBF"/>
        <bgColor rgb="FFD9E1F2"/>
      </patternFill>
    </fill>
    <fill>
      <patternFill patternType="solid">
        <fgColor rgb="FFFFFFFF"/>
        <bgColor rgb="FFD9E1F2"/>
      </patternFill>
    </fill>
    <fill>
      <patternFill patternType="solid">
        <fgColor rgb="FFD9E1F2"/>
        <bgColor rgb="FF000000"/>
      </patternFill>
    </fill>
    <fill>
      <patternFill patternType="solid">
        <fgColor rgb="FFFFFFFF"/>
        <bgColor rgb="FF000000"/>
      </patternFill>
    </fill>
    <fill>
      <patternFill patternType="solid">
        <fgColor rgb="FF69008E"/>
        <bgColor rgb="FF4472C4"/>
      </patternFill>
    </fill>
  </fills>
  <borders count="52">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
      <left/>
      <right style="thin">
        <color rgb="FF8EA9DB"/>
      </right>
      <top style="thin">
        <color rgb="FF8EA9DB"/>
      </top>
      <bottom style="thin">
        <color rgb="FF8EA9DB"/>
      </bottom>
      <diagonal/>
    </border>
    <border>
      <left style="thin">
        <color rgb="FFE7E6E6"/>
      </left>
      <right style="thin">
        <color rgb="FFE7E6E6"/>
      </right>
      <top style="thin">
        <color rgb="FF8EA9DB"/>
      </top>
      <bottom style="thin">
        <color rgb="FF8EA9DB"/>
      </bottom>
      <diagonal/>
    </border>
    <border>
      <left/>
      <right/>
      <top/>
      <bottom style="thin">
        <color rgb="FF8EA9DB"/>
      </bottom>
      <diagonal/>
    </border>
    <border>
      <left/>
      <right/>
      <top style="thin">
        <color rgb="FF8EA9DB"/>
      </top>
      <bottom/>
      <diagonal/>
    </border>
    <border>
      <left style="hair">
        <color rgb="FFCCCCCC"/>
      </left>
      <right/>
      <top style="hair">
        <color rgb="FFCCCCCC"/>
      </top>
      <bottom/>
      <diagonal/>
    </border>
    <border>
      <left style="hair">
        <color rgb="FFCCCCCC"/>
      </left>
      <right/>
      <top/>
      <bottom style="hair">
        <color rgb="FFCCCCCC"/>
      </bottom>
      <diagonal/>
    </border>
    <border>
      <left/>
      <right style="thin">
        <color rgb="FFE7E6E6"/>
      </right>
      <top style="thin">
        <color rgb="FF8EA9DB"/>
      </top>
      <bottom/>
      <diagonal/>
    </border>
    <border>
      <left/>
      <right style="thin">
        <color rgb="FFE7E6E6"/>
      </right>
      <top/>
      <bottom style="thin">
        <color rgb="FF8EA9DB"/>
      </bottom>
      <diagonal/>
    </border>
    <border>
      <left/>
      <right/>
      <top/>
      <bottom style="thin">
        <color theme="4" tint="0.39997558519241921"/>
      </bottom>
      <diagonal/>
    </border>
    <border>
      <left style="thin">
        <color theme="2" tint="-9.9978637043366805E-2"/>
      </left>
      <right/>
      <top/>
      <bottom style="thin">
        <color theme="2" tint="-9.9978637043366805E-2"/>
      </bottom>
      <diagonal/>
    </border>
    <border>
      <left/>
      <right/>
      <top/>
      <bottom style="thin">
        <color theme="2" tint="-9.9978637043366805E-2"/>
      </bottom>
      <diagonal/>
    </border>
    <border>
      <left/>
      <right style="thin">
        <color theme="2" tint="-9.9978637043366805E-2"/>
      </right>
      <top/>
      <bottom style="thin">
        <color theme="2" tint="-9.9978637043366805E-2"/>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theme="2" tint="-9.9978637043366805E-2"/>
      </left>
      <right style="thin">
        <color theme="2" tint="-9.9978637043366805E-2"/>
      </right>
      <top style="double">
        <color theme="4"/>
      </top>
      <bottom style="thin">
        <color theme="2" tint="-9.9978637043366805E-2"/>
      </bottom>
      <diagonal/>
    </border>
    <border>
      <left style="thin">
        <color rgb="FF8EA9DB"/>
      </left>
      <right/>
      <top style="thin">
        <color rgb="FF8EA9DB"/>
      </top>
      <bottom/>
      <diagonal/>
    </border>
    <border>
      <left/>
      <right style="thin">
        <color rgb="FF8EA9DB"/>
      </right>
      <top style="thin">
        <color rgb="FF8EA9DB"/>
      </top>
      <bottom/>
      <diagonal/>
    </border>
  </borders>
  <cellStyleXfs count="14">
    <xf numFmtId="0" fontId="0" fillId="0" borderId="0"/>
    <xf numFmtId="0" fontId="43" fillId="2" borderId="0" applyBorder="0" applyProtection="0"/>
    <xf numFmtId="0" fontId="43" fillId="2" borderId="0" applyBorder="0" applyProtection="0"/>
    <xf numFmtId="0" fontId="3" fillId="2" borderId="0" applyBorder="0" applyProtection="0"/>
    <xf numFmtId="0" fontId="43" fillId="2" borderId="0" applyBorder="0" applyProtection="0"/>
    <xf numFmtId="0" fontId="3" fillId="2" borderId="0" applyBorder="0" applyProtection="0"/>
    <xf numFmtId="0" fontId="5" fillId="0" borderId="0" applyBorder="0" applyProtection="0"/>
    <xf numFmtId="0" fontId="6" fillId="0" borderId="0" applyBorder="0" applyProtection="0"/>
    <xf numFmtId="164" fontId="7" fillId="0" borderId="0" applyBorder="0" applyProtection="0"/>
    <xf numFmtId="0" fontId="43" fillId="2" borderId="0" applyBorder="0" applyProtection="0"/>
    <xf numFmtId="0" fontId="43" fillId="2" borderId="0" applyBorder="0" applyProtection="0"/>
    <xf numFmtId="0" fontId="43" fillId="2" borderId="0" applyBorder="0" applyProtection="0"/>
    <xf numFmtId="0" fontId="3" fillId="2" borderId="0" applyBorder="0" applyProtection="0"/>
    <xf numFmtId="0" fontId="4" fillId="0" borderId="0" applyBorder="0" applyProtection="0"/>
  </cellStyleXfs>
  <cellXfs count="528">
    <xf numFmtId="0" fontId="0" fillId="0" borderId="0" xfId="0"/>
    <xf numFmtId="0" fontId="9" fillId="0" borderId="0" xfId="0" applyFont="1" applyAlignment="1">
      <alignment wrapText="1"/>
    </xf>
    <xf numFmtId="0" fontId="9" fillId="0" borderId="0" xfId="0" applyFont="1"/>
    <xf numFmtId="0" fontId="8" fillId="0" borderId="0" xfId="0" applyFont="1"/>
    <xf numFmtId="0" fontId="6" fillId="0" borderId="0" xfId="0" applyFont="1" applyAlignment="1">
      <alignment vertical="center"/>
    </xf>
    <xf numFmtId="0" fontId="8" fillId="0" borderId="0" xfId="0" applyFont="1" applyAlignment="1">
      <alignment wrapText="1"/>
    </xf>
    <xf numFmtId="0" fontId="13" fillId="0" borderId="0" xfId="0" applyFont="1" applyAlignment="1">
      <alignment wrapText="1"/>
    </xf>
    <xf numFmtId="0" fontId="8" fillId="0" borderId="0" xfId="0" applyFont="1" applyAlignment="1">
      <alignment horizontal="center"/>
    </xf>
    <xf numFmtId="0" fontId="9" fillId="5" borderId="1" xfId="0" applyFont="1" applyFill="1" applyBorder="1" applyAlignment="1">
      <alignment vertical="center"/>
    </xf>
    <xf numFmtId="0" fontId="10" fillId="5" borderId="1" xfId="0" applyFont="1" applyFill="1" applyBorder="1" applyAlignment="1">
      <alignment vertical="center"/>
    </xf>
    <xf numFmtId="0" fontId="8" fillId="5" borderId="1" xfId="0" applyFont="1" applyFill="1" applyBorder="1" applyAlignment="1">
      <alignment vertical="center"/>
    </xf>
    <xf numFmtId="0" fontId="11" fillId="5" borderId="1" xfId="0" applyFont="1" applyFill="1" applyBorder="1" applyAlignment="1">
      <alignment vertical="center"/>
    </xf>
    <xf numFmtId="0" fontId="14" fillId="5" borderId="1" xfId="0" applyFont="1" applyFill="1" applyBorder="1" applyAlignment="1">
      <alignment vertical="center"/>
    </xf>
    <xf numFmtId="0" fontId="11" fillId="5" borderId="0" xfId="0" applyFont="1" applyFill="1" applyAlignment="1">
      <alignment vertical="center" wrapText="1"/>
    </xf>
    <xf numFmtId="0" fontId="8" fillId="5" borderId="0" xfId="0" applyFont="1" applyFill="1" applyAlignment="1">
      <alignment horizontal="center" vertical="center"/>
    </xf>
    <xf numFmtId="0" fontId="8" fillId="5" borderId="0" xfId="0" applyFont="1" applyFill="1" applyAlignment="1">
      <alignment vertical="center"/>
    </xf>
    <xf numFmtId="0" fontId="9" fillId="0" borderId="1" xfId="0" applyFont="1" applyBorder="1" applyAlignment="1">
      <alignment vertical="center"/>
    </xf>
    <xf numFmtId="0" fontId="15" fillId="0" borderId="1" xfId="0" applyFont="1" applyBorder="1" applyAlignment="1">
      <alignment horizontal="left" vertical="center"/>
    </xf>
    <xf numFmtId="0" fontId="16" fillId="4" borderId="1" xfId="0" applyFont="1" applyFill="1" applyBorder="1" applyAlignment="1">
      <alignment vertical="center"/>
    </xf>
    <xf numFmtId="0" fontId="15" fillId="4" borderId="1" xfId="0" applyFont="1" applyFill="1" applyBorder="1" applyAlignment="1">
      <alignment vertical="center"/>
    </xf>
    <xf numFmtId="0" fontId="6" fillId="4" borderId="1" xfId="0" applyFont="1" applyFill="1" applyBorder="1" applyAlignment="1">
      <alignment horizontal="left" vertical="center"/>
    </xf>
    <xf numFmtId="0" fontId="14" fillId="4" borderId="1" xfId="0" applyFont="1" applyFill="1" applyBorder="1" applyAlignment="1">
      <alignment vertical="center"/>
    </xf>
    <xf numFmtId="0" fontId="11" fillId="0" borderId="1" xfId="0" applyFont="1" applyBorder="1" applyAlignment="1">
      <alignment vertical="center"/>
    </xf>
    <xf numFmtId="0" fontId="0" fillId="0" borderId="1" xfId="0" applyBorder="1"/>
    <xf numFmtId="0" fontId="17" fillId="0" borderId="1" xfId="0" applyFont="1" applyBorder="1" applyAlignment="1">
      <alignment horizontal="center" vertical="center" wrapText="1"/>
    </xf>
    <xf numFmtId="0" fontId="18" fillId="0" borderId="1" xfId="0" applyFont="1" applyBorder="1" applyAlignment="1">
      <alignment vertical="center" wrapText="1"/>
    </xf>
    <xf numFmtId="0" fontId="11" fillId="0" borderId="0" xfId="0" applyFont="1" applyAlignment="1">
      <alignment vertical="center" wrapText="1"/>
    </xf>
    <xf numFmtId="0" fontId="8" fillId="0" borderId="0" xfId="0" applyFont="1" applyAlignment="1">
      <alignment horizontal="center" vertical="center"/>
    </xf>
    <xf numFmtId="0" fontId="8" fillId="0" borderId="0" xfId="0" applyFont="1" applyAlignment="1">
      <alignment vertical="center"/>
    </xf>
    <xf numFmtId="0" fontId="9" fillId="5" borderId="1" xfId="0" applyFont="1" applyFill="1" applyBorder="1"/>
    <xf numFmtId="0" fontId="11" fillId="5" borderId="1" xfId="0" applyFont="1" applyFill="1" applyBorder="1"/>
    <xf numFmtId="0" fontId="11" fillId="5" borderId="1" xfId="0" applyFont="1" applyFill="1" applyBorder="1" applyAlignment="1">
      <alignment wrapText="1"/>
    </xf>
    <xf numFmtId="0" fontId="11" fillId="5" borderId="0" xfId="0" applyFont="1" applyFill="1" applyAlignment="1">
      <alignment wrapText="1"/>
    </xf>
    <xf numFmtId="0" fontId="11" fillId="6" borderId="0" xfId="0" applyFont="1" applyFill="1" applyAlignment="1">
      <alignment horizontal="center" vertical="center" wrapText="1"/>
    </xf>
    <xf numFmtId="0" fontId="8" fillId="5" borderId="0" xfId="0" applyFont="1" applyFill="1"/>
    <xf numFmtId="0" fontId="9" fillId="0" borderId="1" xfId="0" applyFont="1" applyBorder="1"/>
    <xf numFmtId="0" fontId="8" fillId="0" borderId="1" xfId="0" applyFont="1" applyBorder="1"/>
    <xf numFmtId="0" fontId="6" fillId="7" borderId="1" xfId="0" applyFont="1" applyFill="1" applyBorder="1" applyAlignment="1">
      <alignment vertical="center"/>
    </xf>
    <xf numFmtId="0" fontId="11" fillId="0" borderId="0" xfId="0" applyFont="1"/>
    <xf numFmtId="0" fontId="11" fillId="0" borderId="0" xfId="0" applyFont="1" applyAlignment="1">
      <alignment wrapText="1"/>
    </xf>
    <xf numFmtId="0" fontId="19" fillId="0" borderId="0" xfId="0" applyFont="1" applyAlignment="1">
      <alignment horizontal="center" vertical="center" wrapText="1"/>
    </xf>
    <xf numFmtId="0" fontId="11" fillId="0" borderId="0" xfId="0" applyFont="1" applyAlignment="1">
      <alignment horizontal="center" vertical="center" wrapText="1"/>
    </xf>
    <xf numFmtId="0" fontId="9" fillId="0" borderId="2" xfId="0" applyFont="1" applyBorder="1"/>
    <xf numFmtId="0" fontId="6" fillId="7" borderId="1" xfId="0" applyFont="1" applyFill="1" applyBorder="1" applyAlignment="1">
      <alignment vertical="center" wrapText="1"/>
    </xf>
    <xf numFmtId="0" fontId="19" fillId="8" borderId="2" xfId="0" applyFont="1" applyFill="1" applyBorder="1" applyAlignment="1">
      <alignment horizontal="center" vertical="center" wrapText="1"/>
    </xf>
    <xf numFmtId="49" fontId="8" fillId="0" borderId="1" xfId="0" applyNumberFormat="1" applyFont="1" applyBorder="1"/>
    <xf numFmtId="0" fontId="14" fillId="0" borderId="1" xfId="0" applyFont="1" applyBorder="1" applyAlignment="1">
      <alignment vertical="center"/>
    </xf>
    <xf numFmtId="0" fontId="8" fillId="4" borderId="1" xfId="0" applyFont="1" applyFill="1" applyBorder="1"/>
    <xf numFmtId="0" fontId="8" fillId="4" borderId="1" xfId="0" applyFont="1" applyFill="1" applyBorder="1" applyAlignment="1">
      <alignment wrapText="1"/>
    </xf>
    <xf numFmtId="0" fontId="13" fillId="4" borderId="1" xfId="0" applyFont="1" applyFill="1" applyBorder="1" applyAlignment="1">
      <alignment wrapText="1"/>
    </xf>
    <xf numFmtId="0" fontId="6" fillId="0" borderId="1" xfId="0" applyFont="1" applyBorder="1" applyAlignment="1">
      <alignment vertical="center"/>
    </xf>
    <xf numFmtId="0" fontId="6" fillId="9" borderId="1" xfId="0" applyFont="1" applyFill="1" applyBorder="1" applyAlignment="1">
      <alignment vertical="center"/>
    </xf>
    <xf numFmtId="0" fontId="9" fillId="0" borderId="1" xfId="0" applyFont="1" applyBorder="1" applyAlignment="1">
      <alignment wrapText="1"/>
    </xf>
    <xf numFmtId="0" fontId="8" fillId="0" borderId="1" xfId="0" applyFont="1" applyBorder="1" applyAlignment="1">
      <alignment wrapText="1"/>
    </xf>
    <xf numFmtId="49" fontId="8" fillId="0" borderId="1" xfId="0" applyNumberFormat="1" applyFont="1" applyBorder="1" applyAlignment="1">
      <alignment wrapText="1"/>
    </xf>
    <xf numFmtId="0" fontId="6" fillId="9" borderId="1" xfId="0" applyFont="1" applyFill="1" applyBorder="1" applyAlignment="1">
      <alignment vertical="center" wrapText="1"/>
    </xf>
    <xf numFmtId="0" fontId="8" fillId="0" borderId="0" xfId="0" applyFont="1" applyAlignment="1">
      <alignment horizontal="center" wrapText="1"/>
    </xf>
    <xf numFmtId="0" fontId="0" fillId="0" borderId="0" xfId="0" applyAlignment="1">
      <alignment wrapText="1"/>
    </xf>
    <xf numFmtId="0" fontId="21" fillId="0" borderId="0" xfId="0" applyFont="1" applyAlignment="1">
      <alignment wrapText="1"/>
    </xf>
    <xf numFmtId="0" fontId="6" fillId="4" borderId="1" xfId="0" applyFont="1" applyFill="1" applyBorder="1" applyAlignment="1">
      <alignment vertical="center"/>
    </xf>
    <xf numFmtId="0" fontId="6" fillId="7" borderId="0" xfId="0" applyFont="1" applyFill="1" applyAlignment="1">
      <alignment vertical="center" wrapText="1"/>
    </xf>
    <xf numFmtId="0" fontId="22" fillId="0" borderId="0" xfId="0" applyFont="1"/>
    <xf numFmtId="49" fontId="8" fillId="0" borderId="0" xfId="0" applyNumberFormat="1" applyFont="1"/>
    <xf numFmtId="0" fontId="6" fillId="0" borderId="1" xfId="0" applyFont="1" applyBorder="1" applyAlignment="1">
      <alignment vertical="center" wrapText="1"/>
    </xf>
    <xf numFmtId="0" fontId="23" fillId="0" borderId="0" xfId="0" applyFont="1" applyAlignment="1">
      <alignment wrapText="1"/>
    </xf>
    <xf numFmtId="0" fontId="0" fillId="10" borderId="2" xfId="0" applyFill="1" applyBorder="1"/>
    <xf numFmtId="0" fontId="14" fillId="7" borderId="1" xfId="0" applyFont="1" applyFill="1" applyBorder="1" applyAlignment="1">
      <alignment vertical="center"/>
    </xf>
    <xf numFmtId="0" fontId="8" fillId="4" borderId="0" xfId="0" applyFont="1" applyFill="1" applyAlignment="1">
      <alignment wrapText="1"/>
    </xf>
    <xf numFmtId="0" fontId="0" fillId="8" borderId="2" xfId="0" applyFill="1" applyBorder="1"/>
    <xf numFmtId="0" fontId="6" fillId="4" borderId="1" xfId="0" applyFont="1" applyFill="1" applyBorder="1" applyAlignment="1">
      <alignment wrapText="1"/>
    </xf>
    <xf numFmtId="0" fontId="6" fillId="7" borderId="0" xfId="0" applyFont="1" applyFill="1" applyAlignment="1">
      <alignment vertical="center"/>
    </xf>
    <xf numFmtId="0" fontId="8" fillId="3" borderId="1" xfId="0" applyFont="1" applyFill="1" applyBorder="1"/>
    <xf numFmtId="0" fontId="9" fillId="8" borderId="2" xfId="0" applyFont="1" applyFill="1" applyBorder="1" applyAlignment="1">
      <alignment horizontal="center"/>
    </xf>
    <xf numFmtId="0" fontId="9" fillId="8" borderId="0" xfId="0" applyFont="1" applyFill="1" applyAlignment="1">
      <alignment horizontal="center"/>
    </xf>
    <xf numFmtId="0" fontId="9" fillId="8" borderId="0" xfId="0" applyFont="1" applyFill="1" applyAlignment="1">
      <alignment horizontal="center" vertical="center"/>
    </xf>
    <xf numFmtId="0" fontId="0" fillId="8" borderId="0" xfId="0" applyFill="1"/>
    <xf numFmtId="0" fontId="24" fillId="0" borderId="0" xfId="0" applyFont="1"/>
    <xf numFmtId="0" fontId="12" fillId="0" borderId="0" xfId="0" applyFont="1"/>
    <xf numFmtId="0" fontId="12" fillId="0" borderId="1" xfId="0" applyFont="1" applyBorder="1"/>
    <xf numFmtId="0" fontId="25" fillId="7" borderId="1" xfId="0" applyFont="1" applyFill="1" applyBorder="1" applyAlignment="1">
      <alignment vertical="center"/>
    </xf>
    <xf numFmtId="0" fontId="12" fillId="0" borderId="0" xfId="0" applyFont="1" applyAlignment="1">
      <alignment wrapText="1"/>
    </xf>
    <xf numFmtId="0" fontId="12" fillId="0" borderId="0" xfId="0" applyFont="1" applyAlignment="1">
      <alignment horizontal="center"/>
    </xf>
    <xf numFmtId="0" fontId="26" fillId="0" borderId="0" xfId="0" applyFont="1"/>
    <xf numFmtId="0" fontId="14" fillId="5" borderId="1" xfId="0" applyFont="1" applyFill="1" applyBorder="1" applyAlignment="1">
      <alignment vertical="center" wrapText="1"/>
    </xf>
    <xf numFmtId="0" fontId="11" fillId="5" borderId="1" xfId="0" applyFont="1" applyFill="1" applyBorder="1" applyAlignment="1">
      <alignment horizontal="center" vertical="center"/>
    </xf>
    <xf numFmtId="0" fontId="27" fillId="0" borderId="3" xfId="0" applyFont="1" applyBorder="1"/>
    <xf numFmtId="0" fontId="0" fillId="0" borderId="3" xfId="0" applyBorder="1" applyAlignment="1">
      <alignment wrapText="1"/>
    </xf>
    <xf numFmtId="0" fontId="28" fillId="0" borderId="0" xfId="0" applyFont="1"/>
    <xf numFmtId="0" fontId="29" fillId="0" borderId="0" xfId="0" applyFont="1"/>
    <xf numFmtId="0" fontId="30" fillId="0" borderId="0" xfId="0" applyFont="1"/>
    <xf numFmtId="0" fontId="30" fillId="0" borderId="0" xfId="0" applyFont="1" applyAlignment="1">
      <alignment vertical="center"/>
    </xf>
    <xf numFmtId="0" fontId="31" fillId="0" borderId="0" xfId="0" applyFont="1"/>
    <xf numFmtId="0" fontId="32" fillId="0" borderId="0" xfId="0" applyFont="1"/>
    <xf numFmtId="0" fontId="31" fillId="0" borderId="0" xfId="0" applyFont="1" applyAlignment="1">
      <alignment vertical="center"/>
    </xf>
    <xf numFmtId="0" fontId="33" fillId="0" borderId="0" xfId="0" applyFont="1"/>
    <xf numFmtId="0" fontId="0" fillId="0" borderId="0" xfId="0" applyAlignment="1">
      <alignment horizontal="center"/>
    </xf>
    <xf numFmtId="0" fontId="34" fillId="0" borderId="0" xfId="0" applyFont="1" applyAlignment="1">
      <alignment wrapText="1"/>
    </xf>
    <xf numFmtId="0" fontId="14" fillId="5" borderId="1" xfId="0" applyFont="1" applyFill="1" applyBorder="1" applyAlignment="1">
      <alignment wrapText="1"/>
    </xf>
    <xf numFmtId="0" fontId="0" fillId="5" borderId="0" xfId="0" applyFill="1"/>
    <xf numFmtId="0" fontId="14" fillId="4" borderId="1" xfId="0" applyFont="1" applyFill="1" applyBorder="1" applyAlignment="1">
      <alignment wrapText="1"/>
    </xf>
    <xf numFmtId="0" fontId="0" fillId="0" borderId="1" xfId="0" applyBorder="1" applyAlignment="1">
      <alignment horizontal="center"/>
    </xf>
    <xf numFmtId="0" fontId="35" fillId="0" borderId="1" xfId="0" applyFont="1" applyBorder="1" applyAlignment="1">
      <alignment horizontal="center" wrapText="1"/>
    </xf>
    <xf numFmtId="0" fontId="18" fillId="0" borderId="0" xfId="0" applyFont="1" applyAlignment="1">
      <alignment vertical="center" wrapText="1"/>
    </xf>
    <xf numFmtId="0" fontId="11" fillId="5" borderId="1" xfId="0" applyFont="1" applyFill="1" applyBorder="1" applyAlignment="1">
      <alignment horizontal="center"/>
    </xf>
    <xf numFmtId="0" fontId="11" fillId="5" borderId="1" xfId="0" applyFont="1" applyFill="1" applyBorder="1" applyAlignment="1">
      <alignment horizontal="center" wrapText="1"/>
    </xf>
    <xf numFmtId="0" fontId="36" fillId="5" borderId="1" xfId="0" applyFont="1" applyFill="1" applyBorder="1" applyAlignment="1">
      <alignment wrapText="1"/>
    </xf>
    <xf numFmtId="0" fontId="11" fillId="5" borderId="1" xfId="0" applyFont="1" applyFill="1" applyBorder="1" applyAlignment="1">
      <alignment horizontal="center" vertical="center" wrapText="1"/>
    </xf>
    <xf numFmtId="0" fontId="11" fillId="5" borderId="1" xfId="0" applyFont="1" applyFill="1" applyBorder="1" applyAlignment="1">
      <alignment vertical="center" wrapText="1"/>
    </xf>
    <xf numFmtId="0" fontId="11" fillId="5" borderId="4" xfId="0" applyFont="1" applyFill="1" applyBorder="1" applyAlignment="1">
      <alignment vertical="center" wrapText="1"/>
    </xf>
    <xf numFmtId="0" fontId="6" fillId="0" borderId="1" xfId="0" applyFont="1" applyBorder="1" applyAlignment="1">
      <alignment wrapText="1"/>
    </xf>
    <xf numFmtId="0" fontId="32" fillId="0" borderId="0" xfId="0" applyFont="1" applyAlignment="1">
      <alignment wrapText="1"/>
    </xf>
    <xf numFmtId="0" fontId="9" fillId="4" borderId="1" xfId="0" applyFont="1" applyFill="1" applyBorder="1" applyAlignment="1">
      <alignment horizontal="center"/>
    </xf>
    <xf numFmtId="0" fontId="37" fillId="0" borderId="0" xfId="0" applyFont="1" applyAlignment="1">
      <alignment wrapText="1"/>
    </xf>
    <xf numFmtId="0" fontId="0" fillId="11" borderId="0" xfId="0" applyFill="1"/>
    <xf numFmtId="0" fontId="37" fillId="0" borderId="1" xfId="0" applyFont="1" applyBorder="1" applyAlignment="1">
      <alignment vertical="center" wrapText="1"/>
    </xf>
    <xf numFmtId="0" fontId="37" fillId="0" borderId="1" xfId="0" applyFont="1" applyBorder="1" applyAlignment="1">
      <alignment wrapText="1"/>
    </xf>
    <xf numFmtId="0" fontId="33" fillId="0" borderId="0" xfId="0" applyFont="1" applyAlignment="1">
      <alignment wrapText="1"/>
    </xf>
    <xf numFmtId="0" fontId="37" fillId="0" borderId="0" xfId="0" applyFont="1"/>
    <xf numFmtId="0" fontId="8" fillId="4" borderId="1" xfId="0" applyFont="1" applyFill="1" applyBorder="1" applyAlignment="1">
      <alignment horizontal="center" wrapText="1"/>
    </xf>
    <xf numFmtId="0" fontId="9" fillId="4" borderId="1" xfId="0" applyFont="1" applyFill="1" applyBorder="1" applyAlignment="1">
      <alignment horizontal="center" wrapText="1"/>
    </xf>
    <xf numFmtId="0" fontId="39" fillId="0" borderId="2" xfId="0" applyFont="1" applyBorder="1"/>
    <xf numFmtId="0" fontId="39" fillId="0" borderId="1" xfId="0" applyFont="1" applyBorder="1"/>
    <xf numFmtId="0" fontId="37" fillId="0" borderId="0" xfId="0" applyFont="1" applyAlignment="1">
      <alignment horizontal="left"/>
    </xf>
    <xf numFmtId="0" fontId="37" fillId="0" borderId="1" xfId="0" applyFont="1" applyBorder="1"/>
    <xf numFmtId="0" fontId="39" fillId="4" borderId="1" xfId="0" applyFont="1" applyFill="1" applyBorder="1" applyAlignment="1">
      <alignment horizontal="center"/>
    </xf>
    <xf numFmtId="0" fontId="37" fillId="0" borderId="0" xfId="0" applyFont="1" applyAlignment="1">
      <alignment horizontal="center" wrapText="1"/>
    </xf>
    <xf numFmtId="0" fontId="40" fillId="4" borderId="1" xfId="0" applyFont="1" applyFill="1" applyBorder="1" applyAlignment="1">
      <alignment horizontal="center"/>
    </xf>
    <xf numFmtId="0" fontId="39" fillId="0" borderId="0" xfId="0" applyFont="1" applyAlignment="1">
      <alignment horizontal="center"/>
    </xf>
    <xf numFmtId="0" fontId="34" fillId="0" borderId="0" xfId="0" applyFont="1"/>
    <xf numFmtId="0" fontId="35" fillId="4" borderId="1" xfId="0" applyFont="1" applyFill="1" applyBorder="1"/>
    <xf numFmtId="0" fontId="35" fillId="0" borderId="1" xfId="0" applyFont="1" applyBorder="1"/>
    <xf numFmtId="0" fontId="6" fillId="0" borderId="0" xfId="0" applyFont="1"/>
    <xf numFmtId="0" fontId="6" fillId="12" borderId="0" xfId="0" applyFont="1" applyFill="1" applyAlignment="1">
      <alignment vertical="center"/>
    </xf>
    <xf numFmtId="0" fontId="11" fillId="12" borderId="0" xfId="0" applyFont="1" applyFill="1" applyAlignment="1">
      <alignment vertical="center"/>
    </xf>
    <xf numFmtId="0" fontId="6" fillId="12" borderId="0" xfId="0" applyFont="1" applyFill="1"/>
    <xf numFmtId="0" fontId="6" fillId="12" borderId="5" xfId="0" applyFont="1" applyFill="1" applyBorder="1"/>
    <xf numFmtId="0" fontId="35" fillId="0" borderId="4" xfId="0" applyFont="1" applyBorder="1"/>
    <xf numFmtId="0" fontId="42" fillId="0" borderId="1" xfId="0" applyFont="1" applyBorder="1"/>
    <xf numFmtId="0" fontId="42" fillId="0" borderId="6" xfId="0" applyFont="1" applyBorder="1"/>
    <xf numFmtId="0" fontId="44" fillId="0" borderId="0" xfId="0" applyFont="1"/>
    <xf numFmtId="0" fontId="44" fillId="0" borderId="0" xfId="0" applyFont="1" applyAlignment="1">
      <alignment wrapText="1"/>
    </xf>
    <xf numFmtId="0" fontId="46" fillId="0" borderId="1" xfId="0" applyFont="1" applyBorder="1"/>
    <xf numFmtId="0" fontId="47" fillId="0" borderId="1" xfId="0" applyFont="1" applyBorder="1"/>
    <xf numFmtId="0" fontId="48" fillId="0" borderId="1" xfId="0" applyFont="1" applyBorder="1"/>
    <xf numFmtId="0" fontId="49" fillId="0" borderId="0" xfId="0" applyFont="1"/>
    <xf numFmtId="0" fontId="50" fillId="0" borderId="0" xfId="0" applyFont="1"/>
    <xf numFmtId="0" fontId="50" fillId="0" borderId="6" xfId="0" applyFont="1" applyBorder="1"/>
    <xf numFmtId="0" fontId="51" fillId="0" borderId="0" xfId="0" applyFont="1"/>
    <xf numFmtId="0" fontId="51" fillId="0" borderId="0" xfId="0" applyFont="1" applyAlignment="1">
      <alignment wrapText="1"/>
    </xf>
    <xf numFmtId="0" fontId="52" fillId="0" borderId="0" xfId="0" applyFont="1"/>
    <xf numFmtId="0" fontId="53" fillId="14" borderId="0" xfId="0" applyFont="1" applyFill="1"/>
    <xf numFmtId="0" fontId="53" fillId="17" borderId="0" xfId="0" applyFont="1" applyFill="1"/>
    <xf numFmtId="0" fontId="53" fillId="16" borderId="0" xfId="0" applyFont="1" applyFill="1"/>
    <xf numFmtId="0" fontId="35" fillId="18" borderId="1" xfId="0" applyFont="1" applyFill="1" applyBorder="1"/>
    <xf numFmtId="0" fontId="44" fillId="0" borderId="0" xfId="0" applyFont="1" applyAlignment="1">
      <alignment horizontal="left" wrapText="1"/>
    </xf>
    <xf numFmtId="0" fontId="8" fillId="0" borderId="0" xfId="0" applyFont="1" applyAlignment="1">
      <alignment horizontal="left" wrapText="1"/>
    </xf>
    <xf numFmtId="0" fontId="44" fillId="0" borderId="0" xfId="0" applyFont="1" applyAlignment="1">
      <alignment horizontal="center" wrapText="1"/>
    </xf>
    <xf numFmtId="9" fontId="34" fillId="0" borderId="0" xfId="0" applyNumberFormat="1" applyFont="1"/>
    <xf numFmtId="0" fontId="60" fillId="0" borderId="0" xfId="0" applyFont="1"/>
    <xf numFmtId="0" fontId="34" fillId="0" borderId="0" xfId="0" applyFont="1" applyAlignment="1">
      <alignment horizontal="left" wrapText="1"/>
    </xf>
    <xf numFmtId="0" fontId="51" fillId="0" borderId="0" xfId="0" applyFont="1" applyAlignment="1">
      <alignment horizontal="left" wrapText="1"/>
    </xf>
    <xf numFmtId="0" fontId="37" fillId="0" borderId="0" xfId="0" applyFont="1" applyAlignment="1">
      <alignment horizontal="left" wrapText="1"/>
    </xf>
    <xf numFmtId="0" fontId="62" fillId="15" borderId="10" xfId="0" applyFont="1" applyFill="1" applyBorder="1"/>
    <xf numFmtId="0" fontId="60" fillId="0" borderId="11" xfId="0" applyFont="1" applyBorder="1"/>
    <xf numFmtId="0" fontId="63" fillId="0" borderId="0" xfId="0" applyFont="1"/>
    <xf numFmtId="0" fontId="60" fillId="0" borderId="12" xfId="0" applyFont="1" applyBorder="1"/>
    <xf numFmtId="0" fontId="60" fillId="0" borderId="13" xfId="0" applyFont="1" applyBorder="1"/>
    <xf numFmtId="0" fontId="63" fillId="0" borderId="14" xfId="0" applyFont="1" applyBorder="1"/>
    <xf numFmtId="0" fontId="60" fillId="0" borderId="15" xfId="0" applyFont="1" applyBorder="1"/>
    <xf numFmtId="0" fontId="63" fillId="20" borderId="0" xfId="0" applyFont="1" applyFill="1"/>
    <xf numFmtId="0" fontId="61" fillId="0" borderId="0" xfId="0" applyFont="1"/>
    <xf numFmtId="0" fontId="34" fillId="5" borderId="0" xfId="0" applyFont="1" applyFill="1" applyAlignment="1">
      <alignment horizontal="center" vertical="center"/>
    </xf>
    <xf numFmtId="0" fontId="36" fillId="5" borderId="0" xfId="0" applyFont="1" applyFill="1" applyAlignment="1">
      <alignment horizontal="center" vertical="center"/>
    </xf>
    <xf numFmtId="0" fontId="34" fillId="0" borderId="0" xfId="0" applyFont="1" applyAlignment="1">
      <alignment horizontal="center" vertical="center" wrapText="1"/>
    </xf>
    <xf numFmtId="0" fontId="34" fillId="0" borderId="0" xfId="0" applyFont="1" applyAlignment="1">
      <alignment horizontal="center" vertical="center"/>
    </xf>
    <xf numFmtId="0" fontId="0" fillId="0" borderId="0" xfId="0" applyAlignment="1">
      <alignment horizontal="center" vertical="center"/>
    </xf>
    <xf numFmtId="0" fontId="44" fillId="0" borderId="16" xfId="0" applyFont="1" applyBorder="1" applyAlignment="1">
      <alignment horizontal="center" wrapText="1"/>
    </xf>
    <xf numFmtId="0" fontId="44" fillId="0" borderId="0" xfId="0" applyFont="1" applyAlignment="1">
      <alignment horizontal="left" vertical="top" wrapText="1"/>
    </xf>
    <xf numFmtId="0" fontId="8" fillId="0" borderId="0" xfId="0" applyFont="1" applyAlignment="1">
      <alignment horizontal="left" vertical="top" wrapText="1"/>
    </xf>
    <xf numFmtId="0" fontId="34" fillId="0" borderId="0" xfId="0" applyFont="1" applyAlignment="1">
      <alignment horizontal="left" vertical="top" wrapText="1"/>
    </xf>
    <xf numFmtId="0" fontId="37" fillId="0" borderId="0" xfId="0" applyFont="1" applyAlignment="1">
      <alignment horizontal="left" vertical="top" wrapText="1"/>
    </xf>
    <xf numFmtId="0" fontId="51" fillId="0" borderId="0" xfId="0" applyFont="1" applyAlignment="1">
      <alignment horizontal="left" vertical="top" wrapText="1"/>
    </xf>
    <xf numFmtId="0" fontId="44" fillId="0" borderId="16" xfId="0" applyFont="1" applyBorder="1" applyAlignment="1">
      <alignment horizontal="left" wrapText="1"/>
    </xf>
    <xf numFmtId="0" fontId="34" fillId="21" borderId="0" xfId="0" applyFont="1" applyFill="1" applyAlignment="1">
      <alignment horizontal="center" vertical="center" wrapText="1"/>
    </xf>
    <xf numFmtId="0" fontId="59" fillId="23" borderId="0" xfId="0" applyFont="1" applyFill="1" applyAlignment="1">
      <alignment horizontal="center" vertical="center" wrapText="1"/>
    </xf>
    <xf numFmtId="0" fontId="59" fillId="22" borderId="16" xfId="0" applyFont="1" applyFill="1" applyBorder="1" applyAlignment="1">
      <alignment horizontal="center" vertical="center" wrapText="1"/>
    </xf>
    <xf numFmtId="0" fontId="51" fillId="0" borderId="0" xfId="0" applyFont="1" applyAlignment="1">
      <alignment horizontal="center" vertical="center" wrapText="1"/>
    </xf>
    <xf numFmtId="0" fontId="44" fillId="0" borderId="0" xfId="0" applyFont="1" applyAlignment="1">
      <alignment horizontal="center" vertical="center" wrapText="1"/>
    </xf>
    <xf numFmtId="0" fontId="8" fillId="0" borderId="0" xfId="0" applyFont="1" applyAlignment="1">
      <alignment horizontal="center" vertical="center" wrapText="1"/>
    </xf>
    <xf numFmtId="0" fontId="37" fillId="0" borderId="0" xfId="0" applyFont="1" applyAlignment="1">
      <alignment horizontal="center" vertical="center"/>
    </xf>
    <xf numFmtId="0" fontId="37" fillId="0" borderId="0" xfId="0" applyFont="1" applyAlignment="1">
      <alignment horizontal="center" vertical="center" wrapText="1"/>
    </xf>
    <xf numFmtId="49" fontId="66" fillId="0" borderId="0" xfId="0" applyNumberFormat="1" applyFont="1" applyAlignment="1">
      <alignment horizontal="center" vertical="center"/>
    </xf>
    <xf numFmtId="49" fontId="66" fillId="0" borderId="0" xfId="0" applyNumberFormat="1" applyFont="1" applyAlignment="1">
      <alignment vertical="center"/>
    </xf>
    <xf numFmtId="49" fontId="66" fillId="0" borderId="0" xfId="0" applyNumberFormat="1" applyFont="1"/>
    <xf numFmtId="49" fontId="70" fillId="0" borderId="0" xfId="0" applyNumberFormat="1" applyFont="1"/>
    <xf numFmtId="49" fontId="66" fillId="0" borderId="0" xfId="0" applyNumberFormat="1" applyFont="1" applyAlignment="1">
      <alignment horizontal="left" vertical="top"/>
    </xf>
    <xf numFmtId="49" fontId="70" fillId="0" borderId="0" xfId="0" applyNumberFormat="1" applyFont="1" applyAlignment="1">
      <alignment horizontal="left" vertical="top"/>
    </xf>
    <xf numFmtId="49" fontId="72" fillId="0" borderId="0" xfId="0" applyNumberFormat="1" applyFont="1"/>
    <xf numFmtId="49" fontId="66" fillId="0" borderId="0" xfId="0" applyNumberFormat="1" applyFont="1" applyAlignment="1">
      <alignment horizontal="center"/>
    </xf>
    <xf numFmtId="49" fontId="67" fillId="0" borderId="0" xfId="0" applyNumberFormat="1" applyFont="1"/>
    <xf numFmtId="49" fontId="68" fillId="0" borderId="0" xfId="0" applyNumberFormat="1" applyFont="1" applyAlignment="1">
      <alignment vertical="top"/>
    </xf>
    <xf numFmtId="49" fontId="68" fillId="0" borderId="0" xfId="0" applyNumberFormat="1" applyFont="1" applyAlignment="1">
      <alignment vertical="top" wrapText="1"/>
    </xf>
    <xf numFmtId="49" fontId="66" fillId="0" borderId="0" xfId="0" applyNumberFormat="1" applyFont="1" applyAlignment="1">
      <alignment wrapText="1"/>
    </xf>
    <xf numFmtId="49" fontId="66" fillId="0" borderId="0" xfId="0" applyNumberFormat="1" applyFont="1" applyAlignment="1">
      <alignment vertical="top"/>
    </xf>
    <xf numFmtId="49" fontId="66" fillId="0" borderId="0" xfId="0" applyNumberFormat="1" applyFont="1" applyAlignment="1">
      <alignment vertical="top" wrapText="1"/>
    </xf>
    <xf numFmtId="49" fontId="71" fillId="0" borderId="0" xfId="0" applyNumberFormat="1" applyFont="1" applyAlignment="1">
      <alignment vertical="center" wrapText="1"/>
    </xf>
    <xf numFmtId="49" fontId="66" fillId="0" borderId="23" xfId="0" applyNumberFormat="1" applyFont="1" applyBorder="1" applyAlignment="1">
      <alignment vertical="center" wrapText="1"/>
    </xf>
    <xf numFmtId="49" fontId="66" fillId="0" borderId="23" xfId="0" applyNumberFormat="1" applyFont="1" applyBorder="1" applyAlignment="1">
      <alignment horizontal="center" vertical="center"/>
    </xf>
    <xf numFmtId="49" fontId="66" fillId="0" borderId="23" xfId="0" applyNumberFormat="1" applyFont="1" applyBorder="1" applyAlignment="1">
      <alignment vertical="center"/>
    </xf>
    <xf numFmtId="49" fontId="66" fillId="0" borderId="23" xfId="0" applyNumberFormat="1" applyFont="1" applyBorder="1" applyAlignment="1">
      <alignment horizontal="left" vertical="center" wrapText="1"/>
    </xf>
    <xf numFmtId="49" fontId="66" fillId="0" borderId="24" xfId="0" applyNumberFormat="1" applyFont="1" applyBorder="1" applyAlignment="1">
      <alignment vertical="center" wrapText="1"/>
    </xf>
    <xf numFmtId="49" fontId="66" fillId="0" borderId="24" xfId="0" applyNumberFormat="1" applyFont="1" applyBorder="1" applyAlignment="1">
      <alignment horizontal="center" vertical="center"/>
    </xf>
    <xf numFmtId="49" fontId="75" fillId="0" borderId="25" xfId="0" applyNumberFormat="1" applyFont="1" applyBorder="1" applyAlignment="1">
      <alignment horizontal="center" vertical="center" wrapText="1"/>
    </xf>
    <xf numFmtId="49" fontId="75" fillId="0" borderId="26" xfId="0" applyNumberFormat="1" applyFont="1" applyBorder="1" applyAlignment="1">
      <alignment horizontal="center" vertical="center" wrapText="1"/>
    </xf>
    <xf numFmtId="49" fontId="75" fillId="0" borderId="27" xfId="0" applyNumberFormat="1" applyFont="1" applyBorder="1" applyAlignment="1">
      <alignment horizontal="center" vertical="center" wrapText="1"/>
    </xf>
    <xf numFmtId="49" fontId="66" fillId="24" borderId="23" xfId="0" applyNumberFormat="1" applyFont="1" applyFill="1" applyBorder="1" applyAlignment="1">
      <alignment vertical="center" wrapText="1"/>
    </xf>
    <xf numFmtId="0" fontId="64" fillId="0" borderId="0" xfId="0" applyFont="1" applyAlignment="1">
      <alignment horizontal="left"/>
    </xf>
    <xf numFmtId="0" fontId="54" fillId="0" borderId="0" xfId="0" applyFont="1" applyAlignment="1">
      <alignment horizontal="left"/>
    </xf>
    <xf numFmtId="0" fontId="57" fillId="0" borderId="0" xfId="0" applyFont="1" applyAlignment="1">
      <alignment horizontal="left"/>
    </xf>
    <xf numFmtId="0" fontId="60" fillId="0" borderId="0" xfId="0" applyFont="1" applyAlignment="1">
      <alignment horizontal="left"/>
    </xf>
    <xf numFmtId="0" fontId="55" fillId="0" borderId="0" xfId="0" applyFont="1" applyAlignment="1">
      <alignment horizontal="left"/>
    </xf>
    <xf numFmtId="0" fontId="58" fillId="0" borderId="0" xfId="0" applyFont="1" applyAlignment="1">
      <alignment horizontal="left"/>
    </xf>
    <xf numFmtId="0" fontId="56" fillId="0" borderId="0" xfId="0" applyFont="1" applyAlignment="1">
      <alignment horizontal="left"/>
    </xf>
    <xf numFmtId="0" fontId="79" fillId="0" borderId="11" xfId="0" applyFont="1" applyBorder="1" applyAlignment="1">
      <alignment vertical="center"/>
    </xf>
    <xf numFmtId="0" fontId="54" fillId="0" borderId="0" xfId="0" applyFont="1"/>
    <xf numFmtId="0" fontId="54" fillId="0" borderId="0" xfId="0" applyFont="1" applyAlignment="1">
      <alignment wrapText="1"/>
    </xf>
    <xf numFmtId="0" fontId="0" fillId="25" borderId="0" xfId="0" applyFill="1"/>
    <xf numFmtId="0" fontId="41" fillId="0" borderId="0" xfId="0" applyFont="1" applyAlignment="1">
      <alignment vertical="center" wrapText="1"/>
    </xf>
    <xf numFmtId="0" fontId="80" fillId="0" borderId="0" xfId="0" applyFont="1"/>
    <xf numFmtId="0" fontId="81" fillId="23" borderId="0" xfId="0" applyFont="1" applyFill="1" applyAlignment="1">
      <alignment horizontal="center" vertical="center" wrapText="1"/>
    </xf>
    <xf numFmtId="0" fontId="54" fillId="25" borderId="0" xfId="0" applyFont="1" applyFill="1"/>
    <xf numFmtId="0" fontId="2" fillId="0" borderId="0" xfId="0" applyFont="1"/>
    <xf numFmtId="0" fontId="54" fillId="26" borderId="0" xfId="0" applyFont="1" applyFill="1"/>
    <xf numFmtId="0" fontId="54" fillId="5" borderId="0" xfId="0" applyFont="1" applyFill="1" applyAlignment="1">
      <alignment horizontal="center" vertical="center"/>
    </xf>
    <xf numFmtId="0" fontId="54" fillId="0" borderId="0" xfId="0" applyFont="1" applyAlignment="1">
      <alignment horizontal="center" vertical="center" wrapText="1"/>
    </xf>
    <xf numFmtId="0" fontId="54" fillId="21" borderId="0" xfId="0" applyFont="1" applyFill="1" applyAlignment="1">
      <alignment horizontal="center" vertical="center" wrapText="1"/>
    </xf>
    <xf numFmtId="0" fontId="81" fillId="22" borderId="16" xfId="0" applyFont="1" applyFill="1" applyBorder="1" applyAlignment="1">
      <alignment horizontal="center" vertical="center" wrapText="1"/>
    </xf>
    <xf numFmtId="0" fontId="54" fillId="21" borderId="1" xfId="0" applyFont="1" applyFill="1" applyBorder="1" applyAlignment="1">
      <alignment horizontal="center" vertical="center" wrapText="1"/>
    </xf>
    <xf numFmtId="0" fontId="54" fillId="0" borderId="0" xfId="0" applyFont="1" applyAlignment="1">
      <alignment horizontal="center" vertical="center"/>
    </xf>
    <xf numFmtId="0" fontId="54" fillId="0" borderId="0" xfId="0" applyFont="1" applyAlignment="1">
      <alignment horizontal="left" wrapText="1"/>
    </xf>
    <xf numFmtId="0" fontId="82" fillId="0" borderId="0" xfId="0" applyFont="1" applyAlignment="1">
      <alignment horizontal="left"/>
    </xf>
    <xf numFmtId="0" fontId="85" fillId="0" borderId="0" xfId="0" applyFont="1" applyAlignment="1">
      <alignment horizontal="left"/>
    </xf>
    <xf numFmtId="0" fontId="87" fillId="0" borderId="0" xfId="0" applyFont="1" applyAlignment="1">
      <alignment horizontal="left"/>
    </xf>
    <xf numFmtId="0" fontId="88" fillId="0" borderId="0" xfId="0" applyFont="1" applyAlignment="1">
      <alignment wrapText="1"/>
    </xf>
    <xf numFmtId="0" fontId="58" fillId="0" borderId="0" xfId="0" applyFont="1"/>
    <xf numFmtId="0" fontId="57" fillId="0" borderId="16" xfId="0" applyFont="1" applyBorder="1" applyAlignment="1">
      <alignment horizontal="left" wrapText="1"/>
    </xf>
    <xf numFmtId="0" fontId="89" fillId="0" borderId="0" xfId="13" applyFont="1"/>
    <xf numFmtId="0" fontId="90" fillId="0" borderId="0" xfId="0" applyFont="1" applyAlignment="1">
      <alignment horizontal="left"/>
    </xf>
    <xf numFmtId="0" fontId="88" fillId="0" borderId="0" xfId="0" applyFont="1" applyAlignment="1">
      <alignment horizontal="left" vertical="top" wrapText="1"/>
    </xf>
    <xf numFmtId="0" fontId="57" fillId="0" borderId="0" xfId="0" applyFont="1"/>
    <xf numFmtId="0" fontId="91" fillId="0" borderId="0" xfId="0" applyFont="1" applyAlignment="1">
      <alignment horizontal="left"/>
    </xf>
    <xf numFmtId="0" fontId="91" fillId="0" borderId="0" xfId="0" applyFont="1"/>
    <xf numFmtId="0" fontId="88" fillId="0" borderId="0" xfId="0" applyFont="1" applyAlignment="1">
      <alignment horizontal="center" vertical="center" wrapText="1"/>
    </xf>
    <xf numFmtId="0" fontId="54" fillId="0" borderId="0" xfId="0" applyFont="1" applyAlignment="1">
      <alignment horizontal="left" vertical="top"/>
    </xf>
    <xf numFmtId="0" fontId="56" fillId="0" borderId="0" xfId="0" applyFont="1"/>
    <xf numFmtId="0" fontId="57" fillId="0" borderId="0" xfId="0" applyFont="1" applyAlignment="1">
      <alignment wrapText="1"/>
    </xf>
    <xf numFmtId="0" fontId="55" fillId="0" borderId="0" xfId="0" applyFont="1"/>
    <xf numFmtId="0" fontId="92" fillId="0" borderId="0" xfId="0" applyFont="1"/>
    <xf numFmtId="0" fontId="93" fillId="0" borderId="0" xfId="0" applyFont="1"/>
    <xf numFmtId="0" fontId="85" fillId="19" borderId="7" xfId="0" applyFont="1" applyFill="1" applyBorder="1" applyAlignment="1">
      <alignment wrapText="1"/>
    </xf>
    <xf numFmtId="0" fontId="60" fillId="0" borderId="16" xfId="0" applyFont="1" applyBorder="1" applyAlignment="1">
      <alignment horizontal="center" wrapText="1"/>
    </xf>
    <xf numFmtId="0" fontId="60" fillId="0" borderId="16" xfId="0" applyFont="1" applyBorder="1" applyAlignment="1">
      <alignment horizontal="left" wrapText="1"/>
    </xf>
    <xf numFmtId="0" fontId="94" fillId="0" borderId="0" xfId="0" applyFont="1" applyAlignment="1">
      <alignment horizontal="left"/>
    </xf>
    <xf numFmtId="0" fontId="60" fillId="0" borderId="0" xfId="0" applyFont="1" applyAlignment="1">
      <alignment wrapText="1"/>
    </xf>
    <xf numFmtId="0" fontId="60" fillId="0" borderId="0" xfId="0" applyFont="1" applyAlignment="1">
      <alignment horizontal="left" wrapText="1"/>
    </xf>
    <xf numFmtId="0" fontId="60" fillId="0" borderId="0" xfId="0" applyFont="1" applyAlignment="1">
      <alignment horizontal="center" vertical="center" wrapText="1"/>
    </xf>
    <xf numFmtId="0" fontId="60" fillId="0" borderId="0" xfId="0" applyFont="1" applyAlignment="1">
      <alignment horizontal="left" vertical="top" wrapText="1"/>
    </xf>
    <xf numFmtId="0" fontId="60" fillId="0" borderId="0" xfId="0" applyFont="1" applyAlignment="1">
      <alignment horizontal="left" vertical="center" wrapText="1"/>
    </xf>
    <xf numFmtId="0" fontId="60" fillId="0" borderId="0" xfId="0" applyFont="1" applyAlignment="1">
      <alignment horizontal="center" wrapText="1"/>
    </xf>
    <xf numFmtId="0" fontId="60" fillId="0" borderId="0" xfId="0" applyFont="1" applyAlignment="1">
      <alignment vertical="top" wrapText="1"/>
    </xf>
    <xf numFmtId="0" fontId="95" fillId="0" borderId="0" xfId="0" applyFont="1" applyAlignment="1">
      <alignment horizontal="left"/>
    </xf>
    <xf numFmtId="0" fontId="54" fillId="0" borderId="0" xfId="0" applyFont="1" applyAlignment="1">
      <alignment horizontal="left" vertical="top" wrapText="1"/>
    </xf>
    <xf numFmtId="0" fontId="42" fillId="0" borderId="0" xfId="0" applyFont="1"/>
    <xf numFmtId="0" fontId="54" fillId="0" borderId="0" xfId="0" quotePrefix="1" applyFont="1" applyAlignment="1">
      <alignment wrapText="1"/>
    </xf>
    <xf numFmtId="0" fontId="54" fillId="0" borderId="0" xfId="0" applyFont="1" applyAlignment="1">
      <alignment horizontal="center" wrapText="1"/>
    </xf>
    <xf numFmtId="0" fontId="96" fillId="0" borderId="0" xfId="0" applyFont="1" applyAlignment="1">
      <alignment wrapText="1"/>
    </xf>
    <xf numFmtId="0" fontId="97" fillId="0" borderId="0" xfId="13" applyFont="1"/>
    <xf numFmtId="0" fontId="91" fillId="0" borderId="0" xfId="0" applyFont="1" applyAlignment="1">
      <alignment wrapText="1"/>
    </xf>
    <xf numFmtId="0" fontId="34" fillId="0" borderId="0" xfId="0" applyFont="1" applyAlignment="1">
      <alignment horizontal="center" wrapText="1"/>
    </xf>
    <xf numFmtId="0" fontId="83" fillId="5" borderId="0" xfId="0" applyFont="1" applyFill="1" applyAlignment="1">
      <alignment horizontal="center" vertical="center" wrapText="1"/>
    </xf>
    <xf numFmtId="0" fontId="51" fillId="0" borderId="0" xfId="0" applyFont="1" applyAlignment="1">
      <alignment horizontal="center" wrapText="1"/>
    </xf>
    <xf numFmtId="0" fontId="86" fillId="0" borderId="0" xfId="0" applyFont="1" applyAlignment="1">
      <alignment horizontal="center" wrapText="1"/>
    </xf>
    <xf numFmtId="0" fontId="85" fillId="0" borderId="0" xfId="0" applyFont="1" applyAlignment="1">
      <alignment horizontal="center" wrapText="1"/>
    </xf>
    <xf numFmtId="0" fontId="88" fillId="0" borderId="0" xfId="0" applyFont="1" applyAlignment="1">
      <alignment horizontal="center" wrapText="1"/>
    </xf>
    <xf numFmtId="0" fontId="54" fillId="0" borderId="0" xfId="0" applyFont="1" applyAlignment="1">
      <alignment horizontal="left" vertical="center" wrapText="1"/>
    </xf>
    <xf numFmtId="0" fontId="34" fillId="0" borderId="0" xfId="0" applyFont="1" applyProtection="1">
      <protection locked="0"/>
    </xf>
    <xf numFmtId="0" fontId="98" fillId="0" borderId="0" xfId="0" applyFont="1"/>
    <xf numFmtId="0" fontId="99" fillId="0" borderId="0" xfId="0" applyFont="1"/>
    <xf numFmtId="49" fontId="66" fillId="0" borderId="24" xfId="0" applyNumberFormat="1" applyFont="1" applyBorder="1" applyAlignment="1">
      <alignment horizontal="left" vertical="center" wrapText="1"/>
    </xf>
    <xf numFmtId="0" fontId="44" fillId="26" borderId="0" xfId="0" applyFont="1" applyFill="1" applyAlignment="1">
      <alignment horizontal="center" wrapText="1"/>
    </xf>
    <xf numFmtId="0" fontId="8" fillId="26" borderId="0" xfId="0" applyFont="1" applyFill="1"/>
    <xf numFmtId="0" fontId="61" fillId="27" borderId="0" xfId="0" applyFont="1" applyFill="1"/>
    <xf numFmtId="49" fontId="66" fillId="0" borderId="23" xfId="0" applyNumberFormat="1" applyFont="1" applyBorder="1" applyAlignment="1">
      <alignment horizontal="center" vertical="center" wrapText="1"/>
    </xf>
    <xf numFmtId="49" fontId="66" fillId="0" borderId="23" xfId="0" applyNumberFormat="1" applyFont="1" applyBorder="1" applyAlignment="1">
      <alignment horizontal="left" vertical="center"/>
    </xf>
    <xf numFmtId="0" fontId="35" fillId="28" borderId="0" xfId="0" applyFont="1" applyFill="1"/>
    <xf numFmtId="0" fontId="41" fillId="29" borderId="0" xfId="0" applyFont="1" applyFill="1" applyAlignment="1">
      <alignment wrapText="1"/>
    </xf>
    <xf numFmtId="0" fontId="46" fillId="0" borderId="28" xfId="0" applyFont="1" applyBorder="1"/>
    <xf numFmtId="0" fontId="35" fillId="30" borderId="0" xfId="0" applyFont="1" applyFill="1"/>
    <xf numFmtId="0" fontId="47" fillId="0" borderId="28" xfId="0" applyFont="1" applyBorder="1"/>
    <xf numFmtId="0" fontId="35" fillId="31" borderId="0" xfId="0" applyFont="1" applyFill="1"/>
    <xf numFmtId="0" fontId="100" fillId="0" borderId="28" xfId="0" applyFont="1" applyBorder="1"/>
    <xf numFmtId="0" fontId="35" fillId="32" borderId="1" xfId="0" applyFont="1" applyFill="1" applyBorder="1"/>
    <xf numFmtId="0" fontId="50" fillId="0" borderId="4" xfId="0" applyFont="1" applyBorder="1"/>
    <xf numFmtId="0" fontId="101" fillId="0" borderId="0" xfId="0" applyFont="1"/>
    <xf numFmtId="0" fontId="42" fillId="0" borderId="29" xfId="0" applyFont="1" applyBorder="1"/>
    <xf numFmtId="0" fontId="36" fillId="0" borderId="0" xfId="0" applyFont="1" applyAlignment="1">
      <alignment wrapText="1"/>
    </xf>
    <xf numFmtId="0" fontId="11" fillId="5" borderId="30" xfId="0" applyFont="1" applyFill="1" applyBorder="1"/>
    <xf numFmtId="0" fontId="11" fillId="5" borderId="7" xfId="0" applyFont="1" applyFill="1" applyBorder="1"/>
    <xf numFmtId="0" fontId="11" fillId="36" borderId="7" xfId="0" applyFont="1" applyFill="1" applyBorder="1" applyAlignment="1">
      <alignment wrapText="1"/>
    </xf>
    <xf numFmtId="0" fontId="11" fillId="33" borderId="7" xfId="0" applyFont="1" applyFill="1" applyBorder="1" applyAlignment="1">
      <alignment wrapText="1"/>
    </xf>
    <xf numFmtId="0" fontId="11" fillId="37" borderId="7" xfId="0" applyFont="1" applyFill="1" applyBorder="1" applyAlignment="1">
      <alignment wrapText="1"/>
    </xf>
    <xf numFmtId="0" fontId="11" fillId="34" borderId="7" xfId="0" applyFont="1" applyFill="1" applyBorder="1" applyAlignment="1">
      <alignment wrapText="1"/>
    </xf>
    <xf numFmtId="0" fontId="11" fillId="38" borderId="7" xfId="0" applyFont="1" applyFill="1" applyBorder="1"/>
    <xf numFmtId="0" fontId="11" fillId="35" borderId="7" xfId="0" applyFont="1" applyFill="1" applyBorder="1" applyAlignment="1">
      <alignment wrapText="1"/>
    </xf>
    <xf numFmtId="0" fontId="11" fillId="35" borderId="1" xfId="0" applyFont="1" applyFill="1" applyBorder="1" applyAlignment="1">
      <alignment wrapText="1"/>
    </xf>
    <xf numFmtId="0" fontId="103" fillId="0" borderId="0" xfId="0" applyFont="1"/>
    <xf numFmtId="0" fontId="6" fillId="39" borderId="7" xfId="0" applyFont="1" applyFill="1" applyBorder="1"/>
    <xf numFmtId="0" fontId="6" fillId="19" borderId="7" xfId="0" applyFont="1" applyFill="1" applyBorder="1" applyAlignment="1">
      <alignment wrapText="1"/>
    </xf>
    <xf numFmtId="0" fontId="6" fillId="19" borderId="7" xfId="0" quotePrefix="1" applyFont="1" applyFill="1" applyBorder="1" applyAlignment="1">
      <alignment wrapText="1"/>
    </xf>
    <xf numFmtId="0" fontId="25" fillId="40" borderId="7" xfId="0" applyFont="1" applyFill="1" applyBorder="1"/>
    <xf numFmtId="0" fontId="6" fillId="41" borderId="7" xfId="0" applyFont="1" applyFill="1" applyBorder="1" applyAlignment="1">
      <alignment wrapText="1"/>
    </xf>
    <xf numFmtId="0" fontId="6" fillId="42" borderId="7" xfId="0" applyFont="1" applyFill="1" applyBorder="1"/>
    <xf numFmtId="0" fontId="6" fillId="31" borderId="7" xfId="0" applyFont="1" applyFill="1" applyBorder="1"/>
    <xf numFmtId="0" fontId="6" fillId="0" borderId="7" xfId="0" applyFont="1" applyBorder="1" applyAlignment="1">
      <alignment wrapText="1"/>
    </xf>
    <xf numFmtId="0" fontId="6" fillId="0" borderId="7" xfId="0" quotePrefix="1" applyFont="1" applyBorder="1" applyAlignment="1">
      <alignment wrapText="1"/>
    </xf>
    <xf numFmtId="0" fontId="6" fillId="28" borderId="7" xfId="0" applyFont="1" applyFill="1" applyBorder="1" applyAlignment="1">
      <alignment wrapText="1"/>
    </xf>
    <xf numFmtId="0" fontId="6" fillId="43" borderId="7" xfId="0" applyFont="1" applyFill="1" applyBorder="1"/>
    <xf numFmtId="0" fontId="6" fillId="44" borderId="7" xfId="0" applyFont="1" applyFill="1" applyBorder="1" applyAlignment="1">
      <alignment wrapText="1"/>
    </xf>
    <xf numFmtId="0" fontId="31" fillId="41" borderId="7" xfId="0" applyFont="1" applyFill="1" applyBorder="1" applyAlignment="1">
      <alignment wrapText="1"/>
    </xf>
    <xf numFmtId="0" fontId="31" fillId="44" borderId="7" xfId="0" applyFont="1" applyFill="1" applyBorder="1" applyAlignment="1">
      <alignment wrapText="1"/>
    </xf>
    <xf numFmtId="0" fontId="6" fillId="45" borderId="7" xfId="0" applyFont="1" applyFill="1" applyBorder="1" applyAlignment="1">
      <alignment wrapText="1"/>
    </xf>
    <xf numFmtId="0" fontId="6" fillId="31" borderId="7" xfId="0" applyFont="1" applyFill="1" applyBorder="1" applyAlignment="1">
      <alignment wrapText="1"/>
    </xf>
    <xf numFmtId="0" fontId="6" fillId="42" borderId="7" xfId="0" applyFont="1" applyFill="1" applyBorder="1" applyAlignment="1">
      <alignment wrapText="1"/>
    </xf>
    <xf numFmtId="0" fontId="6" fillId="46" borderId="7" xfId="0" applyFont="1" applyFill="1" applyBorder="1" applyAlignment="1">
      <alignment wrapText="1"/>
    </xf>
    <xf numFmtId="0" fontId="31" fillId="46" borderId="7" xfId="0" applyFont="1" applyFill="1" applyBorder="1" applyAlignment="1">
      <alignment wrapText="1"/>
    </xf>
    <xf numFmtId="0" fontId="31" fillId="28" borderId="7" xfId="0" applyFont="1" applyFill="1" applyBorder="1" applyAlignment="1">
      <alignment wrapText="1"/>
    </xf>
    <xf numFmtId="0" fontId="6" fillId="30" borderId="7" xfId="0" applyFont="1" applyFill="1" applyBorder="1"/>
    <xf numFmtId="0" fontId="6" fillId="30" borderId="0" xfId="0" applyFont="1" applyFill="1"/>
    <xf numFmtId="0" fontId="6" fillId="40" borderId="7" xfId="0" applyFont="1" applyFill="1" applyBorder="1" applyAlignment="1">
      <alignment wrapText="1"/>
    </xf>
    <xf numFmtId="0" fontId="6" fillId="31" borderId="0" xfId="0" applyFont="1" applyFill="1"/>
    <xf numFmtId="0" fontId="6" fillId="43" borderId="0" xfId="0" applyFont="1" applyFill="1"/>
    <xf numFmtId="0" fontId="31" fillId="0" borderId="7" xfId="0" applyFont="1" applyBorder="1" applyAlignment="1">
      <alignment wrapText="1"/>
    </xf>
    <xf numFmtId="0" fontId="6" fillId="19" borderId="7" xfId="0" applyFont="1" applyFill="1" applyBorder="1"/>
    <xf numFmtId="0" fontId="6" fillId="40" borderId="7" xfId="0" applyFont="1" applyFill="1" applyBorder="1"/>
    <xf numFmtId="0" fontId="6" fillId="43" borderId="7" xfId="0" applyFont="1" applyFill="1" applyBorder="1" applyAlignment="1">
      <alignment wrapText="1"/>
    </xf>
    <xf numFmtId="0" fontId="6" fillId="0" borderId="7" xfId="0" applyFont="1" applyBorder="1"/>
    <xf numFmtId="0" fontId="6" fillId="19" borderId="0" xfId="0" applyFont="1" applyFill="1"/>
    <xf numFmtId="0" fontId="6" fillId="45" borderId="7" xfId="0" applyFont="1" applyFill="1" applyBorder="1"/>
    <xf numFmtId="0" fontId="31" fillId="31" borderId="7" xfId="0" applyFont="1" applyFill="1" applyBorder="1" applyAlignment="1">
      <alignment wrapText="1"/>
    </xf>
    <xf numFmtId="0" fontId="31" fillId="19" borderId="7" xfId="0" applyFont="1" applyFill="1" applyBorder="1" applyAlignment="1">
      <alignment wrapText="1"/>
    </xf>
    <xf numFmtId="0" fontId="104" fillId="43" borderId="7" xfId="0" applyFont="1" applyFill="1" applyBorder="1" applyAlignment="1">
      <alignment wrapText="1"/>
    </xf>
    <xf numFmtId="0" fontId="6" fillId="28" borderId="7" xfId="0" applyFont="1" applyFill="1" applyBorder="1"/>
    <xf numFmtId="0" fontId="104" fillId="28" borderId="7" xfId="0" applyFont="1" applyFill="1" applyBorder="1" applyAlignment="1">
      <alignment wrapText="1"/>
    </xf>
    <xf numFmtId="0" fontId="6" fillId="41" borderId="7" xfId="0" applyFont="1" applyFill="1" applyBorder="1"/>
    <xf numFmtId="0" fontId="6" fillId="41" borderId="0" xfId="0" applyFont="1" applyFill="1"/>
    <xf numFmtId="0" fontId="104" fillId="19" borderId="7" xfId="0" applyFont="1" applyFill="1" applyBorder="1" applyAlignment="1">
      <alignment wrapText="1"/>
    </xf>
    <xf numFmtId="0" fontId="104" fillId="31" borderId="7" xfId="0" applyFont="1" applyFill="1" applyBorder="1" applyAlignment="1">
      <alignment wrapText="1"/>
    </xf>
    <xf numFmtId="0" fontId="104" fillId="46" borderId="7" xfId="0" applyFont="1" applyFill="1" applyBorder="1" applyAlignment="1">
      <alignment wrapText="1"/>
    </xf>
    <xf numFmtId="0" fontId="104" fillId="44" borderId="7" xfId="0" applyFont="1" applyFill="1" applyBorder="1" applyAlignment="1">
      <alignment wrapText="1"/>
    </xf>
    <xf numFmtId="0" fontId="104" fillId="41" borderId="7" xfId="0" applyFont="1" applyFill="1" applyBorder="1" applyAlignment="1">
      <alignment wrapText="1"/>
    </xf>
    <xf numFmtId="0" fontId="14" fillId="0" borderId="31" xfId="0" applyFont="1" applyBorder="1" applyAlignment="1">
      <alignment wrapText="1"/>
    </xf>
    <xf numFmtId="0" fontId="14" fillId="0" borderId="32" xfId="0" applyFont="1" applyBorder="1" applyAlignment="1">
      <alignment wrapText="1"/>
    </xf>
    <xf numFmtId="0" fontId="14" fillId="42" borderId="32" xfId="0" applyFont="1" applyFill="1" applyBorder="1"/>
    <xf numFmtId="0" fontId="0" fillId="42" borderId="0" xfId="0" applyFill="1"/>
    <xf numFmtId="0" fontId="35" fillId="4" borderId="33" xfId="0" applyFont="1" applyFill="1" applyBorder="1"/>
    <xf numFmtId="0" fontId="35" fillId="0" borderId="33" xfId="0" applyFont="1" applyBorder="1"/>
    <xf numFmtId="0" fontId="35" fillId="0" borderId="28" xfId="0" applyFont="1" applyBorder="1"/>
    <xf numFmtId="0" fontId="35" fillId="0" borderId="34" xfId="0" applyFont="1" applyBorder="1"/>
    <xf numFmtId="0" fontId="35" fillId="4" borderId="28" xfId="0" applyFont="1" applyFill="1" applyBorder="1"/>
    <xf numFmtId="0" fontId="35" fillId="4" borderId="34" xfId="0" applyFont="1" applyFill="1" applyBorder="1"/>
    <xf numFmtId="0" fontId="37" fillId="0" borderId="28" xfId="0" applyFont="1" applyBorder="1"/>
    <xf numFmtId="0" fontId="37" fillId="0" borderId="34" xfId="0" applyFont="1" applyBorder="1"/>
    <xf numFmtId="0" fontId="35" fillId="0" borderId="35" xfId="0" applyFont="1" applyBorder="1"/>
    <xf numFmtId="0" fontId="11" fillId="47" borderId="7" xfId="0" applyFont="1" applyFill="1" applyBorder="1" applyAlignment="1">
      <alignment wrapText="1"/>
    </xf>
    <xf numFmtId="0" fontId="57" fillId="0" borderId="0" xfId="0" applyFont="1" applyAlignment="1">
      <alignment horizontal="center" wrapText="1"/>
    </xf>
    <xf numFmtId="0" fontId="57" fillId="0" borderId="16" xfId="0" applyFont="1" applyBorder="1" applyAlignment="1">
      <alignment horizontal="center" wrapText="1"/>
    </xf>
    <xf numFmtId="0" fontId="6" fillId="0" borderId="7" xfId="0" applyFont="1" applyBorder="1" applyAlignment="1">
      <alignment horizontal="left" wrapText="1"/>
    </xf>
    <xf numFmtId="0" fontId="57" fillId="0" borderId="0" xfId="0" applyFont="1" applyAlignment="1">
      <alignment horizontal="center" vertical="center" wrapText="1"/>
    </xf>
    <xf numFmtId="0" fontId="35" fillId="0" borderId="6" xfId="0" applyFont="1" applyBorder="1"/>
    <xf numFmtId="0" fontId="88" fillId="0" borderId="0" xfId="0" applyFont="1" applyAlignment="1">
      <alignment horizontal="left" wrapText="1"/>
    </xf>
    <xf numFmtId="0" fontId="57" fillId="0" borderId="0" xfId="0" applyFont="1" applyAlignment="1">
      <alignment horizontal="left" vertical="top" wrapText="1"/>
    </xf>
    <xf numFmtId="0" fontId="57" fillId="19" borderId="7" xfId="0" applyFont="1" applyFill="1" applyBorder="1" applyAlignment="1">
      <alignment wrapText="1"/>
    </xf>
    <xf numFmtId="0" fontId="83" fillId="5" borderId="0" xfId="0" applyFont="1" applyFill="1" applyAlignment="1">
      <alignment horizontal="center" vertical="center"/>
    </xf>
    <xf numFmtId="0" fontId="55" fillId="0" borderId="0" xfId="0" applyFont="1" applyAlignment="1">
      <alignment wrapText="1"/>
    </xf>
    <xf numFmtId="0" fontId="55" fillId="0" borderId="0" xfId="0" applyFont="1" applyAlignment="1">
      <alignment horizontal="left" vertical="top" wrapText="1"/>
    </xf>
    <xf numFmtId="0" fontId="55" fillId="20" borderId="0" xfId="0" applyFont="1" applyFill="1" applyAlignment="1">
      <alignment horizontal="left" vertical="top" wrapText="1"/>
    </xf>
    <xf numFmtId="0" fontId="109" fillId="0" borderId="0" xfId="0" applyFont="1" applyAlignment="1">
      <alignment wrapText="1"/>
    </xf>
    <xf numFmtId="0" fontId="110" fillId="0" borderId="0" xfId="0" applyFont="1" applyAlignment="1">
      <alignment horizontal="left" vertical="top" wrapText="1"/>
    </xf>
    <xf numFmtId="0" fontId="108" fillId="20" borderId="0" xfId="0" applyFont="1" applyFill="1" applyAlignment="1">
      <alignment wrapText="1"/>
    </xf>
    <xf numFmtId="0" fontId="108" fillId="20" borderId="0" xfId="0" applyFont="1" applyFill="1" applyAlignment="1">
      <alignment horizontal="left" vertical="top" wrapText="1"/>
    </xf>
    <xf numFmtId="0" fontId="110" fillId="0" borderId="0" xfId="0" applyFont="1" applyAlignment="1">
      <alignment wrapText="1"/>
    </xf>
    <xf numFmtId="0" fontId="94" fillId="0" borderId="0" xfId="0" applyFont="1" applyAlignment="1">
      <alignment wrapText="1"/>
    </xf>
    <xf numFmtId="0" fontId="55" fillId="20" borderId="0" xfId="0" applyFont="1" applyFill="1" applyAlignment="1">
      <alignment wrapText="1"/>
    </xf>
    <xf numFmtId="0" fontId="110" fillId="24" borderId="0" xfId="0" applyFont="1" applyFill="1" applyAlignment="1">
      <alignment horizontal="left" vertical="top" wrapText="1"/>
    </xf>
    <xf numFmtId="0" fontId="6" fillId="48" borderId="7" xfId="0" applyFont="1" applyFill="1" applyBorder="1" applyAlignment="1">
      <alignment vertical="center"/>
    </xf>
    <xf numFmtId="0" fontId="6" fillId="49" borderId="7" xfId="0" applyFont="1" applyFill="1" applyBorder="1" applyAlignment="1">
      <alignment vertical="center"/>
    </xf>
    <xf numFmtId="0" fontId="6" fillId="50" borderId="7" xfId="0" applyFont="1" applyFill="1" applyBorder="1" applyAlignment="1">
      <alignment wrapText="1"/>
    </xf>
    <xf numFmtId="0" fontId="6" fillId="51" borderId="7" xfId="0" applyFont="1" applyFill="1" applyBorder="1" applyAlignment="1">
      <alignment wrapText="1"/>
    </xf>
    <xf numFmtId="0" fontId="104" fillId="31" borderId="7" xfId="0" applyFont="1" applyFill="1" applyBorder="1" applyAlignment="1">
      <alignment vertical="center"/>
    </xf>
    <xf numFmtId="0" fontId="104" fillId="48" borderId="7" xfId="0" applyFont="1" applyFill="1" applyBorder="1" applyAlignment="1">
      <alignment vertical="center"/>
    </xf>
    <xf numFmtId="0" fontId="6" fillId="52" borderId="7" xfId="0" applyFont="1" applyFill="1" applyBorder="1" applyAlignment="1">
      <alignment wrapText="1"/>
    </xf>
    <xf numFmtId="0" fontId="6" fillId="53" borderId="7" xfId="0" applyFont="1" applyFill="1" applyBorder="1" applyAlignment="1">
      <alignment wrapText="1"/>
    </xf>
    <xf numFmtId="0" fontId="6" fillId="52" borderId="7" xfId="0" quotePrefix="1" applyFont="1" applyFill="1" applyBorder="1" applyAlignment="1">
      <alignment wrapText="1"/>
    </xf>
    <xf numFmtId="0" fontId="6" fillId="53" borderId="7" xfId="0" applyFont="1" applyFill="1" applyBorder="1" applyAlignment="1">
      <alignment horizontal="left" wrapText="1"/>
    </xf>
    <xf numFmtId="0" fontId="11" fillId="5" borderId="30" xfId="0" applyFont="1" applyFill="1" applyBorder="1" applyAlignment="1">
      <alignment horizontal="center" vertical="center"/>
    </xf>
    <xf numFmtId="0" fontId="81" fillId="15" borderId="0" xfId="0" applyFont="1" applyFill="1" applyAlignment="1">
      <alignment horizontal="center" vertical="center" wrapText="1"/>
    </xf>
    <xf numFmtId="0" fontId="81" fillId="15" borderId="0" xfId="0" applyFont="1" applyFill="1" applyAlignment="1">
      <alignment horizontal="left" vertical="center" wrapText="1"/>
    </xf>
    <xf numFmtId="0" fontId="6" fillId="24" borderId="0" xfId="0" applyFont="1" applyFill="1" applyAlignment="1">
      <alignment vertical="center"/>
    </xf>
    <xf numFmtId="0" fontId="6" fillId="0" borderId="0" xfId="0" applyFont="1" applyAlignment="1">
      <alignment wrapText="1"/>
    </xf>
    <xf numFmtId="0" fontId="6" fillId="24" borderId="0" xfId="0" applyFont="1" applyFill="1" applyAlignment="1">
      <alignment horizontal="center" vertical="center"/>
    </xf>
    <xf numFmtId="0" fontId="61" fillId="54" borderId="0" xfId="0" applyFont="1" applyFill="1"/>
    <xf numFmtId="0" fontId="113" fillId="0" borderId="0" xfId="0" applyFont="1" applyAlignment="1">
      <alignment wrapText="1"/>
    </xf>
    <xf numFmtId="0" fontId="35" fillId="0" borderId="29" xfId="0" applyFont="1" applyBorder="1"/>
    <xf numFmtId="0" fontId="114" fillId="34" borderId="0" xfId="0" applyFont="1" applyFill="1" applyAlignment="1">
      <alignment wrapText="1"/>
    </xf>
    <xf numFmtId="0" fontId="11" fillId="5" borderId="7" xfId="0" applyFont="1" applyFill="1" applyBorder="1" applyAlignment="1">
      <alignment wrapText="1"/>
    </xf>
    <xf numFmtId="0" fontId="11" fillId="34" borderId="36" xfId="0" applyFont="1" applyFill="1" applyBorder="1" applyAlignment="1">
      <alignment wrapText="1"/>
    </xf>
    <xf numFmtId="0" fontId="104" fillId="43" borderId="30" xfId="0" applyFont="1" applyFill="1" applyBorder="1"/>
    <xf numFmtId="0" fontId="104" fillId="31" borderId="7" xfId="0" applyFont="1" applyFill="1" applyBorder="1"/>
    <xf numFmtId="0" fontId="6" fillId="55" borderId="7" xfId="0" applyFont="1" applyFill="1" applyBorder="1" applyAlignment="1">
      <alignment wrapText="1"/>
    </xf>
    <xf numFmtId="0" fontId="6" fillId="56" borderId="7" xfId="0" applyFont="1" applyFill="1" applyBorder="1" applyAlignment="1">
      <alignment wrapText="1"/>
    </xf>
    <xf numFmtId="0" fontId="115" fillId="19" borderId="7" xfId="0" applyFont="1" applyFill="1" applyBorder="1"/>
    <xf numFmtId="0" fontId="115" fillId="19" borderId="36" xfId="0" applyFont="1" applyFill="1" applyBorder="1"/>
    <xf numFmtId="0" fontId="6" fillId="57" borderId="7" xfId="0" applyFont="1" applyFill="1" applyBorder="1" applyAlignment="1">
      <alignment wrapText="1"/>
    </xf>
    <xf numFmtId="0" fontId="6" fillId="57" borderId="37" xfId="0" applyFont="1" applyFill="1" applyBorder="1" applyAlignment="1">
      <alignment wrapText="1"/>
    </xf>
    <xf numFmtId="0" fontId="115" fillId="0" borderId="7" xfId="0" applyFont="1" applyBorder="1"/>
    <xf numFmtId="0" fontId="6" fillId="58" borderId="33" xfId="0" applyFont="1" applyFill="1" applyBorder="1"/>
    <xf numFmtId="0" fontId="115" fillId="59" borderId="7" xfId="0" applyFont="1" applyFill="1" applyBorder="1"/>
    <xf numFmtId="0" fontId="104" fillId="43" borderId="7" xfId="0" applyFont="1" applyFill="1" applyBorder="1"/>
    <xf numFmtId="0" fontId="11" fillId="5" borderId="38" xfId="0" applyFont="1" applyFill="1" applyBorder="1"/>
    <xf numFmtId="0" fontId="11" fillId="5" borderId="38" xfId="0" applyFont="1" applyFill="1" applyBorder="1" applyAlignment="1">
      <alignment wrapText="1"/>
    </xf>
    <xf numFmtId="0" fontId="11" fillId="37" borderId="38" xfId="0" applyFont="1" applyFill="1" applyBorder="1" applyAlignment="1">
      <alignment wrapText="1"/>
    </xf>
    <xf numFmtId="0" fontId="11" fillId="34" borderId="38" xfId="0" applyFont="1" applyFill="1" applyBorder="1" applyAlignment="1">
      <alignment wrapText="1"/>
    </xf>
    <xf numFmtId="0" fontId="104" fillId="43" borderId="39" xfId="0" applyFont="1" applyFill="1" applyBorder="1"/>
    <xf numFmtId="0" fontId="6" fillId="31" borderId="39" xfId="0" applyFont="1" applyFill="1" applyBorder="1"/>
    <xf numFmtId="0" fontId="104" fillId="31" borderId="39" xfId="0" applyFont="1" applyFill="1" applyBorder="1"/>
    <xf numFmtId="0" fontId="6" fillId="19" borderId="39" xfId="0" applyFont="1" applyFill="1" applyBorder="1" applyAlignment="1">
      <alignment wrapText="1"/>
    </xf>
    <xf numFmtId="0" fontId="115" fillId="19" borderId="39" xfId="0" applyFont="1" applyFill="1" applyBorder="1"/>
    <xf numFmtId="0" fontId="6" fillId="56" borderId="39" xfId="0" applyFont="1" applyFill="1" applyBorder="1" applyAlignment="1">
      <alignment wrapText="1"/>
    </xf>
    <xf numFmtId="0" fontId="6" fillId="19" borderId="7" xfId="0" applyFont="1" applyFill="1" applyBorder="1" applyAlignment="1">
      <alignment vertical="top" wrapText="1"/>
    </xf>
    <xf numFmtId="0" fontId="11" fillId="37" borderId="38" xfId="0" applyFont="1" applyFill="1" applyBorder="1" applyAlignment="1">
      <alignment vertical="top" wrapText="1"/>
    </xf>
    <xf numFmtId="0" fontId="11" fillId="5" borderId="38" xfId="0" applyFont="1" applyFill="1" applyBorder="1" applyAlignment="1">
      <alignment vertical="top"/>
    </xf>
    <xf numFmtId="0" fontId="11" fillId="5" borderId="38" xfId="0" applyFont="1" applyFill="1" applyBorder="1" applyAlignment="1">
      <alignment vertical="top" wrapText="1"/>
    </xf>
    <xf numFmtId="0" fontId="11" fillId="34" borderId="38" xfId="0" applyFont="1" applyFill="1" applyBorder="1" applyAlignment="1">
      <alignment vertical="top" wrapText="1"/>
    </xf>
    <xf numFmtId="0" fontId="8" fillId="38" borderId="0" xfId="0" applyFont="1" applyFill="1" applyAlignment="1">
      <alignment vertical="top"/>
    </xf>
    <xf numFmtId="0" fontId="8" fillId="33" borderId="0" xfId="0" applyFont="1" applyFill="1" applyAlignment="1">
      <alignment vertical="top" wrapText="1"/>
    </xf>
    <xf numFmtId="0" fontId="11" fillId="60" borderId="7" xfId="0" applyFont="1" applyFill="1" applyBorder="1" applyAlignment="1">
      <alignment vertical="top" wrapText="1"/>
    </xf>
    <xf numFmtId="0" fontId="8" fillId="33" borderId="1" xfId="0" applyFont="1" applyFill="1" applyBorder="1" applyAlignment="1">
      <alignment vertical="top" wrapText="1"/>
    </xf>
    <xf numFmtId="0" fontId="8" fillId="0" borderId="0" xfId="0" applyFont="1" applyAlignment="1">
      <alignment vertical="top"/>
    </xf>
    <xf numFmtId="0" fontId="0" fillId="0" borderId="0" xfId="0" applyAlignment="1">
      <alignment vertical="top"/>
    </xf>
    <xf numFmtId="0" fontId="6" fillId="19" borderId="0" xfId="0" applyFont="1" applyFill="1" applyAlignment="1">
      <alignment vertical="top" wrapText="1"/>
    </xf>
    <xf numFmtId="0" fontId="6" fillId="57" borderId="42" xfId="0" applyFont="1" applyFill="1" applyBorder="1" applyAlignment="1">
      <alignment vertical="top" wrapText="1"/>
    </xf>
    <xf numFmtId="0" fontId="6" fillId="57" borderId="43" xfId="0" applyFont="1" applyFill="1" applyBorder="1" applyAlignment="1">
      <alignment vertical="top" wrapText="1"/>
    </xf>
    <xf numFmtId="0" fontId="6" fillId="19" borderId="39" xfId="0" applyFont="1" applyFill="1" applyBorder="1" applyAlignment="1">
      <alignment vertical="top" wrapText="1"/>
    </xf>
    <xf numFmtId="0" fontId="6" fillId="31" borderId="44" xfId="0" applyFont="1" applyFill="1" applyBorder="1"/>
    <xf numFmtId="0" fontId="0" fillId="0" borderId="45" xfId="0" applyBorder="1"/>
    <xf numFmtId="0" fontId="0" fillId="0" borderId="46" xfId="0" applyBorder="1"/>
    <xf numFmtId="0" fontId="0" fillId="0" borderId="47" xfId="0" applyBorder="1"/>
    <xf numFmtId="0" fontId="0" fillId="0" borderId="48" xfId="0" applyBorder="1"/>
    <xf numFmtId="0" fontId="0" fillId="24" borderId="48" xfId="0" applyFill="1" applyBorder="1"/>
    <xf numFmtId="0" fontId="104" fillId="24" borderId="49" xfId="0" applyFont="1" applyFill="1" applyBorder="1"/>
    <xf numFmtId="0" fontId="54" fillId="0" borderId="0" xfId="0" applyFont="1" applyAlignment="1">
      <alignment horizontal="center"/>
    </xf>
    <xf numFmtId="0" fontId="11" fillId="5" borderId="50" xfId="0" applyFont="1" applyFill="1" applyBorder="1"/>
    <xf numFmtId="0" fontId="11" fillId="5" borderId="39" xfId="0" applyFont="1" applyFill="1" applyBorder="1" applyAlignment="1">
      <alignment wrapText="1"/>
    </xf>
    <xf numFmtId="0" fontId="11" fillId="37" borderId="39" xfId="0" applyFont="1" applyFill="1" applyBorder="1" applyAlignment="1">
      <alignment wrapText="1"/>
    </xf>
    <xf numFmtId="0" fontId="11" fillId="37" borderId="39" xfId="0" applyFont="1" applyFill="1" applyBorder="1" applyAlignment="1">
      <alignment vertical="top" wrapText="1"/>
    </xf>
    <xf numFmtId="0" fontId="11" fillId="37" borderId="51" xfId="0" applyFont="1" applyFill="1" applyBorder="1" applyAlignment="1">
      <alignment wrapText="1"/>
    </xf>
    <xf numFmtId="0" fontId="116" fillId="0" borderId="30" xfId="0" applyFont="1" applyBorder="1"/>
    <xf numFmtId="0" fontId="6" fillId="52" borderId="7" xfId="0" applyFont="1" applyFill="1" applyBorder="1" applyAlignment="1">
      <alignment horizontal="left" wrapText="1"/>
    </xf>
    <xf numFmtId="0" fontId="6" fillId="0" borderId="0" xfId="0" applyFont="1" applyAlignment="1">
      <alignment horizontal="left" wrapText="1"/>
    </xf>
    <xf numFmtId="0" fontId="6" fillId="58" borderId="0" xfId="0" applyFont="1" applyFill="1"/>
    <xf numFmtId="0" fontId="43" fillId="0" borderId="0" xfId="0" applyFont="1"/>
    <xf numFmtId="0" fontId="1" fillId="0" borderId="0" xfId="0" applyFont="1" applyAlignment="1">
      <alignment wrapText="1"/>
    </xf>
    <xf numFmtId="0" fontId="1" fillId="0" borderId="0" xfId="0" applyFont="1" applyAlignment="1">
      <alignment horizontal="left" wrapText="1"/>
    </xf>
    <xf numFmtId="0" fontId="1" fillId="0" borderId="0" xfId="0" applyFont="1" applyAlignment="1">
      <alignment horizontal="left"/>
    </xf>
    <xf numFmtId="0" fontId="1" fillId="0" borderId="0" xfId="0" applyFont="1" applyAlignment="1">
      <alignment horizontal="center" vertical="center" wrapText="1"/>
    </xf>
    <xf numFmtId="0" fontId="1" fillId="0" borderId="0" xfId="0" applyFont="1" applyAlignment="1">
      <alignment horizontal="center" wrapText="1"/>
    </xf>
    <xf numFmtId="0" fontId="1" fillId="0" borderId="16" xfId="0" applyFont="1" applyBorder="1" applyAlignment="1">
      <alignment horizontal="center" wrapText="1"/>
    </xf>
    <xf numFmtId="0" fontId="1" fillId="0" borderId="0" xfId="0" applyFont="1" applyAlignment="1">
      <alignment horizontal="left" vertical="top" wrapText="1"/>
    </xf>
    <xf numFmtId="0" fontId="1" fillId="0" borderId="16" xfId="0" applyFont="1" applyBorder="1" applyAlignment="1">
      <alignment horizontal="left" wrapText="1"/>
    </xf>
    <xf numFmtId="0" fontId="1" fillId="0" borderId="7" xfId="0" applyFont="1" applyBorder="1" applyAlignment="1">
      <alignment wrapText="1"/>
    </xf>
    <xf numFmtId="0" fontId="1" fillId="0" borderId="0" xfId="0" applyFont="1"/>
    <xf numFmtId="0" fontId="1" fillId="0" borderId="0" xfId="0" applyFont="1" applyAlignment="1">
      <alignment wrapText="1" shrinkToFit="1"/>
    </xf>
    <xf numFmtId="0" fontId="1" fillId="0" borderId="0" xfId="0" quotePrefix="1" applyFont="1" applyAlignment="1">
      <alignment horizontal="left" wrapText="1"/>
    </xf>
    <xf numFmtId="0" fontId="1" fillId="19" borderId="7" xfId="0" applyFont="1" applyFill="1" applyBorder="1" applyAlignment="1">
      <alignment wrapText="1"/>
    </xf>
    <xf numFmtId="0" fontId="1" fillId="20" borderId="0" xfId="0" applyFont="1" applyFill="1" applyAlignment="1">
      <alignment wrapText="1"/>
    </xf>
    <xf numFmtId="0" fontId="1" fillId="0" borderId="0" xfId="0" applyFont="1" applyAlignment="1">
      <alignment vertical="top" wrapText="1"/>
    </xf>
    <xf numFmtId="0" fontId="85" fillId="0" borderId="0" xfId="0" applyFont="1"/>
    <xf numFmtId="0" fontId="6" fillId="19" borderId="39" xfId="0" applyFont="1" applyFill="1" applyBorder="1"/>
    <xf numFmtId="0" fontId="25" fillId="19" borderId="39" xfId="0" applyFont="1" applyFill="1" applyBorder="1"/>
    <xf numFmtId="0" fontId="62" fillId="15" borderId="8" xfId="0" applyFont="1" applyFill="1" applyBorder="1" applyAlignment="1">
      <alignment horizontal="left"/>
    </xf>
    <xf numFmtId="0" fontId="62" fillId="15" borderId="9" xfId="0" applyFont="1" applyFill="1" applyBorder="1" applyAlignment="1">
      <alignment horizontal="left"/>
    </xf>
    <xf numFmtId="49" fontId="66" fillId="0" borderId="0" xfId="0" applyNumberFormat="1" applyFont="1" applyAlignment="1">
      <alignment horizontal="left" vertical="top"/>
    </xf>
    <xf numFmtId="49" fontId="70" fillId="0" borderId="0" xfId="0" applyNumberFormat="1" applyFont="1" applyAlignment="1">
      <alignment horizontal="left" vertical="top"/>
    </xf>
    <xf numFmtId="49" fontId="66" fillId="0" borderId="23" xfId="0" applyNumberFormat="1" applyFont="1" applyBorder="1" applyAlignment="1">
      <alignment horizontal="center" vertical="center" wrapText="1"/>
    </xf>
    <xf numFmtId="49" fontId="67" fillId="0" borderId="17" xfId="0" applyNumberFormat="1" applyFont="1" applyBorder="1" applyAlignment="1">
      <alignment horizontal="center"/>
    </xf>
    <xf numFmtId="49" fontId="67" fillId="0" borderId="18" xfId="0" applyNumberFormat="1" applyFont="1" applyBorder="1" applyAlignment="1">
      <alignment horizontal="center"/>
    </xf>
    <xf numFmtId="49" fontId="67" fillId="0" borderId="19" xfId="0" applyNumberFormat="1" applyFont="1" applyBorder="1" applyAlignment="1">
      <alignment horizontal="center"/>
    </xf>
    <xf numFmtId="49" fontId="76" fillId="0" borderId="20" xfId="0" applyNumberFormat="1" applyFont="1" applyBorder="1" applyAlignment="1">
      <alignment horizontal="center" vertical="center" wrapText="1"/>
    </xf>
    <xf numFmtId="49" fontId="76" fillId="0" borderId="21" xfId="0" applyNumberFormat="1" applyFont="1" applyBorder="1" applyAlignment="1">
      <alignment horizontal="center" vertical="center" wrapText="1"/>
    </xf>
    <xf numFmtId="49" fontId="76" fillId="0" borderId="22" xfId="0" applyNumberFormat="1" applyFont="1" applyBorder="1" applyAlignment="1">
      <alignment horizontal="center" vertical="center" wrapText="1"/>
    </xf>
    <xf numFmtId="49" fontId="66" fillId="0" borderId="23" xfId="0" applyNumberFormat="1" applyFont="1" applyBorder="1" applyAlignment="1">
      <alignment horizontal="center" vertical="center"/>
    </xf>
    <xf numFmtId="49" fontId="66" fillId="0" borderId="23" xfId="0" applyNumberFormat="1" applyFont="1" applyBorder="1" applyAlignment="1">
      <alignment horizontal="left" vertical="center"/>
    </xf>
    <xf numFmtId="0" fontId="41" fillId="13" borderId="0" xfId="0" applyFont="1" applyFill="1" applyAlignment="1">
      <alignment horizontal="center" vertical="center" wrapText="1"/>
    </xf>
    <xf numFmtId="0" fontId="34" fillId="0" borderId="0" xfId="0" applyFont="1" applyAlignment="1">
      <alignment horizontal="center" wrapText="1"/>
    </xf>
    <xf numFmtId="0" fontId="59" fillId="21" borderId="0" xfId="0" applyFont="1" applyFill="1" applyAlignment="1">
      <alignment horizontal="center" wrapText="1"/>
    </xf>
    <xf numFmtId="0" fontId="59" fillId="23" borderId="0" xfId="0" applyFont="1" applyFill="1" applyAlignment="1">
      <alignment horizontal="center" wrapText="1"/>
    </xf>
    <xf numFmtId="0" fontId="41" fillId="29" borderId="0" xfId="0" applyFont="1" applyFill="1" applyAlignment="1">
      <alignment wrapText="1"/>
    </xf>
    <xf numFmtId="0" fontId="36" fillId="33" borderId="0" xfId="0" applyFont="1" applyFill="1" applyAlignment="1">
      <alignment wrapText="1"/>
    </xf>
    <xf numFmtId="0" fontId="36" fillId="34" borderId="0" xfId="0" applyFont="1" applyFill="1" applyAlignment="1">
      <alignment wrapText="1"/>
    </xf>
    <xf numFmtId="0" fontId="36" fillId="35" borderId="0" xfId="0" applyFont="1" applyFill="1" applyAlignment="1">
      <alignment wrapText="1"/>
    </xf>
    <xf numFmtId="0" fontId="112" fillId="23" borderId="0" xfId="0" applyFont="1" applyFill="1" applyAlignment="1">
      <alignment horizontal="center" wrapText="1"/>
    </xf>
    <xf numFmtId="0" fontId="35" fillId="28" borderId="0" xfId="0" applyFont="1" applyFill="1" applyAlignment="1">
      <alignment horizontal="center" vertical="center"/>
    </xf>
    <xf numFmtId="0" fontId="34" fillId="0" borderId="0" xfId="0" applyFont="1" applyAlignment="1">
      <alignment wrapText="1"/>
    </xf>
    <xf numFmtId="0" fontId="114" fillId="34" borderId="0" xfId="0" applyFont="1" applyFill="1" applyAlignment="1">
      <alignment wrapText="1"/>
    </xf>
    <xf numFmtId="0" fontId="61" fillId="54" borderId="40" xfId="0" applyFont="1" applyFill="1" applyBorder="1" applyAlignment="1">
      <alignment horizontal="center" vertical="center"/>
    </xf>
    <xf numFmtId="0" fontId="61" fillId="54" borderId="29" xfId="0" applyFont="1" applyFill="1" applyBorder="1" applyAlignment="1">
      <alignment horizontal="center" vertical="center"/>
    </xf>
    <xf numFmtId="0" fontId="35" fillId="32" borderId="41" xfId="0" applyFont="1" applyFill="1" applyBorder="1" applyAlignment="1">
      <alignment horizontal="center" vertical="center"/>
    </xf>
    <xf numFmtId="0" fontId="35" fillId="32" borderId="34" xfId="0" applyFont="1" applyFill="1" applyBorder="1" applyAlignment="1">
      <alignment horizontal="center" vertical="center"/>
    </xf>
    <xf numFmtId="0" fontId="35" fillId="31" borderId="0" xfId="0" applyFont="1" applyFill="1" applyAlignment="1">
      <alignment horizontal="center" vertical="center"/>
    </xf>
    <xf numFmtId="0" fontId="35" fillId="30" borderId="0" xfId="0" applyFont="1" applyFill="1" applyAlignment="1">
      <alignment horizontal="center" vertical="center"/>
    </xf>
    <xf numFmtId="0" fontId="6" fillId="0" borderId="0" xfId="0" applyFont="1" applyAlignment="1">
      <alignment horizontal="left" vertical="top" wrapText="1"/>
    </xf>
    <xf numFmtId="0" fontId="6" fillId="0" borderId="0" xfId="0" applyFont="1" applyAlignment="1">
      <alignment horizontal="left" vertical="center" wrapText="1"/>
    </xf>
    <xf numFmtId="0" fontId="104" fillId="48" borderId="38" xfId="0" applyFont="1" applyFill="1" applyBorder="1" applyAlignment="1">
      <alignment vertical="center"/>
    </xf>
    <xf numFmtId="0" fontId="104" fillId="48" borderId="39" xfId="0" applyFont="1" applyFill="1" applyBorder="1" applyAlignment="1">
      <alignment vertical="center"/>
    </xf>
    <xf numFmtId="0" fontId="104" fillId="48" borderId="0" xfId="0" applyFont="1" applyFill="1" applyBorder="1" applyAlignment="1">
      <alignment vertical="center"/>
    </xf>
    <xf numFmtId="0" fontId="6" fillId="48" borderId="38" xfId="0" applyFont="1" applyFill="1" applyBorder="1" applyAlignment="1">
      <alignment vertical="center"/>
    </xf>
    <xf numFmtId="0" fontId="6" fillId="48" borderId="39" xfId="0" applyFont="1" applyFill="1" applyBorder="1" applyAlignment="1">
      <alignment vertical="center"/>
    </xf>
    <xf numFmtId="0" fontId="0" fillId="5" borderId="1" xfId="0" applyFill="1" applyBorder="1" applyAlignment="1"/>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622">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outline="0">
        <bottom style="thin">
          <color rgb="FF8EA9DB"/>
        </bottom>
      </border>
    </dxf>
    <dxf>
      <border outline="0">
        <left style="thin">
          <color rgb="FF8EA9DB"/>
        </left>
        <right style="thin">
          <color rgb="FF8EA9DB"/>
        </right>
        <top style="thin">
          <color rgb="FF8EA9DB"/>
        </top>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border outline="0">
        <bottom style="thin">
          <color rgb="FF8EA9DB"/>
        </bottom>
      </border>
    </dxf>
    <dxf>
      <border outline="0">
        <left style="thin">
          <color rgb="FF8EA9DB"/>
        </left>
        <right style="thin">
          <color rgb="FF8EA9DB"/>
        </right>
        <top style="thin">
          <color rgb="FF8EA9DB"/>
        </top>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D9E1F2"/>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border>
        <top style="double">
          <color theme="4"/>
        </top>
      </border>
    </dxf>
    <dxf>
      <border outline="0">
        <bottom style="thin">
          <color rgb="FF8EA9DB"/>
        </bottom>
      </border>
    </dxf>
    <dxf>
      <border outline="0">
        <left style="thin">
          <color rgb="FF8EA9DB"/>
        </left>
        <right style="thin">
          <color rgb="FF8EA9DB"/>
        </right>
        <top style="thin">
          <color rgb="FF8EA9DB"/>
        </top>
        <bottom style="thin">
          <color rgb="FF8EA9DB"/>
        </bottom>
      </border>
    </dxf>
    <dxf>
      <fill>
        <patternFill patternType="solid">
          <fgColor indexed="64"/>
          <bgColor theme="0"/>
        </patternFill>
      </fill>
      <border>
        <left style="thin">
          <color theme="2" tint="-9.9978637043366805E-2"/>
        </left>
        <right style="thin">
          <color theme="2" tint="-9.9978637043366805E-2"/>
        </right>
        <top/>
        <bottom/>
        <vertical style="thin">
          <color theme="2" tint="-9.9978637043366805E-2"/>
        </vertical>
        <horizontal style="thin">
          <color theme="2" tint="-9.9978637043366805E-2"/>
        </horizontal>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color rgb="FF000000"/>
      </font>
      <fill>
        <patternFill patternType="solid">
          <fgColor indexed="64"/>
          <bgColor theme="0"/>
        </patternFill>
      </fill>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color rgb="FF000000"/>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6"/>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theme="6"/>
        </patternFill>
      </fill>
    </dxf>
    <dxf>
      <fill>
        <patternFill>
          <bgColor theme="6"/>
        </patternFill>
      </fill>
    </dxf>
    <dxf>
      <fill>
        <patternFill>
          <bgColor theme="9" tint="0.79998168889431442"/>
        </patternFill>
      </fill>
    </dxf>
    <dxf>
      <fill>
        <patternFill>
          <bgColor rgb="FFFFE1FF"/>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69008E"/>
      <color rgb="FFFFE1FF"/>
      <color rgb="FFFFCCFF"/>
      <color rgb="FF99CCFF"/>
      <color rgb="FF66CCFF"/>
      <color rgb="FFFF5050"/>
      <color rgb="FFC44444"/>
      <color rgb="FFAE470E"/>
      <color rgb="FFF583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documenttasks/documenttask1.xml><?xml version="1.0" encoding="utf-8"?>
<Tasks xmlns="http://schemas.microsoft.com/office/tasks/2019/documenttasks">
  <Task id="{BF60C0B7-4FA9-BB44-B73E-41E9B2AA0A72}">
    <Anchor>
      <Comment id="{AAC36B16-7D57-454A-AF45-9B63CD00DF19}"/>
    </Anchor>
    <History>
      <Event time="2024-02-15T18:56:49.44" id="{16622A2B-8316-CB42-B237-E7B33F945A11}">
        <Attribution userId="S::Romain.FOUILLAND@esante.gouv.fr::bf1b49d7-2c3b-47ca-8f1c-a2dcb74e0a2d" userName="Romain FOUILLAND" userProvider="AD"/>
        <Anchor>
          <Comment id="{AAC36B16-7D57-454A-AF45-9B63CD00DF19}"/>
        </Anchor>
        <Create/>
      </Event>
      <Event time="2024-02-15T18:56:49.44" id="{E3820F38-E0CB-EC48-AC29-925FB13117A1}">
        <Attribution userId="S::Romain.FOUILLAND@esante.gouv.fr::bf1b49d7-2c3b-47ca-8f1c-a2dcb74e0a2d" userName="Romain FOUILLAND" userProvider="AD"/>
        <Anchor>
          <Comment id="{AAC36B16-7D57-454A-AF45-9B63CD00DF19}"/>
        </Anchor>
        <Assign userId="S::Daphne.LECCIA.EXT@esante.gouv.fr::9cca622e-4bc3-4039-b46f-9ab4e737295d" userName="Daphné LECCIA (EXT)" userProvider="AD"/>
      </Event>
      <Event time="2024-02-15T18:56:49.44" id="{966E6AEC-844A-584F-8626-8045F5C75E0F}">
        <Attribution userId="S::Romain.FOUILLAND@esante.gouv.fr::bf1b49d7-2c3b-47ca-8f1c-a2dcb74e0a2d" userName="Romain FOUILLAND" userProvider="AD"/>
        <Anchor>
          <Comment id="{AAC36B16-7D57-454A-AF45-9B63CD00DF19}"/>
        </Anchor>
        <SetTitle title="@Daphné LECCIA (EXT) tu ne peux pas prendre un objet sans sélectionner aussi tous ses parents ! J’ai donc supprimé ce champs parce que ce n’est pas vraiment adapté de prendre juste un champs comme cela"/>
      </Event>
    </History>
  </Task>
</Task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4</xdr:col>
      <xdr:colOff>1113284</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Romain FOUILLAND" id="{8A877495-E9BF-4545-8586-47BB0F221908}" userId="Romain.FOUILLAND@esante.gouv.fr" providerId="PeoplePicker"/>
  <person displayName="Daphné LECCIA (EXT)" id="{DF480BA0-C840-4713-8568-FE1A645D605C}" userId="Daphne.LECCIA.EXT@esante.gouv.fr" providerId="PeoplePicker"/>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D6952652-30E5-479A-9FFE-AD0BC8CBB562}" userId="S::Daphne.LECCIA.EXT@esante.gouv.fr::9cca622e-4bc3-4039-b46f-9ab4e737295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Benjamin BONCHE" id="{9D129102-2382-4ACD-99FE-0A45F267AA1A}" userId="S::benjamin.bonche.ext@esante.gouv.fr::17e5f97a-10df-4e2a-a83d-0c92d033694e" providerId="AD"/>
  <person displayName="Elodie FALCIONI (EXT)" id="{DF4F572D-2211-4D3A-83E1-5495966E637E}" userId="S::elodie.falcioni.ext@esante.gouv.fr::1a8d12db-9a3f-4a23-a384-980c9c9af1ce" providerId="AD"/>
  <person displayName="Romain Fouilland X2016" id="{6D908C62-98CE-5042-81E4-8ACAD1B880FE}" userId="S::romain.fouilland@polytechnique.edu::d0ccb155-34a1-4624-a978-e5dcbc562d1b"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AD21" totalsRowCount="1" headerRowDxfId="601" dataDxfId="600">
  <autoFilter ref="A8:AD20" xr:uid="{EF99425A-BF7C-494D-843B-A436A28F1D50}"/>
  <tableColumns count="30">
    <tableColumn id="26" xr3:uid="{F6E0102F-6A62-4676-8743-12C78DFD5AAE}" name="ID" totalsRowFunction="count" dataDxfId="598" totalsRowDxfId="599"/>
    <tableColumn id="34" xr3:uid="{C5C184C6-181D-45CF-A63D-7AEDCADFA43B}" name="Donnée (Niveau 1)" dataDxfId="596" totalsRowDxfId="597"/>
    <tableColumn id="1" xr3:uid="{48BA0677-2A51-4516-901D-245A32C9EF11}" name="Donnée (Niveau 2)" totalsRowFunction="count" dataDxfId="594" totalsRowDxfId="595"/>
    <tableColumn id="2" xr3:uid="{22B866D0-1B5E-4581-93E5-86229BC69C02}" name="Donnée (Niveau 3)" totalsRowFunction="count" dataDxfId="592" totalsRowDxfId="593"/>
    <tableColumn id="3" xr3:uid="{888BC815-3A76-4EEA-B68B-9A9CFFA21AC6}" name="Donnée (Niveau 4)" totalsRowFunction="count" dataDxfId="590" totalsRowDxfId="591"/>
    <tableColumn id="4" xr3:uid="{A1D31B95-E51B-44D1-A7C2-8E42F9D33E13}" name="Donnée (Niveau 5)" totalsRowFunction="count" dataDxfId="588" totalsRowDxfId="589"/>
    <tableColumn id="5" xr3:uid="{EA6D57DD-52EF-4D70-B539-0505DC6517EC}" name="Donnée (Niveau 6)" totalsRowFunction="count" dataDxfId="586" totalsRowDxfId="587"/>
    <tableColumn id="6" xr3:uid="{3FE552E2-2FEF-4E1A-B5DE-F4C21C13A296}" name="Description" totalsRowFunction="count" dataDxfId="584" totalsRowDxfId="585"/>
    <tableColumn id="14" xr3:uid="{BE5AEDCA-1CC5-4938-964E-9C68E6A07DC7}" name="Exemples" totalsRowFunction="count" dataDxfId="582" totalsRowDxfId="583"/>
    <tableColumn id="13" xr3:uid="{ED5FE47C-9997-4511-9856-83AF83A90171}" name="Fichier XSD" totalsRowFunction="count" dataDxfId="580" totalsRowDxfId="581"/>
    <tableColumn id="32" xr3:uid="{5C8C2495-D269-4E47-88B5-00584EF6B484}" name="Balise EMSI" dataDxfId="578" totalsRowDxfId="579"/>
    <tableColumn id="7" xr3:uid="{5C4F4C1E-17D3-4C4E-9650-A41F0BBB82B0}" name="Balise NexSIS" totalsRowFunction="count" dataDxfId="576" totalsRowDxfId="577"/>
    <tableColumn id="21" xr3:uid="{D8470834-C8F8-4F70-9302-7A4C602B72E6}" name="Nouvelle balise" totalsRowFunction="count" dataDxfId="574" totalsRowDxfId="575"/>
    <tableColumn id="8" xr3:uid="{D4E41060-B282-4AE5-8C87-3716CFB70625}" name="Nantes - balise" totalsRowFunction="count" dataDxfId="572" totalsRowDxfId="573"/>
    <tableColumn id="15" xr3:uid="{BB0E9A10-45CE-44DE-802C-D3A58D081A2F}" name="Nantes - description" totalsRowFunction="count" dataDxfId="570" totalsRowDxfId="571"/>
    <tableColumn id="18" xr3:uid="{8FE17C2A-E229-4B7F-B204-F356EEB4AE45}" name="GT399" totalsRowFunction="count" dataDxfId="568" totalsRowDxfId="569"/>
    <tableColumn id="9" xr3:uid="{4C9E2B92-3A78-454F-B9FF-8B97A2EAE3ED}" name="GT399 description" totalsRowFunction="count" dataDxfId="566" totalsRowDxfId="567"/>
    <tableColumn id="10" xr3:uid="{CCF33634-CF25-46BD-8DE3-12B24D24D5F8}" name="Priorisation" totalsRowFunction="count" dataDxfId="564" totalsRowDxfId="565"/>
    <tableColumn id="11" xr3:uid="{85B3828E-8687-4AA3-88CE-D610FCBDCFDE}" name="Cardinalité" dataDxfId="562" totalsRowDxfId="563"/>
    <tableColumn id="27" xr3:uid="{CF8F2F83-80E1-4F34-8CA4-101022C31379}" name="Objet" totalsRowFunction="count" dataDxfId="560" totalsRowDxfId="561"/>
    <tableColumn id="12" xr3:uid="{9491E93A-73C3-4214-8227-2A99EABCA3C1}" name="Format (ou type)" totalsRowFunction="count" dataDxfId="558" totalsRowDxfId="559"/>
    <tableColumn id="31" xr3:uid="{97801A1D-505C-4F61-ACF5-6EE844F5E23A}" name="Détails de format" dataDxfId="556" totalsRowDxfId="557"/>
    <tableColumn id="36" xr3:uid="{62248724-3AC6-48C6-B62F-D3C050A5A08F}" name="15-18" dataDxfId="554" totalsRowDxfId="555"/>
    <tableColumn id="35" xr3:uid="{2A6F94A4-B86B-4A8C-8862-6337DBF190B2}" name="15-15" dataDxfId="552" totalsRowDxfId="553"/>
    <tableColumn id="37" xr3:uid="{01782744-2942-D140-994A-3D343B0E0342}" name="CUT" dataDxfId="550" totalsRowDxfId="551"/>
    <tableColumn id="19" xr3:uid="{B112D546-E236-4723-880E-6D39731D2093}" name="Commentaire Hub Santé" totalsRowFunction="count" dataDxfId="548" totalsRowDxfId="549"/>
    <tableColumn id="16" xr3:uid="{E6CB6828-8B65-4F12-95B0-B9304BA135D8}" name="Commentaire Philippe Dreyfus" totalsRowFunction="count" dataDxfId="546" totalsRowDxfId="547"/>
    <tableColumn id="33" xr3:uid="{9AEA7D2D-C467-4E16-9414-C9877028EA11}" name="Commentaire FBE" dataDxfId="544" totalsRowDxfId="545"/>
    <tableColumn id="17" xr3:uid="{ACE48C56-220E-4341-8BEC-04B45FF1F728}" name="Commentaire Yann Penverne" totalsRowFunction="count" dataDxfId="542" totalsRowDxfId="543"/>
    <tableColumn id="20" xr3:uid="{A0AF1313-269D-4060-8F91-417D2F081DEB}" name="NexSIS" totalsRowFunction="custom" dataDxfId="540" totalsRowDxfId="541">
      <totalsRowFormula>SUBTOTAL(103,createCase8[NexSIS])-COUNTIFS(createCase8[NexSIS],"=X")</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AD15" totalsRowCount="1" headerRowDxfId="520" dataDxfId="519" totalsRowDxfId="518">
  <autoFilter ref="A8:AD14" xr:uid="{EF99425A-BF7C-494D-843B-A436A28F1D50}"/>
  <tableColumns count="30">
    <tableColumn id="26" xr3:uid="{D5B2518C-6D8E-6147-8C4F-B866728B3834}" name="ID" totalsRowFunction="count" dataDxfId="516" totalsRowDxfId="517"/>
    <tableColumn id="34" xr3:uid="{87148819-B7A5-7947-82EE-7CD825960AED}" name="Donnée (Niveau 1)" dataDxfId="514" totalsRowDxfId="515"/>
    <tableColumn id="1" xr3:uid="{D13C8DA4-A6E7-6647-83BF-735A36445504}" name="Donnée (Niveau 2)" totalsRowFunction="count" dataDxfId="512" totalsRowDxfId="513"/>
    <tableColumn id="2" xr3:uid="{9844E3D8-484C-674F-A6FE-C5E74C0BECD7}" name="Donnée (Niveau 3)" totalsRowFunction="count" dataDxfId="510" totalsRowDxfId="511"/>
    <tableColumn id="3" xr3:uid="{EDEAC3BB-E6E5-6D4A-81D4-0D53BDE32BE7}" name="Donnée (Niveau 4)" totalsRowFunction="count" dataDxfId="508" totalsRowDxfId="509"/>
    <tableColumn id="4" xr3:uid="{02D62420-0C0A-4A42-BF62-D538EE277DA2}" name="Donnée (Niveau 5)" totalsRowFunction="count" dataDxfId="506" totalsRowDxfId="507"/>
    <tableColumn id="5" xr3:uid="{AEDF2332-EB8E-3F47-A30F-62F4B295DC6E}" name="Donnée (Niveau 6)" totalsRowFunction="count" dataDxfId="504" totalsRowDxfId="505"/>
    <tableColumn id="6" xr3:uid="{6B82679A-C79E-B942-87C2-2A9AC62DFE61}" name="Description" totalsRowFunction="count" dataDxfId="502" totalsRowDxfId="503"/>
    <tableColumn id="14" xr3:uid="{64EB0DE7-7110-B649-B47F-39D14AB54769}" name="Exemples" totalsRowFunction="count" dataDxfId="500" totalsRowDxfId="501"/>
    <tableColumn id="7" xr3:uid="{30859462-25E2-6C4B-8D3C-5F2310CF2710}" name="Balise NexSIS" totalsRowFunction="count" dataDxfId="498" totalsRowDxfId="499"/>
    <tableColumn id="21" xr3:uid="{C7789C87-5B0F-9240-95BB-36A6DBBF16F7}" name="Nouvelle balise" totalsRowFunction="count" dataDxfId="496" totalsRowDxfId="497"/>
    <tableColumn id="8" xr3:uid="{56A311D2-6944-B44A-BA90-1B44FB783B25}" name="Nantes - balise" totalsRowFunction="count" dataDxfId="494" totalsRowDxfId="495"/>
    <tableColumn id="15" xr3:uid="{CC481BC4-1ACF-7849-B03D-7121652EE416}" name="Nantes - description" totalsRowFunction="count" dataDxfId="492" totalsRowDxfId="493"/>
    <tableColumn id="18" xr3:uid="{DA3EC825-B94E-6142-B1D1-58F763F6812E}" name="GT399" totalsRowFunction="count" dataDxfId="490" totalsRowDxfId="491"/>
    <tableColumn id="9" xr3:uid="{A60F6B9F-CF7A-6F48-A3FD-7FC591506696}" name="GT399 description" totalsRowFunction="count" dataDxfId="488" totalsRowDxfId="489"/>
    <tableColumn id="10" xr3:uid="{F183E99A-8936-D242-9E2F-7DF202579449}" name="Priorisation" totalsRowFunction="count" dataDxfId="486" totalsRowDxfId="487"/>
    <tableColumn id="11" xr3:uid="{0C55DBEB-B030-EB40-8778-44C43E402B7D}" name="Cardinalité" dataDxfId="484" totalsRowDxfId="485"/>
    <tableColumn id="27" xr3:uid="{3EA0014F-1F9E-3346-86AA-D19E79E32F71}" name="Objet" totalsRowFunction="count" dataDxfId="482" totalsRowDxfId="483"/>
    <tableColumn id="12" xr3:uid="{A3CD3B4C-97D3-9741-9A73-087C7A9F8936}" name="Format (ou type)" totalsRowFunction="count" dataDxfId="480" totalsRowDxfId="481"/>
    <tableColumn id="37" xr3:uid="{3FE45E5F-AD1E-7B48-BE25-BC7327DD16EC}" name="Nomenclature/ énumération" dataDxfId="478" totalsRowDxfId="479"/>
    <tableColumn id="31" xr3:uid="{9CB46CA4-597C-5148-8480-F8796E3C5AFD}" name="Détails de format" dataDxfId="476" totalsRowDxfId="477"/>
    <tableColumn id="36" xr3:uid="{97A47004-218F-7749-B82B-5B2AEE40A23C}" name="15-18" dataDxfId="474" totalsRowDxfId="475"/>
    <tableColumn id="35" xr3:uid="{544CEA0F-DCB5-C64C-9CDE-A40F1906888F}" name="15-15" dataDxfId="472" totalsRowDxfId="473"/>
    <tableColumn id="39" xr3:uid="{6DB8C4C4-E592-DA4D-B502-CA1F3A98FF18}" name="CUT" dataDxfId="470" totalsRowDxfId="471"/>
    <tableColumn id="19" xr3:uid="{F48E57B7-0080-CD4F-8CC0-D9866BEEABEE}" name="Commentaire Hub Santé" totalsRowFunction="count" dataDxfId="468" totalsRowDxfId="469"/>
    <tableColumn id="16" xr3:uid="{93611743-80E2-3A49-9F47-6E81E63C36BC}" name="Commentaire Philippe Dreyfus" totalsRowFunction="count" dataDxfId="466" totalsRowDxfId="467"/>
    <tableColumn id="33" xr3:uid="{E8582012-E1AA-5C48-84F3-81E85831EA3D}" name="Commentaire FBE" dataDxfId="464" totalsRowDxfId="465"/>
    <tableColumn id="17" xr3:uid="{10CD9342-79AA-B840-BD59-F6A02345EC01}" name="Commentaire Yann Penverne" totalsRowFunction="count" dataDxfId="462" totalsRowDxfId="463"/>
    <tableColumn id="20" xr3:uid="{36DD8A92-EC42-2849-A047-5EE0AABF1132}" name="NexSIS" totalsRowFunction="custom" dataDxfId="460" totalsRowDxfId="461">
      <totalsRowFormula>SUBTOTAL(103,createCase3[NexSIS])-COUNTIFS(createCase3[NexSIS],"=X")</totalsRowFormula>
    </tableColumn>
    <tableColumn id="22" xr3:uid="{055A2D99-D525-3349-A349-779652E6F495}" name="Métier" totalsRowFunction="custom" dataDxfId="458" totalsRowDxfId="459">
      <totalsRowFormula>SUBTOTAL(103,createCase3[Métier])-COUNTIFS(createCase3[Métier],"=X")</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D185" totalsRowCount="1" headerRowDxfId="231" dataDxfId="230" totalsRowDxfId="229">
  <autoFilter ref="A8:AD184" xr:uid="{EF99425A-BF7C-494D-843B-A436A28F1D50}"/>
  <tableColumns count="30">
    <tableColumn id="26" xr3:uid="{F89F79B0-EC13-4626-8B8B-E72803CF8D7F}" name="ID" totalsRowFunction="count" dataDxfId="227" totalsRowDxfId="228"/>
    <tableColumn id="34" xr3:uid="{82D9E408-6E89-6548-8064-32C2C1C49796}" name="Donnée (Niveau 1)" dataDxfId="225" totalsRowDxfId="226"/>
    <tableColumn id="1" xr3:uid="{A4D81CB2-5DBF-46A1-831A-3B0CB8713987}" name="Donnée (Niveau 2)" totalsRowFunction="count" dataDxfId="223" totalsRowDxfId="224"/>
    <tableColumn id="2" xr3:uid="{70FEA672-42A5-4D50-83E3-20F1DC99F826}" name="Donnée (Niveau 3)" totalsRowFunction="count" dataDxfId="221" totalsRowDxfId="222"/>
    <tableColumn id="3" xr3:uid="{E5F546D4-3F7C-49D3-ACAD-5C0AA86EEA72}" name="Donnée (Niveau 4)" totalsRowFunction="count" dataDxfId="219" totalsRowDxfId="220"/>
    <tableColumn id="4" xr3:uid="{C36F63D5-6F86-4068-8553-7E11F2FF2E34}" name="Donnée (Niveau 5)" totalsRowFunction="count" dataDxfId="217" totalsRowDxfId="218"/>
    <tableColumn id="5" xr3:uid="{BCD32C8B-1BF5-4152-A4E3-856EB454D41F}" name="Donnée (Niveau 6)" totalsRowFunction="count" dataDxfId="215" totalsRowDxfId="216"/>
    <tableColumn id="6" xr3:uid="{31AB271A-A79E-4AD6-A425-139013E5C0ED}" name="Description" totalsRowFunction="count" dataDxfId="213" totalsRowDxfId="214"/>
    <tableColumn id="14" xr3:uid="{42356E16-5C2C-47EF-96D9-1439EB52D654}" name="Exemples" totalsRowFunction="count" dataDxfId="211" totalsRowDxfId="212"/>
    <tableColumn id="7" xr3:uid="{05B3DFF6-BC4E-40A1-862A-0EBD5F2686D8}" name="Balise NexSIS" totalsRowFunction="count" dataDxfId="209" totalsRowDxfId="210"/>
    <tableColumn id="21" xr3:uid="{A67EAB5D-C889-4A87-AEDD-CB5D507B5224}" name="Nouvelle balise" totalsRowFunction="count" dataDxfId="207" totalsRowDxfId="208"/>
    <tableColumn id="8" xr3:uid="{142E6E6B-2EEA-41C0-969F-103EB7FEE77B}" name="Nantes - balise" totalsRowFunction="count" dataDxfId="205" totalsRowDxfId="206"/>
    <tableColumn id="15" xr3:uid="{4B3C95EC-2C41-42CE-9528-75F02E532B07}" name="Nantes - description" totalsRowFunction="count" dataDxfId="203" totalsRowDxfId="204"/>
    <tableColumn id="18" xr3:uid="{DD4C49C8-6EEB-4810-B6DF-F5EA0958E68F}" name="GT399" totalsRowFunction="count" dataDxfId="201" totalsRowDxfId="202"/>
    <tableColumn id="9" xr3:uid="{1EF347D1-5F3C-455F-B7CC-0411A0A13BA5}" name="GT399 description" totalsRowFunction="count" dataDxfId="199" totalsRowDxfId="200"/>
    <tableColumn id="10" xr3:uid="{A688C13F-43B2-4D38-AB61-5A8FA70F8877}" name="Priorisation" totalsRowFunction="count" dataDxfId="197" totalsRowDxfId="198"/>
    <tableColumn id="11" xr3:uid="{740E98DF-4145-4688-96B5-1DB2B4C65860}" name="Cardinalité" dataDxfId="195" totalsRowDxfId="196"/>
    <tableColumn id="27" xr3:uid="{5362BDCB-F398-463F-807C-5642BE8139A3}" name="Objet" totalsRowFunction="count" dataDxfId="193" totalsRowDxfId="194"/>
    <tableColumn id="12" xr3:uid="{F99D40B9-B75A-4B6D-AD14-A9CC94A67A94}" name="Format (ou type)" totalsRowFunction="count" dataDxfId="191" totalsRowDxfId="192"/>
    <tableColumn id="37" xr3:uid="{C4249FC6-D549-4A35-98D7-D98FEFD604C7}" name="Nomenclature/ énumération" dataDxfId="189" totalsRowDxfId="190"/>
    <tableColumn id="31" xr3:uid="{165DCEEB-09D9-4414-9EB1-071322B65527}" name="Détails de format" dataDxfId="187" totalsRowDxfId="188"/>
    <tableColumn id="36" xr3:uid="{DFE77849-E589-4C00-A974-5EA32CAC9950}" name="15-18" dataDxfId="185" totalsRowDxfId="186"/>
    <tableColumn id="35" xr3:uid="{6F7422E5-A9F0-4CB5-94CC-23CADED3A1EA}" name="15-15" dataDxfId="183" totalsRowDxfId="184"/>
    <tableColumn id="39" xr3:uid="{D123E456-B227-404D-9075-2C12B6D79281}" name="CUT" dataDxfId="181" totalsRowDxfId="182"/>
    <tableColumn id="19" xr3:uid="{0E27CA97-E0CC-4707-8A95-C2EB8B822A50}" name="Commentaire Hub Santé" totalsRowFunction="count" dataDxfId="179" totalsRowDxfId="180"/>
    <tableColumn id="16" xr3:uid="{85C90A89-19FA-4640-8DE9-5BC81E29801A}" name="Commentaire Philippe Dreyfus" totalsRowFunction="count" dataDxfId="177" totalsRowDxfId="178"/>
    <tableColumn id="33" xr3:uid="{F9B7E469-F267-4217-89F6-2332B9BE9F00}" name="Commentaire FBE" dataDxfId="175" totalsRowDxfId="176"/>
    <tableColumn id="17" xr3:uid="{AF1719C0-5CFC-4F9F-8447-1E16DD154E8D}" name="Commentaire Yann Penverne" totalsRowFunction="count" dataDxfId="173" totalsRowDxfId="174"/>
    <tableColumn id="20" xr3:uid="{A1AC7405-8CAD-4797-ACD3-A6DB9BD4973A}" name="NexSIS" totalsRowFunction="custom" dataDxfId="171" totalsRowDxfId="172">
      <totalsRowFormula>SUBTOTAL(103,createCase[NexSIS])-COUNTIFS(createCase[NexSIS],"=X")</totalsRowFormula>
    </tableColumn>
    <tableColumn id="22" xr3:uid="{BFD15786-BC47-434A-8C58-1A07EC8D4305}" name="Métier" totalsRowFunction="custom" dataDxfId="169" totalsRowDxfId="170">
      <totalsRowFormula>SUBTOTAL(103,createCase[Métier])-COUNTIFS(createCase[Métier],"=X")</totalsRow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EF68223-2157-47F6-9133-264D671F0942}" name="Tableau3" displayName="Tableau3" ref="A8:W23" totalsRowCount="1" totalsRowDxfId="168">
  <autoFilter ref="A8:W22" xr:uid="{EEF68223-2157-47F6-9133-264D671F0942}"/>
  <tableColumns count="23">
    <tableColumn id="1" xr3:uid="{0308532B-296F-49D7-B76E-23948A2F1FAE}" name="ID" totalsRowFunction="count" dataDxfId="166" totalsRowDxfId="167"/>
    <tableColumn id="2" xr3:uid="{4E5CA3CD-74C0-41D7-A064-93B29A44F6EA}" name="Donnée (Niveau 1)" totalsRowFunction="custom" dataDxfId="164" totalsRowDxfId="165">
      <totalsRowFormula>SUBTOTAL(103,Tableau3[Donnée (Niveau 1)])</totalsRowFormula>
    </tableColumn>
    <tableColumn id="3" xr3:uid="{099F4D11-28E8-482A-B443-FA0B35F69A5A}" name="Donnée (Niveau 2)" totalsRowFunction="custom" dataDxfId="162" totalsRowDxfId="163">
      <totalsRowFormula>SUBTOTAL(103,Tableau3[Donnée (Niveau 2)])</totalsRowFormula>
    </tableColumn>
    <tableColumn id="4" xr3:uid="{894FFF8F-C344-436B-8995-6D977D9EE845}" name="Donnée (Niveau 3)" totalsRowFunction="custom" dataDxfId="160" totalsRowDxfId="161">
      <totalsRowFormula>SUBTOTAL(103,Tableau3[Donnée (Niveau 3)])</totalsRowFormula>
    </tableColumn>
    <tableColumn id="5" xr3:uid="{AB815DDF-5ECF-4083-A621-45835C8FE42C}" name="Donnée (Niveau 4)" totalsRowFunction="custom" dataDxfId="158" totalsRowDxfId="159">
      <totalsRowFormula>SUBTOTAL(103,Tableau3[Donnée (Niveau 4)])</totalsRowFormula>
    </tableColumn>
    <tableColumn id="6" xr3:uid="{20F05C10-E73C-4ECE-95CB-368439F635A4}" name="Donnée (Niveau 5)" totalsRowFunction="custom" dataDxfId="156" totalsRowDxfId="157">
      <totalsRowFormula>SUBTOTAL(103,Tableau3[Donnée (Niveau 5)])</totalsRowFormula>
    </tableColumn>
    <tableColumn id="7" xr3:uid="{CD2D80B3-AFB4-4A43-A25F-9936020F0A33}" name="Donnée (Niveau 6)" totalsRowFunction="custom" dataDxfId="154" totalsRowDxfId="155">
      <totalsRowFormula>SUBTOTAL(103,Tableau3[Donnée (Niveau 6)])</totalsRowFormula>
    </tableColumn>
    <tableColumn id="8" xr3:uid="{6D534A97-72D3-4D26-ACDA-1E36EFF5A5D1}" name="Description" totalsRowFunction="custom" totalsRowDxfId="153">
      <totalsRowFormula>SUBTOTAL(103,Tableau3[Description])</totalsRowFormula>
    </tableColumn>
    <tableColumn id="9" xr3:uid="{1C7F0F41-E26E-4A31-99F7-36DA6F587FD4}" name="Exemples" totalsRowFunction="custom" totalsRowDxfId="152">
      <totalsRowFormula>SUBTOTAL(103,Tableau3[Exemples])</totalsRowFormula>
    </tableColumn>
    <tableColumn id="10" xr3:uid="{16E03419-7018-452F-85C4-FD235A5FD831}" name="Balise NexSIS" totalsRowFunction="custom" totalsRowDxfId="151">
      <totalsRowFormula>SUBTOTAL(103,Tableau3[Balise NexSIS])</totalsRowFormula>
    </tableColumn>
    <tableColumn id="11" xr3:uid="{B07E8B63-480E-4E4D-B3C9-5480DBD4EBFD}" name="Nouvelle balise" totalsRowFunction="custom" totalsRowDxfId="150">
      <totalsRowFormula>SUBTOTAL(103,Tableau3[Nouvelle balise])</totalsRowFormula>
    </tableColumn>
    <tableColumn id="12" xr3:uid="{580E514F-043D-4789-9329-386B22D4622D}" name="Nantes - balise" totalsRowFunction="custom" totalsRowDxfId="149">
      <totalsRowFormula>SUBTOTAL(103,Tableau3[Nantes - balise])</totalsRowFormula>
    </tableColumn>
    <tableColumn id="13" xr3:uid="{0C60FD75-9B70-4899-B643-430300539392}" name="Nantes - description" totalsRowFunction="custom" totalsRowDxfId="148">
      <totalsRowFormula>SUBTOTAL(103,Tableau3[Nantes - description])</totalsRowFormula>
    </tableColumn>
    <tableColumn id="14" xr3:uid="{A80B0132-E4A5-41BF-9151-A57B2C45E16D}" name="GT399" totalsRowFunction="custom" totalsRowDxfId="147">
      <totalsRowFormula>SUBTOTAL(103,Tableau3[GT399])</totalsRowFormula>
    </tableColumn>
    <tableColumn id="15" xr3:uid="{8E187925-974B-4A24-81D7-AB82144912F1}" name="GT399 description" totalsRowFunction="custom" totalsRowDxfId="146">
      <totalsRowFormula>SUBTOTAL(103,Tableau3[GT399 description])</totalsRowFormula>
    </tableColumn>
    <tableColumn id="16" xr3:uid="{42F38D08-76CB-4B3A-A731-4207FB6FBE23}" name="Priorisation" totalsRowFunction="custom" totalsRowDxfId="145">
      <totalsRowFormula>SUBTOTAL(103,Tableau3[Priorisation])</totalsRowFormula>
    </tableColumn>
    <tableColumn id="17" xr3:uid="{9F68F1ED-1480-436C-8BC5-AA551A9025A4}" name="Cardinalité" totalsRowFunction="custom" dataDxfId="143" totalsRowDxfId="144">
      <totalsRowFormula>SUBTOTAL(103,Tableau3[Cardinalité])</totalsRowFormula>
    </tableColumn>
    <tableColumn id="18" xr3:uid="{8D71687D-B67F-4FBE-A91C-E3D7AF1CF7CE}" name="Objet" totalsRowFunction="custom" dataDxfId="141" totalsRowDxfId="142">
      <totalsRowFormula>SUBTOTAL(103,Tableau3[Objet])</totalsRowFormula>
    </tableColumn>
    <tableColumn id="19" xr3:uid="{3997D7F5-733D-4A1D-97E2-3BDAED2B9FE3}" name="Format (ou type)" totalsRowFunction="custom" dataDxfId="139" totalsRowDxfId="140">
      <totalsRowFormula>SUBTOTAL(103,Tableau3[Format (ou type)])</totalsRowFormula>
    </tableColumn>
    <tableColumn id="20" xr3:uid="{33562809-70DE-436A-940D-49F45D5F14A8}" name="Nomenclature/ énumération" totalsRowFunction="custom" totalsRowDxfId="138">
      <totalsRowFormula>SUBTOTAL(103,Tableau3[Nomenclature/ énumération])</totalsRowFormula>
    </tableColumn>
    <tableColumn id="21" xr3:uid="{0FBF9953-AE08-41BF-9CDE-EA27950F10D4}" name="Détails de format" totalsRowFunction="custom" totalsRowDxfId="137">
      <totalsRowFormula>SUBTOTAL(103,Tableau3[Détails de format])</totalsRowFormula>
    </tableColumn>
    <tableColumn id="22" xr3:uid="{9F868D8D-588A-4128-8291-ABF86AE38F9A}" name="15-18" totalsRowFunction="custom" dataDxfId="135" totalsRowDxfId="136">
      <totalsRowFormula>SUBTOTAL(103,Tableau3[15-18])</totalsRowFormula>
    </tableColumn>
    <tableColumn id="23" xr3:uid="{87B18F95-525A-4A9B-860F-C7A99278233D}" name="15-15" totalsRowFunction="custom" dataDxfId="133" totalsRowDxfId="134">
      <totalsRowFormula>SUBTOTAL(103,Tableau3[15-15])</totalsRow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253F3A-254C-4618-A5FE-BEE9E9C3C612}" name="Tableau35" displayName="Tableau35" ref="A8:W10" totalsRowCount="1" totalsRowDxfId="132">
  <autoFilter ref="A8:W9" xr:uid="{75253F3A-254C-4618-A5FE-BEE9E9C3C612}"/>
  <tableColumns count="23">
    <tableColumn id="1" xr3:uid="{B9312955-B2A3-439B-98E2-35497FC3B9CD}" name="ID" totalsRowFunction="count" dataDxfId="130" totalsRowDxfId="131"/>
    <tableColumn id="2" xr3:uid="{A41A30AA-1973-446D-97F1-BB8048C22A4F}" name="Donnée (Niveau 1)" totalsRowFunction="custom" dataDxfId="128" totalsRowDxfId="129">
      <totalsRowFormula>SUBTOTAL(103,Tableau35[Donnée (Niveau 1)])</totalsRowFormula>
    </tableColumn>
    <tableColumn id="3" xr3:uid="{DFE7CE8D-9D20-4AEF-A0BD-66C619A3B39A}" name="Donnée (Niveau 2)" totalsRowFunction="custom" dataDxfId="126" totalsRowDxfId="127">
      <totalsRowFormula>SUBTOTAL(103,Tableau35[Donnée (Niveau 2)])</totalsRowFormula>
    </tableColumn>
    <tableColumn id="4" xr3:uid="{D4BCA6FB-BEEB-4675-B373-97CA3247D3B3}" name="Donnée (Niveau 3)" totalsRowFunction="custom" dataDxfId="124" totalsRowDxfId="125">
      <totalsRowFormula>SUBTOTAL(103,Tableau35[Donnée (Niveau 3)])</totalsRowFormula>
    </tableColumn>
    <tableColumn id="5" xr3:uid="{98330C77-3D56-4BE0-94A2-82DDC5827C96}" name="Donnée (Niveau 4)" totalsRowFunction="custom" dataDxfId="122" totalsRowDxfId="123">
      <totalsRowFormula>SUBTOTAL(103,Tableau35[Donnée (Niveau 4)])</totalsRowFormula>
    </tableColumn>
    <tableColumn id="6" xr3:uid="{3D011196-6587-48FF-87E2-AE1D56773EE7}" name="Donnée (Niveau 5)" totalsRowFunction="custom" dataDxfId="120" totalsRowDxfId="121">
      <totalsRowFormula>SUBTOTAL(103,Tableau35[Donnée (Niveau 5)])</totalsRowFormula>
    </tableColumn>
    <tableColumn id="7" xr3:uid="{9EBCC79E-BB78-43E2-8390-99AED4817490}" name="Donnée (Niveau 6)" totalsRowFunction="custom" dataDxfId="118" totalsRowDxfId="119">
      <totalsRowFormula>SUBTOTAL(103,Tableau35[Donnée (Niveau 6)])</totalsRowFormula>
    </tableColumn>
    <tableColumn id="8" xr3:uid="{E26B9737-D2F7-4253-9691-0FAB27540899}" name="Description" totalsRowFunction="custom" totalsRowDxfId="117">
      <totalsRowFormula>SUBTOTAL(103,Tableau35[Description])</totalsRowFormula>
    </tableColumn>
    <tableColumn id="9" xr3:uid="{CD269DAD-CD7B-426A-8623-52708A75A9F3}" name="Exemples" totalsRowFunction="custom" totalsRowDxfId="116">
      <totalsRowFormula>SUBTOTAL(103,Tableau35[Exemples])</totalsRowFormula>
    </tableColumn>
    <tableColumn id="10" xr3:uid="{20924355-7D5C-49E1-BBA9-453A972E5FD5}" name="Balise NexSIS" totalsRowFunction="custom" totalsRowDxfId="115">
      <totalsRowFormula>SUBTOTAL(103,Tableau35[Balise NexSIS])</totalsRowFormula>
    </tableColumn>
    <tableColumn id="11" xr3:uid="{E6886C03-3B0D-46D0-99EE-5173E67D42D5}" name="Nouvelle balise" totalsRowFunction="custom" totalsRowDxfId="114">
      <totalsRowFormula>SUBTOTAL(103,Tableau35[Nouvelle balise])</totalsRowFormula>
    </tableColumn>
    <tableColumn id="12" xr3:uid="{FC0A1304-6D18-4479-8A8D-40E1640CC417}" name="Nantes - balise" totalsRowFunction="custom" totalsRowDxfId="113">
      <totalsRowFormula>SUBTOTAL(103,Tableau35[Nantes - balise])</totalsRowFormula>
    </tableColumn>
    <tableColumn id="13" xr3:uid="{F13FED84-5993-4B0F-9596-BB54F03D8CD2}" name="Nantes - description" totalsRowFunction="custom" totalsRowDxfId="112">
      <totalsRowFormula>SUBTOTAL(103,Tableau35[Nantes - description])</totalsRowFormula>
    </tableColumn>
    <tableColumn id="14" xr3:uid="{D10C28EC-5A2B-4C5A-9DF5-FA610DC16AB7}" name="GT399" totalsRowFunction="custom" totalsRowDxfId="111">
      <totalsRowFormula>SUBTOTAL(103,Tableau35[GT399])</totalsRowFormula>
    </tableColumn>
    <tableColumn id="15" xr3:uid="{BEB12139-7DD8-42F5-B1E1-2ECBC4C5542E}" name="GT399 description" totalsRowFunction="custom" totalsRowDxfId="110">
      <totalsRowFormula>SUBTOTAL(103,Tableau35[GT399 description])</totalsRowFormula>
    </tableColumn>
    <tableColumn id="16" xr3:uid="{188B779B-92B8-4FEF-8EED-51C2A38708D0}" name="Priorisation" totalsRowFunction="custom" totalsRowDxfId="109">
      <totalsRowFormula>SUBTOTAL(103,Tableau35[Priorisation])</totalsRowFormula>
    </tableColumn>
    <tableColumn id="17" xr3:uid="{F4CC96EB-6D1D-4960-BCD8-CD461F381ED8}" name="Cardinalité" totalsRowFunction="custom" dataDxfId="107" totalsRowDxfId="108">
      <totalsRowFormula>SUBTOTAL(103,Tableau35[Cardinalité])</totalsRowFormula>
    </tableColumn>
    <tableColumn id="18" xr3:uid="{B0090839-6783-4E0E-8106-4E6A56CCAFD2}" name="Objet" totalsRowFunction="custom" dataDxfId="105" totalsRowDxfId="106">
      <totalsRowFormula>SUBTOTAL(103,Tableau35[Objet])</totalsRowFormula>
    </tableColumn>
    <tableColumn id="19" xr3:uid="{A81D9ACE-1BA2-42E2-A7BF-AD6A21D051B7}" name="Format (ou type)" totalsRowFunction="custom" dataDxfId="103" totalsRowDxfId="104">
      <totalsRowFormula>SUBTOTAL(103,Tableau35[Format (ou type)])</totalsRowFormula>
    </tableColumn>
    <tableColumn id="20" xr3:uid="{395551A0-AF3E-4BCA-A2D1-B5B3AFE7BB0F}" name="Nomenclature/ énumération" totalsRowFunction="custom" totalsRowDxfId="102">
      <totalsRowFormula>SUBTOTAL(103,Tableau35[Nomenclature/ énumération])</totalsRowFormula>
    </tableColumn>
    <tableColumn id="21" xr3:uid="{CA6C9852-2D54-43AF-A983-D0F4CF56B2B4}" name="Détails de format" totalsRowFunction="custom" totalsRowDxfId="101">
      <totalsRowFormula>SUBTOTAL(103,Tableau35[Détails de format])</totalsRowFormula>
    </tableColumn>
    <tableColumn id="22" xr3:uid="{15560D52-4B8E-408C-878A-EEE9AFD8D183}" name="15-18" totalsRowFunction="custom" totalsRowDxfId="100">
      <totalsRowFormula>SUBTOTAL(103,Tableau35[15-18])</totalsRowFormula>
    </tableColumn>
    <tableColumn id="23" xr3:uid="{F8085B3C-2A10-48F6-B2F1-428BF4D2A4F6}" name="15-15" totalsRowFunction="custom" totalsRowDxfId="99">
      <totalsRowFormula>SUBTOTAL(103,Tableau35[15-15])</totalsRow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FE8A3AF-4E94-4B60-8D0F-BDD2D3ECE80A}" name="Tableau357" displayName="Tableau357" ref="A8:W19" totalsRowCount="1" totalsRowDxfId="98">
  <autoFilter ref="A8:W18" xr:uid="{1FE8A3AF-4E94-4B60-8D0F-BDD2D3ECE80A}"/>
  <tableColumns count="23">
    <tableColumn id="1" xr3:uid="{2194A6A9-978B-49BF-92EC-24BA1F982865}" name="ID" totalsRowFunction="count" dataDxfId="96" totalsRowDxfId="97"/>
    <tableColumn id="2" xr3:uid="{7639722A-2F33-4FF5-974B-AF23A0A6AFB1}" name="Donnée (Niveau 1)" totalsRowFunction="custom" dataDxfId="94" totalsRowDxfId="95">
      <totalsRowFormula>SUBTOTAL(103,Tableau357[Donnée (Niveau 1)])</totalsRowFormula>
    </tableColumn>
    <tableColumn id="3" xr3:uid="{9BD64E43-D2AF-489F-A571-5D02F069CB5A}" name="Donnée (Niveau 2)" totalsRowFunction="custom" dataDxfId="92" totalsRowDxfId="93">
      <totalsRowFormula>SUBTOTAL(103,Tableau357[Donnée (Niveau 2)])</totalsRowFormula>
    </tableColumn>
    <tableColumn id="4" xr3:uid="{3A15C35A-E24A-431E-9B0F-5AA03F1DEC65}" name="Donnée (Niveau 3)" totalsRowFunction="custom" dataDxfId="90" totalsRowDxfId="91">
      <totalsRowFormula>SUBTOTAL(103,Tableau357[Donnée (Niveau 3)])</totalsRowFormula>
    </tableColumn>
    <tableColumn id="5" xr3:uid="{30450838-7269-4B21-AED9-DE744E6D7BE7}" name="Donnée (Niveau 4)" totalsRowFunction="custom" dataDxfId="88" totalsRowDxfId="89">
      <totalsRowFormula>SUBTOTAL(103,Tableau357[Donnée (Niveau 4)])</totalsRowFormula>
    </tableColumn>
    <tableColumn id="6" xr3:uid="{3660E566-E514-413D-B57E-5899D7E2C97A}" name="Donnée (Niveau 5)" totalsRowFunction="custom" dataDxfId="86" totalsRowDxfId="87">
      <totalsRowFormula>SUBTOTAL(103,Tableau357[Donnée (Niveau 5)])</totalsRowFormula>
    </tableColumn>
    <tableColumn id="7" xr3:uid="{9C7BB915-267A-4C5A-AA02-029048F4DC4E}" name="Donnée (Niveau 6)" totalsRowFunction="custom" dataDxfId="84" totalsRowDxfId="85">
      <totalsRowFormula>SUBTOTAL(103,Tableau357[Donnée (Niveau 6)])</totalsRowFormula>
    </tableColumn>
    <tableColumn id="8" xr3:uid="{E5B15786-B76A-4BEA-9067-9613FD29334F}" name="Description" totalsRowFunction="custom" totalsRowDxfId="83">
      <totalsRowFormula>SUBTOTAL(103,Tableau357[Description])</totalsRowFormula>
    </tableColumn>
    <tableColumn id="9" xr3:uid="{8DB05C06-6CE9-4263-BA6F-48CE0AE9983C}" name="Exemples" totalsRowFunction="custom" totalsRowDxfId="82">
      <totalsRowFormula>SUBTOTAL(103,Tableau357[Exemples])</totalsRowFormula>
    </tableColumn>
    <tableColumn id="10" xr3:uid="{1837705E-85D2-43D6-9CDA-E6F77570DBBD}" name="Balise NexSIS" totalsRowFunction="custom" totalsRowDxfId="81">
      <totalsRowFormula>SUBTOTAL(103,Tableau357[Balise NexSIS])</totalsRowFormula>
    </tableColumn>
    <tableColumn id="11" xr3:uid="{957F756D-730B-4641-8748-30510E6525C0}" name="Nouvelle balise" totalsRowFunction="custom" dataDxfId="79" totalsRowDxfId="80">
      <totalsRowFormula>SUBTOTAL(103,Tableau357[Nouvelle balise])</totalsRowFormula>
    </tableColumn>
    <tableColumn id="12" xr3:uid="{3169EF9C-BB85-4FFA-B5E7-A3B8B73FC3A2}" name="Nantes - balise" totalsRowFunction="custom" totalsRowDxfId="78">
      <totalsRowFormula>SUBTOTAL(103,Tableau357[Nantes - balise])</totalsRowFormula>
    </tableColumn>
    <tableColumn id="13" xr3:uid="{E548F095-B313-42ED-B82E-D4F99D2C0A04}" name="Nantes - description" totalsRowFunction="custom" totalsRowDxfId="77">
      <totalsRowFormula>SUBTOTAL(103,Tableau357[Nantes - description])</totalsRowFormula>
    </tableColumn>
    <tableColumn id="14" xr3:uid="{CC704391-8DDA-45F3-B8AB-AE5DEBD43C11}" name="GT399" totalsRowFunction="custom" totalsRowDxfId="76">
      <totalsRowFormula>SUBTOTAL(103,Tableau357[GT399])</totalsRowFormula>
    </tableColumn>
    <tableColumn id="15" xr3:uid="{A5BB6FA3-0492-4977-AD3E-CEAAE8366B7A}" name="GT399 description" totalsRowFunction="custom" totalsRowDxfId="75">
      <totalsRowFormula>SUBTOTAL(103,Tableau357[GT399 description])</totalsRowFormula>
    </tableColumn>
    <tableColumn id="16" xr3:uid="{6BC9EA61-5862-4D25-B98C-EA9E88DF081C}" name="Priorisation" totalsRowFunction="custom" totalsRowDxfId="74">
      <totalsRowFormula>SUBTOTAL(103,Tableau357[Priorisation])</totalsRowFormula>
    </tableColumn>
    <tableColumn id="17" xr3:uid="{F8CC7813-2529-4AB6-8673-B22D55F47970}" name="Cardinalité" totalsRowFunction="custom" dataDxfId="72" totalsRowDxfId="73">
      <totalsRowFormula>SUBTOTAL(103,Tableau357[Cardinalité])</totalsRowFormula>
    </tableColumn>
    <tableColumn id="18" xr3:uid="{F8AA89E9-3720-467E-92C2-F847AE5D62EB}" name="Objet" totalsRowFunction="custom" dataDxfId="70" totalsRowDxfId="71">
      <totalsRowFormula>SUBTOTAL(103,Tableau357[Objet])</totalsRowFormula>
    </tableColumn>
    <tableColumn id="19" xr3:uid="{044C8000-1042-455B-8904-0733131290E6}" name="Format (ou type)" totalsRowFunction="custom" dataDxfId="68" totalsRowDxfId="69">
      <totalsRowFormula>SUBTOTAL(103,Tableau357[Format (ou type)])</totalsRowFormula>
    </tableColumn>
    <tableColumn id="20" xr3:uid="{4C43F220-1FFF-4D6A-B274-6AC8F1923DC0}" name="Nomenclature/ énumération" totalsRowFunction="custom" dataDxfId="66" totalsRowDxfId="67">
      <totalsRowFormula>SUBTOTAL(103,Tableau357[Nomenclature/ énumération])</totalsRowFormula>
    </tableColumn>
    <tableColumn id="21" xr3:uid="{F3647E69-0E89-450A-AF38-B5627E006D73}" name="Détails de format" totalsRowFunction="custom" dataDxfId="64" totalsRowDxfId="65">
      <totalsRowFormula>SUBTOTAL(103,Tableau357[Détails de format])</totalsRowFormula>
    </tableColumn>
    <tableColumn id="22" xr3:uid="{BDA6CEC4-51B8-4CFB-B6B6-B7AF21F84DE9}" name="15-18" totalsRowFunction="custom" totalsRowDxfId="63">
      <totalsRowFormula>SUBTOTAL(103,Tableau357[15-18])</totalsRowFormula>
    </tableColumn>
    <tableColumn id="23" xr3:uid="{A7D9FC89-3D3C-442A-BF60-2B5E8CAB8757}" name="15-15" totalsRowFunction="custom" totalsRowDxfId="62">
      <totalsRowFormula>SUBTOTAL(103,Tableau357[15-15])</totalsRow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931F4C5-87AC-4B70-ADC3-93962301DA67}" name="Tableau9" displayName="Tableau9" ref="A8:W15" totalsRowCount="1" headerRowDxfId="61" totalsRowDxfId="60" headerRowBorderDxfId="58" tableBorderDxfId="59" totalsRowBorderDxfId="57">
  <autoFilter ref="A8:W14" xr:uid="{E931F4C5-87AC-4B70-ADC3-93962301DA67}"/>
  <tableColumns count="23">
    <tableColumn id="1" xr3:uid="{1E224984-052D-4A13-B622-AE0F71DD159A}" name="ID" totalsRowFunction="count" dataDxfId="55" totalsRowDxfId="56"/>
    <tableColumn id="2" xr3:uid="{C0689F99-92F2-497E-8FC9-D5C9893BC7E9}" name="Donnée (Niveau 1)" totalsRowFunction="custom" dataDxfId="53" totalsRowDxfId="54">
      <totalsRowFormula>SUBTOTAL(103,Tableau9[Donnée (Niveau 1)])</totalsRowFormula>
    </tableColumn>
    <tableColumn id="3" xr3:uid="{415D4766-C4FA-4EA5-814E-1F0F00B07B37}" name="Donnée (Niveau 2)" totalsRowFunction="custom" dataDxfId="51" totalsRowDxfId="52">
      <totalsRowFormula>SUBTOTAL(103,Tableau9[Donnée (Niveau 2)])</totalsRowFormula>
    </tableColumn>
    <tableColumn id="4" xr3:uid="{3376F3F3-12CC-4AD9-9955-3EC68C5C3DD9}" name="Donnée (Niveau 3)" totalsRowFunction="custom" dataDxfId="49" totalsRowDxfId="50">
      <totalsRowFormula>SUBTOTAL(103,Tableau9[Donnée (Niveau 3)])</totalsRowFormula>
    </tableColumn>
    <tableColumn id="5" xr3:uid="{541A98F6-3A3C-473C-86A3-80321C6E2798}" name="Donnée (Niveau 4)" totalsRowFunction="custom" dataDxfId="47" totalsRowDxfId="48">
      <totalsRowFormula>SUBTOTAL(103,Tableau9[Donnée (Niveau 4)])</totalsRowFormula>
    </tableColumn>
    <tableColumn id="6" xr3:uid="{9860160A-69B0-43CC-ACC3-513CC21BBCC9}" name="Donnée (Niveau 5)" totalsRowFunction="custom" dataDxfId="45" totalsRowDxfId="46">
      <totalsRowFormula>SUBTOTAL(103,Tableau9[Donnée (Niveau 5)])</totalsRowFormula>
    </tableColumn>
    <tableColumn id="7" xr3:uid="{A283BE6B-5F72-4E28-A1D0-C3CEFC3A3203}" name="Donnée (Niveau 6)" totalsRowFunction="custom" dataDxfId="43" totalsRowDxfId="44">
      <totalsRowFormula>SUBTOTAL(103,Tableau9[Donnée (Niveau 6)])</totalsRowFormula>
    </tableColumn>
    <tableColumn id="8" xr3:uid="{19DF1CAC-A34E-4D6F-9152-7E372105A411}" name="Description" totalsRowFunction="custom" totalsRowDxfId="42">
      <totalsRowFormula>SUBTOTAL(103,Tableau9[Description])</totalsRowFormula>
    </tableColumn>
    <tableColumn id="9" xr3:uid="{19C7F4C5-FBF2-4DDF-8C18-64844C80A068}" name="Exemples" totalsRowFunction="custom" totalsRowDxfId="41">
      <totalsRowFormula>SUBTOTAL(103,Tableau9[Exemples])</totalsRowFormula>
    </tableColumn>
    <tableColumn id="10" xr3:uid="{25BE0A12-B3F7-4026-80D6-5AED0D62F912}" name="Balise NexSIS" totalsRowFunction="custom" totalsRowDxfId="40">
      <totalsRowFormula>SUBTOTAL(103,Tableau9[Balise NexSIS])</totalsRowFormula>
    </tableColumn>
    <tableColumn id="11" xr3:uid="{7578B8D2-C435-4424-9B0B-FE7DB8E3AC98}" name="Nouvelle balise" totalsRowFunction="custom" totalsRowDxfId="39">
      <totalsRowFormula>SUBTOTAL(103,Tableau9[Nouvelle balise])</totalsRowFormula>
    </tableColumn>
    <tableColumn id="12" xr3:uid="{BED9B1DE-1D7A-44E1-B55A-77D8F2867832}" name="Nantes - balise" totalsRowFunction="custom" totalsRowDxfId="38">
      <totalsRowFormula>SUBTOTAL(103,Tableau9[Nantes - balise])</totalsRowFormula>
    </tableColumn>
    <tableColumn id="13" xr3:uid="{0A269333-965B-47E6-A39A-3828EC8525D7}" name="Nantes - description" totalsRowFunction="custom" totalsRowDxfId="37">
      <totalsRowFormula>SUBTOTAL(103,Tableau9[Nantes - description])</totalsRowFormula>
    </tableColumn>
    <tableColumn id="14" xr3:uid="{9551F7F9-F22B-4AE0-8C95-D6D0EABBF631}" name="GT399" totalsRowFunction="custom" totalsRowDxfId="36">
      <totalsRowFormula>SUBTOTAL(103,Tableau9[GT399])</totalsRowFormula>
    </tableColumn>
    <tableColumn id="15" xr3:uid="{B250F388-C8B6-4941-A85E-C23834348517}" name="GT399 description" totalsRowFunction="custom" totalsRowDxfId="35">
      <totalsRowFormula>SUBTOTAL(103,Tableau9[GT399 description])</totalsRowFormula>
    </tableColumn>
    <tableColumn id="16" xr3:uid="{A477B070-59A8-4A28-9E4D-9B4503B0FCDC}" name="Priorisation" totalsRowFunction="custom" totalsRowDxfId="34">
      <totalsRowFormula>SUBTOTAL(103,Tableau9[Priorisation])</totalsRowFormula>
    </tableColumn>
    <tableColumn id="17" xr3:uid="{8D44E1CE-FB68-4E9B-AE44-0ADF0DFE048B}" name="Cardinalité" totalsRowFunction="custom" dataDxfId="32" totalsRowDxfId="33">
      <totalsRowFormula>SUBTOTAL(103,Tableau9[Cardinalité])</totalsRowFormula>
    </tableColumn>
    <tableColumn id="18" xr3:uid="{F5551B1C-1DCC-4580-B858-E095724B74EC}" name="Objet" totalsRowFunction="custom" totalsRowDxfId="31">
      <totalsRowFormula>SUBTOTAL(103,Tableau9[Objet])</totalsRowFormula>
    </tableColumn>
    <tableColumn id="19" xr3:uid="{836B344A-EF05-48E1-9A56-678F7B1B5ECF}" name="Format (ou type)" totalsRowFunction="custom" totalsRowDxfId="30">
      <totalsRowFormula>SUBTOTAL(103,Tableau9[Format (ou type)])</totalsRowFormula>
    </tableColumn>
    <tableColumn id="20" xr3:uid="{622F58D5-8FA2-4261-957A-F5060FF0501F}" name="Nomenclature/ énumération" totalsRowFunction="custom" totalsRowDxfId="29">
      <totalsRowFormula>SUBTOTAL(103,Tableau9[Nomenclature/ énumération])</totalsRowFormula>
    </tableColumn>
    <tableColumn id="21" xr3:uid="{EE4A67A2-A8BB-40C5-B66B-2C677A555E0D}" name="Détails de format" totalsRowFunction="custom" totalsRowDxfId="28">
      <totalsRowFormula>SUBTOTAL(103,Tableau9[Détails de format])</totalsRowFormula>
    </tableColumn>
    <tableColumn id="22" xr3:uid="{74252E4D-4A09-4C3D-A70C-71232233BE99}" name="15-18" totalsRowFunction="custom" totalsRowDxfId="27">
      <totalsRowFormula>SUBTOTAL(103,Tableau9[15-18])</totalsRowFormula>
    </tableColumn>
    <tableColumn id="23" xr3:uid="{9A825B74-72E7-4083-95A6-ADAB0B83FA51}" name="15-15" totalsRowFunction="custom" totalsRowDxfId="26">
      <totalsRowFormula>SUBTOTAL(103,Tableau9[15-15])</totalsRow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964C05C-8CBB-4AAF-8176-2D560D5A88DF}" name="Tableau911" displayName="Tableau911" ref="A8:W10" totalsRowCount="1" headerRowDxfId="25" headerRowBorderDxfId="23" tableBorderDxfId="24">
  <autoFilter ref="A8:W9" xr:uid="{E931F4C5-87AC-4B70-ADC3-93962301DA67}"/>
  <tableColumns count="23">
    <tableColumn id="1" xr3:uid="{C8DB844F-5932-4AB6-A233-1CBC2BE5831A}" name="ID" totalsRowFunction="count"/>
    <tableColumn id="2" xr3:uid="{6EC084D2-3A42-43DE-8289-0BC6C04C6091}" name="Donnée (Niveau 1)" totalsRowFunction="custom">
      <totalsRowFormula>SUBTOTAL(103,Tableau911[Donnée (Niveau 1)])</totalsRowFormula>
    </tableColumn>
    <tableColumn id="3" xr3:uid="{BF7D88F1-CF48-485E-9BFE-7E4C8BCB597E}" name="Donnée (Niveau 2)" totalsRowFunction="custom">
      <totalsRowFormula>SUBTOTAL(103,Tableau911[Donnée (Niveau 2)])</totalsRowFormula>
    </tableColumn>
    <tableColumn id="4" xr3:uid="{AE0087F1-28B8-48A3-8FC1-F1AC604DF8F9}" name="Donnée (Niveau 3)" totalsRowFunction="custom">
      <totalsRowFormula>SUBTOTAL(103,Tableau911[Donnée (Niveau 3)])</totalsRowFormula>
    </tableColumn>
    <tableColumn id="5" xr3:uid="{94CEDB26-984F-49EF-BCAF-77B51388B4C4}" name="Donnée (Niveau 4)" totalsRowFunction="custom">
      <totalsRowFormula>SUBTOTAL(103,Tableau911[Donnée (Niveau 4)])</totalsRowFormula>
    </tableColumn>
    <tableColumn id="6" xr3:uid="{26D7C193-151C-4FC9-A702-0C7AC7909C7A}" name="Donnée (Niveau 5)" totalsRowFunction="custom">
      <totalsRowFormula>SUBTOTAL(103,Tableau911[Donnée (Niveau 5)])</totalsRowFormula>
    </tableColumn>
    <tableColumn id="7" xr3:uid="{A20AEFB0-6F69-4C80-BF30-DE40674BCF86}" name="Donnée (Niveau 6)" totalsRowFunction="custom">
      <totalsRowFormula>SUBTOTAL(103,Tableau911[Donnée (Niveau 6)])</totalsRowFormula>
    </tableColumn>
    <tableColumn id="8" xr3:uid="{48316F16-83D7-49F3-8ABC-248B5EB3C0F7}" name="Description" totalsRowFunction="custom">
      <totalsRowFormula>SUBTOTAL(103,Tableau911[Description])</totalsRowFormula>
    </tableColumn>
    <tableColumn id="9" xr3:uid="{BFDD6EA6-C6CC-43E1-B847-A40C326FBBC9}" name="Exemples" totalsRowFunction="custom">
      <totalsRowFormula>SUBTOTAL(103,Tableau911[Exemples])</totalsRowFormula>
    </tableColumn>
    <tableColumn id="10" xr3:uid="{29744092-07FC-47C5-B184-9C01B23ED3AB}" name="Balise NexSIS" totalsRowFunction="custom">
      <totalsRowFormula>SUBTOTAL(103,Tableau911[Balise NexSIS])</totalsRowFormula>
    </tableColumn>
    <tableColumn id="11" xr3:uid="{1324684D-48E8-4F90-BCA9-7700F1AACE79}" name="Nouvelle balise" totalsRowFunction="custom">
      <totalsRowFormula>SUBTOTAL(103,Tableau911[Nouvelle balise])</totalsRowFormula>
    </tableColumn>
    <tableColumn id="25" xr3:uid="{D859C5B6-046E-4286-B25C-B09C6F0D01F2}" name="Nantes - balise" totalsRowFunction="custom" dataDxfId="22">
      <totalsRowFormula>SUBTOTAL(103,Tableau911[Nantes - balise])</totalsRowFormula>
    </tableColumn>
    <tableColumn id="24" xr3:uid="{B812F9CB-695C-4233-9210-247EE7E30D5C}" name="Nantes - description" totalsRowFunction="custom" dataDxfId="21">
      <totalsRowFormula>SUBTOTAL(103,Tableau911[Nantes - description])</totalsRowFormula>
    </tableColumn>
    <tableColumn id="23" xr3:uid="{369A7FC9-8210-45F8-B7CE-7CA66D94704C}" name="GT399" totalsRowFunction="custom" dataDxfId="20">
      <totalsRowFormula>SUBTOTAL(103,Tableau911[GT399])</totalsRowFormula>
    </tableColumn>
    <tableColumn id="22" xr3:uid="{CC0C4430-85CE-4749-B0EF-01F38758D213}" name="GT399 description" totalsRowFunction="custom" dataDxfId="19">
      <totalsRowFormula>SUBTOTAL(103,Tableau911[GT399 description])</totalsRowFormula>
    </tableColumn>
    <tableColumn id="21" xr3:uid="{C8812723-9205-4252-A00F-7EA4ABD87E9F}" name="Priorisation" totalsRowFunction="custom" dataDxfId="18">
      <totalsRowFormula>SUBTOTAL(103,Tableau911[Priorisation])</totalsRowFormula>
    </tableColumn>
    <tableColumn id="12" xr3:uid="{1359DFFB-E2CC-495F-A9E9-4BAC883AF7ED}" name="Cardinalité" totalsRowFunction="custom">
      <totalsRowFormula>SUBTOTAL(103,Tableau911[Cardinalité])</totalsRowFormula>
    </tableColumn>
    <tableColumn id="13" xr3:uid="{4DBBFDE2-C186-42CA-9582-B79F90A418E9}" name="Objet" totalsRowFunction="custom">
      <totalsRowFormula>SUBTOTAL(103,Tableau911[Objet])</totalsRowFormula>
    </tableColumn>
    <tableColumn id="14" xr3:uid="{35FBC88A-AF3E-4A58-BA98-A1B1782D0160}" name="Format (ou type)" totalsRowFunction="custom">
      <totalsRowFormula>SUBTOTAL(103,Tableau911[Format (ou type)])</totalsRowFormula>
    </tableColumn>
    <tableColumn id="15" xr3:uid="{5BED8FD8-B066-4273-B5EE-DDE13E2807BB}" name="Nomenclature/ énumération" totalsRowFunction="custom">
      <totalsRowFormula>SUBTOTAL(103,Tableau911[Nomenclature/ énumération])</totalsRowFormula>
    </tableColumn>
    <tableColumn id="16" xr3:uid="{CA707E25-DB91-4312-AA21-5E78FCD15279}" name="Détails de format" totalsRowFunction="custom">
      <totalsRowFormula>SUBTOTAL(103,Tableau911[Détails de format])</totalsRowFormula>
    </tableColumn>
    <tableColumn id="17" xr3:uid="{212C2D20-2B79-4199-90E1-9DB829035838}" name="15-18" totalsRowFunction="custom">
      <totalsRowFormula>SUBTOTAL(103,Tableau911[15-18])</totalsRowFormula>
    </tableColumn>
    <tableColumn id="18" xr3:uid="{C962426F-4A8B-47CE-891D-64463EE3DBBE}" name="15-15" totalsRowFunction="custom">
      <totalsRowFormula>SUBTOTAL(103,Tableau911[15-15])</totalsRow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F62EADF-21E3-48F1-8B6F-5A3984C01C34}" name="Tableau12" displayName="Tableau12" ref="A8:W12" totalsRowCount="1" headerRowDxfId="17" headerRowBorderDxfId="15" tableBorderDxfId="16">
  <autoFilter ref="A8:W11" xr:uid="{4F62EADF-21E3-48F1-8B6F-5A3984C01C34}"/>
  <tableColumns count="23">
    <tableColumn id="1" xr3:uid="{B6643D7A-4C2D-4D5B-82CD-9FB6A5509A72}" name="ID" totalsRowFunction="count"/>
    <tableColumn id="2" xr3:uid="{D8AD65B6-1FCA-4B50-9A1E-843B91A13A63}" name="Donnée (Niveau 1)" totalsRowFunction="custom" dataDxfId="14">
      <totalsRowFormula>SUBTOTAL(103,Tableau12[Donnée (Niveau 1)])</totalsRowFormula>
    </tableColumn>
    <tableColumn id="3" xr3:uid="{C51845AD-B914-429D-B634-E93F9EB2C6E2}" name="Donnée (Niveau 2)" totalsRowFunction="custom" dataDxfId="13">
      <totalsRowFormula>SUBTOTAL(103,Tableau12[Donnée (Niveau 2)])</totalsRowFormula>
    </tableColumn>
    <tableColumn id="4" xr3:uid="{708D3FF7-D497-49D4-A121-91CEB536EDC0}" name="Donnée (Niveau 3)" totalsRowFunction="custom" dataDxfId="12">
      <totalsRowFormula>SUBTOTAL(103,Tableau12[Donnée (Niveau 3)])</totalsRowFormula>
    </tableColumn>
    <tableColumn id="5" xr3:uid="{36BBF4F3-B871-4924-B1DF-09F52BEC9A84}" name="Donnée (Niveau 4)" totalsRowFunction="custom" dataDxfId="11">
      <totalsRowFormula>SUBTOTAL(103,Tableau12[Donnée (Niveau 4)])</totalsRowFormula>
    </tableColumn>
    <tableColumn id="6" xr3:uid="{912708D6-C037-4264-88D3-7DEB49F9D269}" name="Donnée (Niveau 5)" totalsRowFunction="custom" dataDxfId="10">
      <totalsRowFormula>SUBTOTAL(103,Tableau12[Donnée (Niveau 5)])</totalsRowFormula>
    </tableColumn>
    <tableColumn id="7" xr3:uid="{AEB42A44-4C97-42F7-968F-F3445075B977}" name="Donnée (Niveau 6)" totalsRowFunction="custom" dataDxfId="9">
      <totalsRowFormula>SUBTOTAL(103,Tableau12[Donnée (Niveau 6)])</totalsRowFormula>
    </tableColumn>
    <tableColumn id="8" xr3:uid="{05104B7E-48BC-48C5-B4C9-B0719BA33344}" name="Description" totalsRowFunction="custom" dataDxfId="8">
      <totalsRowFormula>SUBTOTAL(103,Tableau12[Description])</totalsRowFormula>
    </tableColumn>
    <tableColumn id="9" xr3:uid="{614AAED4-0FFF-4312-9849-5269BBACA5F4}" name="Exemples" totalsRowFunction="custom" dataDxfId="7">
      <totalsRowFormula>SUBTOTAL(103,Tableau12[Exemples])</totalsRowFormula>
    </tableColumn>
    <tableColumn id="24" xr3:uid="{E4AE869A-0CB6-491F-A644-3F5631849EE2}" name="Balise NexSIS" totalsRowFunction="custom" dataDxfId="6">
      <totalsRowFormula>SUBTOTAL(103,Tableau12[Balise NexSIS])</totalsRowFormula>
    </tableColumn>
    <tableColumn id="10" xr3:uid="{591036EA-D7D7-4CDB-9E72-F34570B08579}" name="Nouvelle balise" totalsRowFunction="custom" dataDxfId="5">
      <totalsRowFormula>SUBTOTAL(103,Tableau12[Nouvelle balise])</totalsRowFormula>
    </tableColumn>
    <tableColumn id="23" xr3:uid="{17E8B19F-5463-4A93-9375-F25F24920A06}" name="Nantes - balise" totalsRowFunction="custom" dataDxfId="4">
      <totalsRowFormula>SUBTOTAL(103,Tableau12[Nantes - balise])</totalsRowFormula>
    </tableColumn>
    <tableColumn id="22" xr3:uid="{752C5DB9-CA47-4947-BC51-EA0AB6CAF178}" name="Nantes - description" totalsRowFunction="custom" dataDxfId="3">
      <totalsRowFormula>SUBTOTAL(103,Tableau12[Nantes - description])</totalsRowFormula>
    </tableColumn>
    <tableColumn id="21" xr3:uid="{3086C8B1-9331-471D-85E4-DFE9ECD0778B}" name="GT399" totalsRowFunction="custom" dataDxfId="2">
      <totalsRowFormula>SUBTOTAL(103,Tableau12[GT399])</totalsRowFormula>
    </tableColumn>
    <tableColumn id="20" xr3:uid="{7161B64A-7444-47C0-A0EB-FBE31CB32883}" name="GT399 description" totalsRowFunction="custom" dataDxfId="1">
      <totalsRowFormula>SUBTOTAL(103,Tableau12[GT399 description])</totalsRowFormula>
    </tableColumn>
    <tableColumn id="19" xr3:uid="{7B7F428D-98DE-48C1-B4C7-1B8FEF343340}" name="Priorisation" totalsRowFunction="custom" dataDxfId="0">
      <totalsRowFormula>SUBTOTAL(103,Tableau12[Priorisation])</totalsRowFormula>
    </tableColumn>
    <tableColumn id="11" xr3:uid="{E99FD956-482E-4AA4-82E6-7D61F628BE63}" name="Cardinalité" totalsRowFunction="custom">
      <totalsRowFormula>SUBTOTAL(103,Tableau12[Cardinalité])</totalsRowFormula>
    </tableColumn>
    <tableColumn id="12" xr3:uid="{A1053CD4-A61B-46E0-8452-817CA1D9CB64}" name="Objet" totalsRowFunction="custom">
      <totalsRowFormula>SUBTOTAL(103,Tableau12[Objet])</totalsRowFormula>
    </tableColumn>
    <tableColumn id="13" xr3:uid="{044790BB-FA55-4D64-ADFC-11512D27938E}" name="Format (ou type)" totalsRowFunction="custom">
      <totalsRowFormula>SUBTOTAL(103,Tableau12[Format (ou type)])</totalsRowFormula>
    </tableColumn>
    <tableColumn id="14" xr3:uid="{4DD09D27-53D9-4005-AF67-5EE97165F916}" name="Nomenclature/ énumération" totalsRowFunction="custom">
      <totalsRowFormula>SUBTOTAL(103,Tableau12[Nomenclature/ énumération])</totalsRowFormula>
    </tableColumn>
    <tableColumn id="15" xr3:uid="{A4EF8D2C-19E0-4869-9DE0-2680D765C2C8}" name="Détails de format" totalsRowFunction="custom">
      <totalsRowFormula>SUBTOTAL(103,Tableau12[Détails de format])</totalsRowFormula>
    </tableColumn>
    <tableColumn id="16" xr3:uid="{B67B86F9-FE86-49C9-AE61-8DE3A7A3C187}" name="15-18" totalsRowFunction="custom">
      <totalsRowFormula>SUBTOTAL(103,Tableau12[15-18])</totalsRowFormula>
    </tableColumn>
    <tableColumn id="17" xr3:uid="{AA08C70E-0BC5-4752-BEFD-381D3F7A8A4F}" name="15-15" totalsRowFunction="custom">
      <totalsRowFormula>SUBTOTAL(103,Tableau12[15-15])</totalsRow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9D129102-2382-4ACD-99FE-0A45F267AA1A}" id="{33EA75E7-E9E6-41E1-9C1D-DD256ABDAC95}" done="1">
    <text>Non, les deux peuvent être remplies, et dans ce cas c'est la "Nouvelle Balise" qui est prise en compte. Remplir les deux permet de faire le lien avec les travaux déjà menés par NexSIS tout en assurant le renommage si ça paraît plus pertinent.</text>
  </threadedComment>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C9A89B3A-A5FD-6849-8E65-1CD4E6C7CFF2}" id="{F5459836-88C1-4934-A16E-7D8936A5C45E}" done="1">
    <text>Bien clarifier comment on identifie le SAMU émetteur (SAMU76A ou SAMU761)</text>
  </threadedComment>
  <threadedComment ref="H9" dT="2023-09-07T09:36:20.81" personId="{ABFB0C52-AC18-4406-B6D7-B9BCF5A2A0D7}" id="{A23CD1B9-6958-4B46-8019-E4F07F44BD1D}" parentId="{F5459836-88C1-4934-A16E-7D8936A5C45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1A92399-6666-4821-A46E-C75CB84F8B9A}" parentId="{F5459836-88C1-4934-A16E-7D8936A5C45E}">
    <text>2 remarques : quand est-ce qu'on utilise AL ou AF ?
Id sur 4 digits, a priori ok vu le volume mais pas mega large =&gt; cout de passer à 6 digits par exemple ?</text>
  </threadedComment>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B8" dT="2023-10-17T14:10:14.10" personId="{C9A89B3A-A5FD-6849-8E65-1CD4E6C7CFF2}" id="{2DE185BB-39B8-8846-9B2A-3BE28378E3AC}">
    <text xml:space="preserve">Le champs de ‘signalement’ a été supprimé finalement ? </text>
  </threadedComment>
  <threadedComment ref="B8" dT="2023-10-23T11:26:27.60" personId="{C9A89B3A-A5FD-6849-8E65-1CD4E6C7CFF2}" id="{67A1DD42-D5FC-415A-92CE-207B6733EB38}" parentId="{2DE185BB-39B8-8846-9B2A-3BE28378E3AC}">
    <text>Ajouter un champs de statut local global du dossier ? Ou message de clôture ? Ou règle "après 24h clôt" ?</text>
  </threadedComment>
  <threadedComment ref="B8" dT="2023-11-08T13:34:34.60" personId="{ABFB0C52-AC18-4406-B6D7-B9BCF5A2A0D7}" id="{94CA6E8F-14DB-4BE2-BFFC-BEB4CF06268A}" parentId="{2DE185BB-39B8-8846-9B2A-3BE28378E3AC}">
    <text>A traiter avec NexSIS. Pour l'instant obligé de passer par un RC-EDA pour la gestion du statut</tex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H9" dT="2023-09-07T08:01:23.57" personId="{C9A89B3A-A5FD-6849-8E65-1CD4E6C7CFF2}" id="{714D9BD5-569A-7746-8D28-EE0807D930C4}" done="1">
    <text>Bien clarifier comment on identifie le SAMU émetteur (SAMU76A ou SAMU761)</text>
  </threadedComment>
  <threadedComment ref="H9" dT="2023-09-07T09:36:20.81" personId="{ABFB0C52-AC18-4406-B6D7-B9BCF5A2A0D7}" id="{508C6106-35A9-5744-936D-2F873E5C7D2D}" parentId="{714D9BD5-569A-7746-8D28-EE0807D930C4}">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4381D2C5-FE21-7141-AF77-A53F857B99B3}" parentId="{714D9BD5-569A-7746-8D28-EE0807D930C4}">
    <text>2 remarques : quand est-ce qu'on utilise AL ou AF ?
Id sur 4 digits, a priori ok vu le volume mais pas mega large =&gt; cout de passer à 6 digits par exemple ?</text>
  </threadedComment>
  <threadedComment ref="H9" dT="2023-09-18T13:00:04.67" personId="{C9A89B3A-A5FD-6849-8E65-1CD4E6C7CFF2}" id="{574E507D-F826-934D-B893-7CF54B59F0D7}" parentId="{714D9BD5-569A-7746-8D28-EE0807D930C4}">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9D3C13C-86E0-42DE-B230-0C037172F59F}" parentId="{714D9BD5-569A-7746-8D28-EE0807D930C4}">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74C2089C-CA16-F849-B854-C3680758670B}" parentId="{714D9BD5-569A-7746-8D28-EE0807D930C4}">
    <text>Voir avec NexSIS si c’est vraiment nécessaire où si on peut juste faire idStructure_idLocale ?</text>
  </threadedComment>
  <threadedComment ref="H9" dT="2023-09-21T14:49:44.43" personId="{ABFB0C52-AC18-4406-B6D7-B9BCF5A2A0D7}" id="{413925BB-5E16-4156-9D41-86C46A39038B}" parentId="{714D9BD5-569A-7746-8D28-EE0807D930C4}">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251007A-03C9-4DB2-956D-786BEC86878D}" parentId="{714D9BD5-569A-7746-8D28-EE0807D930C4}">
    <text>Remarque Olivier : contrainte sur le français</text>
  </threadedComment>
  <threadedComment ref="H9" dT="2023-09-22T08:30:01.21" personId="{ABFB0C52-AC18-4406-B6D7-B9BCF5A2A0D7}" id="{AB000831-3B22-484E-92CF-8A8B66BCBD9D}" parentId="{714D9BD5-569A-7746-8D28-EE0807D930C4}">
    <text>Ajouter une explication sur l'utilité de la clé unique et pourquoi elle doit être intelligible</text>
  </threadedComment>
  <threadedComment ref="H9" dT="2023-09-22T08:31:56.77" personId="{ABFB0C52-AC18-4406-B6D7-B9BCF5A2A0D7}" id="{7579730B-5E8B-490C-91FB-219AA26954E6}" parentId="{714D9BD5-569A-7746-8D28-EE0807D930C4}">
    <text>Définir le concept de clé conventionnelle</text>
  </threadedComment>
  <threadedComment ref="H10" dT="2023-09-26T16:47:19.80" personId="{ABFB0C52-AC18-4406-B6D7-B9BCF5A2A0D7}" id="{1F89621F-4A5C-4ECD-A7C6-DD10AB56DF40}"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B900B938-91F0-4B4A-A185-03AC7265E148}" done="1">
    <text xml:space="preserve">Le rendre obligatoire ? Notamment car utilisé pour des réconciliation pour les carences par exemple </text>
  </threadedComment>
  <threadedComment ref="S14" dT="2024-02-13T08:52:55.35" personId="{15E60E5B-8F12-4B01-8E2A-D3C877CDBAC1}" id="{80848A42-0F14-B24F-8D04-3043FFD08495}">
    <text>Format : codeLabelComment
Détails : référence vers la nomenclature
Type Java : name</text>
  </threadedComment>
  <threadedComment ref="U15" dT="2023-12-20T16:35:01.71" personId="{9D129102-2382-4ACD-99FE-0A45F267AA1A}" id="{D4A6E809-E116-4F43-AB47-04D882212A95}">
    <text>NOMENCLATURE: CISU-Code_Nature_de_fait</text>
  </threadedComment>
  <threadedComment ref="U18" dT="2023-12-20T16:35:44.18" personId="{9D129102-2382-4ACD-99FE-0A45F267AA1A}" id="{309DA0AD-08A5-48B1-8181-1F2CF88AD9D6}">
    <text>Voir nomenclature CISU Type de Lieu</text>
  </threadedComment>
  <threadedComment ref="U19" dT="2023-12-20T16:36:14.68" personId="{9D129102-2382-4ACD-99FE-0A45F267AA1A}" id="{69DA961E-023F-4CCC-87B8-5E0165FCFF9B}">
    <text>Voir nomenclature CISU Risque, menace et sensibilité</text>
  </threadedComment>
  <threadedComment ref="C20" dT="2023-11-24T15:15:04.35" personId="{E9A6DF60-F9B3-4BD0-BB8A-DE1D37E26830}" id="{77ED2E6B-DD8D-4E8A-8AF3-5F8BE44D831E}">
    <text>A l'étude  pour voir si on le sort de la qualification de l'affaire et on le met dans patient/victime ?</text>
  </threadedComment>
  <threadedComment ref="C20" dT="2023-11-24T16:17:39.65" personId="{E9A6DF60-F9B3-4BD0-BB8A-DE1D37E26830}"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U20" dT="2023-11-23T09:45:26.04" personId="{E9A6DF60-F9B3-4BD0-BB8A-DE1D37E26830}" id="{5B87F3E0-42AE-40C0-BFFC-2EB08FD229EA}" done="1">
    <text>Du coup oui c'est par patient, mais c'est pas forcément ce que les SAMU notent comme étant le motif d'intervention = nature de fait ?  Ou autre chose ?</text>
  </threadedComment>
  <threadedComment ref="U20" dT="2023-12-20T16:36:51.39" personId="{9D129102-2382-4ACD-99FE-0A45F267AA1A}" id="{1B18AEB3-0A07-4B62-BA73-C6715D37DD3F}" parentId="{5B87F3E0-42AE-40C0-BFFC-2EB08FD229EA}">
    <text>Voir nomenclature CISU Motif de recours médico-secouriste</text>
  </threadedComment>
  <threadedComment ref="C21" dT="2023-11-24T15:48:08.70" personId="{E9A6DF60-F9B3-4BD0-BB8A-DE1D37E26830}" id="{C407DBF8-A3A1-42F8-99B5-D8013FA36506}">
    <text xml:space="preserve">Est-ce vraiment utile de s'échanger l'état du dossier ? Faut-il y ajouter le type ?  </text>
  </threadedComment>
  <threadedComment ref="C21" dT="2023-11-24T15:48:22.19" personId="{E9A6DF60-F9B3-4BD0-BB8A-DE1D37E26830}" id="{7D535294-3D58-4F41-8EEA-6577C73DFEA6}" parentId="{C407DBF8-A3A1-42F8-99B5-D8013FA36506}">
    <text>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ext>
    <extLst>
      <x:ext xmlns:xltc2="http://schemas.microsoft.com/office/spreadsheetml/2020/threadedcomments2" uri="{F7C98A9C-CBB3-438F-8F68-D28B6AF4A901}">
        <xltc2:checksum>3682552594</xltc2:checksum>
        <xltc2:hyperlink startIndex="0" length="638" url="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x:ext>
    </extLst>
  </threadedComment>
  <threadedComment ref="K21" dT="2023-12-21T16:51:07.27" personId="{C9A89B3A-A5FD-6849-8E65-1CD4E6C7CFF2}" id="{21F0D62A-A239-794F-8300-5B191BC3F425}">
    <text>J’ai migré tous les champs dans case.details, ça te semble OK ?</text>
  </threadedComment>
  <threadedComment ref="U22" dT="2023-11-23T09:09:36.07" personId="{E9A6DF60-F9B3-4BD0-BB8A-DE1D37E26830}" id="{0CF29C07-A470-4C7E-BB1B-C82F21208545}">
    <text>Juste une énumération pour l'instant, pas de nomenclature dispo.</text>
  </threadedComment>
  <threadedComment ref="K24" dT="2023-12-21T16:52:13.97" personId="{C9A89B3A-A5FD-6849-8E65-1CD4E6C7CFF2}" id="{671673A3-61CA-394E-94B2-4C7157E8A6A7}">
    <text>J’ai du mal à voir si les LRM où ont vraiment cette info !</text>
  </threadedComment>
  <threadedComment ref="U24" dT="2024-01-23T14:26:41.32" personId="{E9A6DF60-F9B3-4BD0-BB8A-DE1D37E26830}" id="{3163C301-BF45-42AC-9B93-9FA29CCC4160}">
    <text>Nomenclature SI-SAMU DEVENIRD</text>
  </threadedComment>
  <threadedComment ref="D25" dT="2023-12-13T14:39:37.97" personId="{E9A6DF60-F9B3-4BD0-BB8A-DE1D37E26830}" id="{E4B924E1-C80E-F54A-9F2A-990A48DF3558}">
    <text>L'info est-elle obligatoire pou les échanges 15-15</text>
  </threadedComment>
  <threadedComment ref="K25" dT="2023-12-21T16:52:53.15" personId="{C9A89B3A-A5FD-6849-8E65-1CD4E6C7CFF2}" id="{C836823B-BC8E-C84B-B7B0-FDAB5856DC4B}">
    <text>Les P c’est les priorités ARM normalement, les propriétés de régulation médicales c’est les R1, R2, … non ? Est-ce qu’on passe que les P ? On passe les autres aussi ?</text>
  </threadedComment>
  <threadedComment ref="U25" dT="2024-01-23T14:29:06.44" personId="{E9A6DF60-F9B3-4BD0-BB8A-DE1D37E26830}" id="{F63CD7B6-7D33-47AE-8986-700F3EE32D5A}">
    <text>Nomenclature PRIORITE (fichier SI-SAMU envoyé par Philippe)</text>
  </threadedComment>
  <threadedComment ref="U27" dT="2023-11-30T14:37:38.83" personId="{C9A89B3A-A5FD-6849-8E65-1CD4E6C7CFF2}" id="{A2629A30-8579-B745-804F-8D68CAC27551}">
    <text>NexSIS propose de rajouter UNKNOWN</text>
  </threadedComment>
  <threadedComment ref="U27" dT="2023-11-30T14:37:52.27" personId="{C9A89B3A-A5FD-6849-8E65-1CD4E6C7CFF2}" id="{5DD83B62-DF3F-AC4A-9647-0171393F1683}" parentId="{A2629A30-8579-B745-804F-8D68CAC27551}">
    <text>&lt;xs:element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ext>
  </threadedComment>
  <threadedComment ref="U27" dT="2024-03-06T09:05:48.56" personId="{E9A6DF60-F9B3-4BD0-BB8A-DE1D37E26830}" id="{15526BA8-4C0D-4313-AA89-DB8DA96392BD}" parentId="{A2629A30-8579-B745-804F-8D68CAC27551}">
    <text>Implémenter la nomenclature CISU/SI SAMU prévue ?</text>
  </threadedComment>
  <threadedComment ref="C32" dT="2023-10-17T13:45:37.02" personId="{C9A89B3A-A5FD-6849-8E65-1CD4E6C7CFF2}" id="{85B1EF9F-47F0-CE46-887A-E909D7720A3B}" done="1">
    <text>Inetum est pas intéressé par le champ -&gt; pas stocké et renverra une concaténation. Possible de l’enlever ou le passer en facultatif ?</text>
  </threadedComment>
  <threadedComment ref="C32" dT="2023-11-06T17:45:16.48" personId="{ABFB0C52-AC18-4406-B6D7-B9BCF5A2A0D7}" id="{CB35003D-B559-4C2C-B525-CBD55DFD6D30}" parentId="{85B1EF9F-47F0-CE46-887A-E909D7720A3B}">
    <text>fait</text>
  </threadedComment>
  <threadedComment ref="S32" dT="2023-10-06T15:52:24.74" personId="{6D908C62-98CE-5042-81E4-8ACAD1B880FE}" id="{3B2E0936-494B-B445-A636-D7FDBB9167D5}" done="1">
    <text>Nader veut passer le nombre max de caractères de 80 à 255</text>
  </threadedComment>
  <threadedComment ref="C33" dT="2023-10-31T09:38:04.74" personId="{ABFB0C52-AC18-4406-B6D7-B9BCF5A2A0D7}" id="{925BDB3E-FDC8-4AE9-BBEA-7ACEF4FDDB2C}">
    <text>Revu avec NexSIS =&gt; à passer en optionnel</text>
  </threadedComment>
  <threadedComment ref="C33" dT="2023-11-08T13:43:03.47" personId="{ABFB0C52-AC18-4406-B6D7-B9BCF5A2A0D7}" id="{D4536E1A-F569-483C-9E68-8149326DCE2D}" parentId="{925BDB3E-FDC8-4AE9-BBEA-7ACEF4FDDB2C}">
    <text>A voir avec NexSIS</text>
  </threadedComment>
  <threadedComment ref="C33" dT="2023-11-23T09:26:03.17" personId="{E9A6DF60-F9B3-4BD0-BB8A-DE1D37E26830}" id="{680C9867-48BD-4508-892B-96494AD76BE2}" parentId="{925BDB3E-FDC8-4AE9-BBEA-7ACEF4FDDB2C}">
    <text>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ext>
  </threadedComment>
  <threadedComment ref="H33" dT="2023-11-06T12:45:17.60" personId="{E9A6DF60-F9B3-4BD0-BB8A-DE1D37E26830}" id="{8AEC1623-DDE1-47FA-B84D-C6A42BA263BB}" done="1">
    <text>Ici il faut mettre uniquement le nom du lieu. Lieu-dit / quartier et le reste vont dans compléments de commune</text>
  </threadedComment>
  <threadedComment ref="H33" dT="2023-11-06T12:54:13.77" personId="{E9A6DF60-F9B3-4BD0-BB8A-DE1D37E26830}" id="{BA23A14C-1B94-4147-B3A7-F4DE0375E586}" parentId="{8AEC1623-DDE1-47FA-B84D-C6A42BA263BB}">
    <text>Lac / foret sont plutôt des types de lieu ? Sauf si spécifique, par exemple Foret de Fontainebleau</text>
  </threadedComment>
  <threadedComment ref="D41" dT="2023-06-15T08:16:02.11" personId="{C9A89B3A-A5FD-6849-8E65-1CD4E6C7CFF2}" id="{8DE310B9-0615-45CC-A644-35176EC52B6C}" done="1">
    <text>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text>
  </threadedComment>
  <threadedComment ref="D41" dT="2023-06-15T08:17:48.83" personId="{C9A89B3A-A5FD-6849-8E65-1CD4E6C7CFF2}" id="{B571FDA6-F840-49C9-B5B6-D0BF07DB5A97}" parentId="{8DE310B9-0615-45CC-A644-35176EC52B6C}">
    <text>Le monde réel !!! Toutes les rues n'ont pas été renommées ! Lille en 2014 avait 95 triplons (longtemps après fusion de 3 communes) -&gt; c'est très compliqué de renommer !!!</text>
  </threadedComment>
  <threadedComment ref="D41" dT="2023-06-15T08:19:54.63" personId="{C9A89B3A-A5FD-6849-8E65-1CD4E6C7CFF2}" id="{C47129C0-DFA3-401B-8F49-C322D0C3FA58}" parentId="{8DE310B9-0615-45CC-A644-35176EC52B6C}">
    <text>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text>
  </threadedComment>
  <threadedComment ref="D41" dT="2023-06-15T08:20:05.47" personId="{C9A89B3A-A5FD-6849-8E65-1CD4E6C7CFF2}" id="{62D969EF-9883-4543-B543-50F15B16ED43}" parentId="{8DE310B9-0615-45CC-A644-35176EC52B6C}">
    <text>Rq : lieu-dits permettent aussi de séparer 2 rives</text>
  </threadedComment>
  <threadedComment ref="D41" dT="2023-06-15T08:21:04.51" personId="{C9A89B3A-A5FD-6849-8E65-1CD4E6C7CFF2}" id="{2F12394A-2196-45DC-85F7-32F96038A520}" parentId="{8DE310B9-0615-45CC-A644-35176EC52B6C}">
    <text>=&gt; lieu-dit à extraire !!! Avoir sa propre ligne hors du nom du lieu, ça permet de travailler sur une fraction de la commune</text>
  </threadedComment>
  <threadedComment ref="D41" dT="2023-06-15T08:21:45.68" personId="{C9A89B3A-A5FD-6849-8E65-1CD4E6C7CFF2}" id="{29E0E845-8D17-4F32-BBCA-3117A62A82CF}" parentId="{8DE310B9-0615-45CC-A644-35176EC52B6C}">
    <text>Pas sûr qu'on puisse les exploiter...</text>
  </threadedComment>
  <threadedComment ref="D41" dT="2023-06-15T08:22:12.60" personId="{C9A89B3A-A5FD-6849-8E65-1CD4E6C7CFF2}" id="{E22B87A0-3BCA-4E15-AB4D-3E7D7E799EF9}" parentId="{8DE310B9-0615-45CC-A644-35176EC52B6C}">
    <text xml:space="preserve">Autoroute dans un sens = 1 commune et lieu-dits pour les tronçons </text>
  </threadedComment>
  <threadedComment ref="D41" dT="2023-06-15T08:22:59.74" personId="{C9A89B3A-A5FD-6849-8E65-1CD4E6C7CFF2}" id="{910E8EA8-B410-4E5A-9AF3-0DC0D6F3589B}" parentId="{8DE310B9-0615-45CC-A644-35176EC52B6C}">
    <text>Clé d'avoir commune = surface et lieu-dit = sous-surface (lieu-dit de commune, zonage du port, sous-partie d'un event, tronçon accessible d'un autoroute, ...)</text>
  </threadedComment>
  <threadedComment ref="D41" dT="2023-06-15T08:23:09.21" personId="{C9A89B3A-A5FD-6849-8E65-1CD4E6C7CFF2}" id="{3CC5A5F7-7E87-4EEE-8B8C-05E635D40FC7}" parentId="{8DE310B9-0615-45CC-A644-35176EC52B6C}">
    <text>Pas de dictionnaire opérationnel commun...</text>
  </threadedComment>
  <threadedComment ref="D41" dT="2023-06-16T08:26:07.37" personId="{6D908C62-98CE-5042-81E4-8ACAD1B880FE}" id="{5FFC86CD-99B2-4C59-8395-A9C21EF81C9F}" parentId="{8DE310B9-0615-45CC-A644-35176EC52B6C}">
    <text>NexSIS fonctionne surtout sur le X/Y donc c’est pas un soucis ! 
Sur Paris, ils ont complété les adresses avec l’ancien nom de rue par exemple</text>
  </threadedComment>
  <threadedComment ref="C45" dT="2023-09-20T15:44:02.86" personId="{ABFB0C52-AC18-4406-B6D7-B9BCF5A2A0D7}" id="{49FC8FAC-1BAF-45B2-887C-3878DB0CEBFB}" done="1">
    <text>On a finalement une logique de clé valeur avec des string sans contrôle. Le rendre plus modulaire avec des couples {cle(étages, interphone etc), valeur} avec une nomenclature sur les clés ?
=&gt; pas critique si validé CISU</text>
  </threadedComment>
  <threadedComment ref="C45" dT="2023-09-21T08:26:59.23" personId="{ABFB0C52-AC18-4406-B6D7-B9BCF5A2A0D7}" id="{DADC5CF8-F488-411A-AE3B-4C5106A577E2}" parentId="{49FC8FAC-1BAF-45B2-887C-3878DB0CEBFB}">
    <text>On peut limiter le nombre de détails à 20 par exemple</text>
  </threadedComment>
  <threadedComment ref="D54" dT="2023-11-28T09:23:33.55" personId="{E9A6DF60-F9B3-4BD0-BB8A-DE1D37E26830}" id="{8B068B41-6738-4D89-AE95-7DBE47687C8B}">
    <text xml:space="preserve">Faut-il utiliser un autre objet, déjà existant ? </text>
  </threadedComment>
  <threadedComment ref="Q57" dT="2023-10-26T21:36:55.27" personId="{C9A89B3A-A5FD-6849-8E65-1CD4E6C7CFF2}" id="{82E4F400-D3A9-2343-9417-D338A272253E}" done="1">
    <text>Nécessaire de le passer obligatoire pour NexSIS (retour Scriptal) ?</text>
  </threadedComment>
  <threadedComment ref="H65" dT="2023-06-15T08:29:05.80" personId="{C9A89B3A-A5FD-6849-8E65-1CD4E6C7CFF2}" id="{4ED4D63E-99DA-4C40-8B3F-74484A91486A}" done="1">
    <text>Pourquoi passer par EPSG-4326 et pas dire WGS-84 direct ?</text>
  </threadedComment>
  <threadedComment ref="H65" dT="2023-06-15T08:29:45.24" personId="{C9A89B3A-A5FD-6849-8E65-1CD4E6C7CFF2}" id="{7B030752-5833-4DC9-AD05-3BBB102E62CA}" parentId="{4ED4D63E-99DA-4C40-8B3F-74484A91486A}">
    <text>WGS système de projection et EPSG système de coordonnées ?</text>
  </threadedComment>
  <threadedComment ref="D66" dT="2023-09-21T18:09:18.83" personId="{ABFB0C52-AC18-4406-B6D7-B9BCF5A2A0D7}" id="{F2C29A76-9B08-4696-A7FF-552A24CA01B1}">
    <text xml:space="preserve">En attente précision NexSIS
</text>
  </threadedComment>
  <threadedComment ref="H66" dT="2023-11-06T15:00:23.61" personId="{ABFB0C52-AC18-4406-B6D7-B9BCF5A2A0D7}" id="{A443D7D1-FE76-42EE-B140-98BBD5AEDCB9}">
    <text>Attention, pas d'équivalent strict du GML en json</text>
  </threadedComment>
  <threadedComment ref="S66" dT="2023-09-15T20:46:47.38" personId="{C9A89B3A-A5FD-6849-8E65-1CD4E6C7CFF2}" id="{44161FD7-DA29-2241-8A73-168E646C6F3C}">
    <text>Pourquoi est-ce une string ?</text>
  </threadedComment>
  <threadedComment ref="S66" dT="2023-09-19T08:55:24.63" personId="{ABFB0C52-AC18-4406-B6D7-B9BCF5A2A0D7}" id="{C4FA73F1-A3E9-4362-B6DA-8609738BA1A7}" parentId="{44161FD7-DA29-2241-8A73-168E646C6F3C}">
    <text>À confirmer avec NexSIS, est-ce qu'on passe bien un fichier .sketch via une string ?</text>
  </threadedComment>
  <threadedComment ref="S66" dT="2023-10-11T16:20:12.31" personId="{ABFB0C52-AC18-4406-B6D7-B9BCF5A2A0D7}" id="{0ABDFDBF-CB19-4FD4-B295-E323559D0024}" parentId="{44161FD7-DA29-2241-8A73-168E646C6F3C}">
    <text>En attente exemple NexSIS</text>
  </threadedComment>
  <threadedComment ref="D67" dT="2023-06-15T08:40:20.46" personId="{C9A89B3A-A5FD-6849-8E65-1CD4E6C7CFF2}" id="{7E6D1FD8-7FC2-45FF-B55C-B3CE3EE247FA}" done="1">
    <text>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text>
  </threadedComment>
  <threadedComment ref="D67" dT="2023-06-16T08:33:56.48" personId="{6D908C62-98CE-5042-81E4-8ACAD1B880FE}" id="{851A9193-6F02-4628-AF63-59FCD1ED9629}" parentId="{7E6D1FD8-7FC2-45FF-B55C-B3CE3EE247FA}">
    <text>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text>
  </threadedComment>
  <threadedComment ref="D67" dT="2023-06-16T08:35:48.22" personId="{6D908C62-98CE-5042-81E4-8ACAD1B880FE}" id="{704A4BA5-EB79-4B02-8DCB-9B7284F6800E}" parentId="{7E6D1FD8-7FC2-45FF-B55C-B3CE3EE247FA}">
    <text>Référentiel commun permettrait de mettre des infos qui intéressent les différents acteurs et de les cloisonner (ex : personnes dangereuses, patients à risque, …) -&gt; possible de l’associer au bâtiment</text>
  </threadedComment>
  <threadedComment ref="U68" dT="2023-11-08T13:56:26.21" personId="{ABFB0C52-AC18-4406-B6D7-B9BCF5A2A0D7}" id="{82723964-123F-464F-AC6E-1559C240D31E}">
    <text>Vraiment une enum ?</text>
  </threadedComment>
  <threadedComment ref="H71" dT="2023-09-21T10:47:24.82" personId="{ABFB0C52-AC18-4406-B6D7-B9BCF5A2A0D7}" id="{F6DBF483-4352-48F3-A605-280A47B8FAE1}" done="1">
    <text>Voir si il y'a une nomenclature NexSIS</text>
  </threadedComment>
  <threadedComment ref="H71" dT="2023-10-11T16:20:34.55" personId="{ABFB0C52-AC18-4406-B6D7-B9BCF5A2A0D7}" id="{3D1BFA56-129F-4F59-AEC8-B2129F29C6DE}" parentId="{F6DBF483-4352-48F3-A605-280A47B8FAE1}">
    <text>=&gt; se rapprocher d'ISO</text>
  </threadedComment>
  <threadedComment ref="B73" dT="2023-09-22T08:46:45.22" personId="{C9A89B3A-A5FD-6849-8E65-1CD4E6C7CFF2}" id="{33643ED9-2F99-2A40-A4E7-ECC8DE68B2E2}" done="1">
    <text>RG : les alertes sont immutables !!! C’est pour ça qu’on en rajoute !
C’est l’affaire qu’on modifie -&gt; ex : location, aussi rajouter qualification du coup</text>
  </threadedComment>
  <threadedComment ref="B73" dT="2023-09-22T09:07:24.11" personId="{ABFB0C52-AC18-4406-B6D7-B9BCF5A2A0D7}" id="{090217F6-4E8E-4F6A-B9EE-003E1863CF83}" parentId="{33643ED9-2F99-2A40-A4E7-ECC8DE68B2E2}">
    <text>A travailler et valider côté Hub, comment les LRMs gèrent une liste d'alerte avec des infos fonctionnellement complémentaires ? KO/OK</text>
  </threadedComment>
  <threadedComment ref="Q73" dT="2023-09-22T08:40:52.14" personId="{C9A89B3A-A5FD-6849-8E65-1CD4E6C7CFF2}" id="{36EBE513-9CB4-3348-B010-D39B51DF2455}" done="1">
    <text>Clarifier que ça peut être utiliser pour une affaire prévisionnelle (sans alerte encore) -&gt; ex : Tour de France
Potentiellement pouvoir transmettre une alerte (immédiateté) ou information (anticiper)
-&gt; Pour le moment, NexSIS transfèrera toujours une toujours une alerte initiale !</text>
  </threadedComment>
  <threadedComment ref="Q73" dT="2023-09-22T08:58:59.57" personId="{C9A89B3A-A5FD-6849-8E65-1CD4E6C7CFF2}" id="{B2F968B4-806F-B248-957B-EE79B3C2BF6D}" parentId="{36EBE513-9CB4-3348-B010-D39B51DF2455}">
    <text>NexSIS regarde en ce moment pour voir si c’est possible de fusionner en une liste d’alertes (notamment si c’est possible de faire ça avant le passage en prod !)</text>
  </threadedComment>
  <threadedComment ref="Q73" dT="2023-09-22T09:00:11.92" personId="{C9A89B3A-A5FD-6849-8E65-1CD4E6C7CFF2}" id="{E4DBF580-F695-1240-B403-399ED7FC597D}" parentId="{36EBE513-9CB4-3348-B010-D39B51DF2455}">
    <text>-&gt; Dans tous les cas, les LRM doivent prendre la plus récente !</text>
  </threadedComment>
  <threadedComment ref="Q73" dT="2023-09-22T09:03:24.54" personId="{C9A89B3A-A5FD-6849-8E65-1CD4E6C7CFF2}" id="{11F3DEFD-8503-EB4C-84DF-E4236C9A9099}" parentId="{36EBE513-9CB4-3348-B010-D39B51DF2455}">
    <text>C’est pas forcément la plus remplie mais regarder que l’alerte la plus récente. S’il manque des infos au sein de la dernière alerte, ils remontent la liste des alertes pour trouver la dernière info manquante</text>
  </threadedComment>
  <threadedComment ref="Q73" dT="2023-09-22T09:03:47.31" personId="{C9A89B3A-A5FD-6849-8E65-1CD4E6C7CFF2}" id="{864DEDA1-82F2-BE42-883E-A0DE68C6DABF}" parentId="{36EBE513-9CB4-3348-B010-D39B51DF2455}">
    <text>Nader creuse le sujet côté NexSIS pour voir comment c’est fait / modifiable côté NexSIS</text>
  </threadedComment>
  <threadedComment ref="Q73" dT="2023-09-22T09:05:28.94" personId="{C9A89B3A-A5FD-6849-8E65-1CD4E6C7CFF2}" id="{087074C9-1E91-724A-B4E0-E47ECCD733DF}" parentId="{36EBE513-9CB4-3348-B010-D39B51DF2455}">
    <text>C’est côté affaire que on récupère la centralisation -&gt; il faut échanger le fait que c’est vu comme ça. -&gt; C’est partagé par EMSI, pas ici (écrit en code CISU dans le système NexSIS… et mappé pour être envoyé en EMSI)</text>
  </threadedComment>
  <threadedComment ref="H74" dT="2023-09-21T09:46:56.60" personId="{ABFB0C52-AC18-4406-B6D7-B9BCF5A2A0D7}" id="{2185076E-A743-4FEC-950F-43630CD6417E}" done="1">
    <text>REGEX à définir</text>
  </threadedComment>
  <threadedComment ref="Q74" dT="2023-10-16T11:55:16.89" personId="{C9A89B3A-A5FD-6849-8E65-1CD4E6C7CFF2}" id="{2A6A195C-5D26-FA4B-91BD-34DAEC1D051C}" done="1">
    <text>Pas vraiment géré côté Santé, possible de passer la cardinalité à 0..1 ?</text>
  </threadedComment>
  <threadedComment ref="C75" dT="2023-09-22T09:00:43.88" personId="{ABFB0C52-AC18-4406-B6D7-B9BCF5A2A0D7}" id="{C5B6241A-BACF-47B3-9FCB-3D62B0208AEB}" done="1">
    <text>Pour savoir quelle alerte utiliser dans une affaire :
=&gt; Regarder cette date de réception</text>
  </threadedComment>
  <threadedComment ref="D77" dT="2023-07-03T14:32:04.26" personId="{6D908C62-98CE-5042-81E4-8ACAD1B880FE}" id="{849D9658-5404-49CC-A650-D8E23CF68C04}">
    <text>Comment on gère le fait que des informations médicales et personnelles peuvent être saisies dans ce champs par le SAMU</text>
  </threadedComment>
  <threadedComment ref="D77" dT="2023-09-25T11:53:05.92" personId="{C9A89B3A-A5FD-6849-8E65-1CD4E6C7CFF2}" id="{7E857887-808A-2345-B2BE-7D90DB86AB49}" parentId="{849D9658-5404-49CC-A650-D8E23CF68C04}">
    <text>Quelle politique HDS côté NexSIS ?</text>
  </threadedComment>
  <threadedComment ref="J77" dT="2023-09-21T09:49:59.10" personId="{ABFB0C52-AC18-4406-B6D7-B9BCF5A2A0D7}" id="{6A447ED8-B3D9-4E56-96E2-F03AE558F91D}" done="1">
    <text>Passer tous les champs dans un style freetext avec un label freetext</text>
  </threadedComment>
  <threadedComment ref="H79" dT="2023-09-20T13:13:53.48" personId="{ABFB0C52-AC18-4406-B6D7-B9BCF5A2A0D7}" id="{1045B670-B272-44B0-BDBC-183806654ACA}" done="1">
    <text>Un peu flou sur les valeurs autorisées pour le type canal, prévoir quelques grands types ? (style "tel", "mail", "other" etc)</text>
  </threadedComment>
  <threadedComment ref="H79" dT="2023-09-26T16:55:36.18" personId="{ABFB0C52-AC18-4406-B6D7-B9BCF5A2A0D7}" id="{E209311C-A599-460D-B95A-FD0D555846ED}" parentId="{1045B670-B272-44B0-BDBC-183806654ACA}">
    <text>Reprendre la nomenclature CHANNEL d'EMSI ?</text>
  </threadedComment>
  <threadedComment ref="H79" dT="2023-09-26T17:04:41.07" personId="{ABFB0C52-AC18-4406-B6D7-B9BCF5A2A0D7}" id="{51201774-5B67-4D66-A841-88BC6298DFB4}" parentId="{1045B670-B272-44B0-BDBC-183806654ACA}">
    <text>Pour aller au bout de la logique, le passer en objet CONTACT</text>
  </threadedComment>
  <threadedComment ref="U80" dT="2024-01-08T13:02:05.69" personId="{C9A89B3A-A5FD-6849-8E65-1CD4E6C7CFF2}" id="{564332DB-ADA6-844E-907A-3843E012B57E}">
    <text>N’autoriser que les n° de tel (PHNADD) et mettre la regex du n° de tel de l’interface : REGEX: tel:([#\+\*]|37000|00+)?[0-9]{2,15} ?</text>
  </threadedComment>
  <threadedComment ref="U80" dT="2024-01-23T14:51:41.35" personId="{E9A6DF60-F9B3-4BD0-BB8A-DE1D37E26830}" id="{F662B81E-5F3E-48F3-91E7-17164A1F070D}" parentId="{564332DB-ADA6-844E-907A-3843E012B57E}">
    <text>@Daphné LECCIA (EXT) @Romain FOUILLAND : Philippe souhaite ici remettre la nomenclature EMSI complète correspondante (point 15-15 du 220124). Je reprends l'objet dans le 15-15.</text>
    <mentions>
      <mention mentionpersonId="{DF480BA0-C840-4713-8568-FE1A645D605C}" mentionId="{CAAB5DD5-CC22-4035-8364-6B447CF7B352}" startIndex="0" length="20"/>
      <mention mentionpersonId="{8A877495-E9BF-4545-8586-47BB0F221908}" mentionId="{56A23164-4822-45AB-9EC6-FDCAE2BCA1D1}" startIndex="21" length="17"/>
    </mentions>
  </threadedComment>
  <threadedComment ref="U80" dT="2024-01-24T17:33:12.16" personId="{C9A89B3A-A5FD-6849-8E65-1CD4E6C7CFF2}" id="{216B13EB-ECF4-43F3-81A9-C97B25053F33}" parentId="{564332DB-ADA6-844E-907A-3843E012B57E}">
    <text>OK pas de souci, qui peut le plus peut le moins</text>
  </threadedComment>
  <threadedComment ref="H82" dT="2023-09-26T17:04:43.98" personId="{ABFB0C52-AC18-4406-B6D7-B9BCF5A2A0D7}" id="{50663E24-E8B2-4610-BB55-CDEDCB0AEBE2}" done="1">
    <text>Pour aller au bout de la logique, le passer en objet CONTACT</text>
  </threadedComment>
  <threadedComment ref="Q82" dT="2023-09-18T14:50:47.97" personId="{ABFB0C52-AC18-4406-B6D7-B9BCF5A2A0D7}" id="{449D854F-D1BC-4874-A270-C7FBD5C53315}">
    <text>A priori un seul appelant à l'origine mais potentiellement plusieurs données de contact en retour ?</text>
  </threadedComment>
  <threadedComment ref="Q82" dT="2023-11-08T14:07:11.17" personId="{ABFB0C52-AC18-4406-B6D7-B9BCF5A2A0D7}" id="{4E0EDB80-0D0C-450A-A95B-31415A9B0896}" parentId="{449D854F-D1BC-4874-A270-C7FBD5C53315}">
    <text>Passer à 0..n</text>
  </threadedComment>
  <threadedComment ref="Q82" dT="2024-02-14T10:24:48.69" personId="{E9A6DF60-F9B3-4BD0-BB8A-DE1D37E26830}" id="{59B6BE73-22DB-4899-9B27-032F199351B8}" parentId="{449D854F-D1BC-4874-A270-C7FBD5C53315}">
    <text>@Romain FOUILLAND @Daphné LECCIA (EXT) : pourquoi ce n'est pas le contact de contre appel qui est obligatoire ici ?</text>
    <mentions>
      <mention mentionpersonId="{8A877495-E9BF-4545-8586-47BB0F221908}" mentionId="{4F7D361D-C648-4EE1-9319-F1D0EF731743}" startIndex="0" length="17"/>
      <mention mentionpersonId="{DF480BA0-C840-4713-8568-FE1A645D605C}" mentionId="{A510B5F6-8563-41A9-85EB-A72216A1E26C}" startIndex="18" length="20"/>
    </mentions>
  </threadedComment>
  <threadedComment ref="Q82" dT="2024-02-14T11:37:55.39" personId="{C9A89B3A-A5FD-6849-8E65-1CD4E6C7CFF2}" id="{8AA94673-947F-42BA-8AE3-A07072766411}" parentId="{449D854F-D1BC-4874-A270-C7FBD5C53315}">
    <text>Je suppose que c'est parce qu'on l'a pas forcément ! Si M. X t'appelle, tu sais son numéro de contact mais sauf s'il te dit "rappelez Mme Y" tu as pas forcément de contact de contre-appel
Sauf si on dit qu'on met tout le temps appel dans contre-appel aussi et qu'on le modifie qu'au besoin mais ça rajoute de l'info pour rien</text>
  </threadedComment>
  <threadedComment ref="Q82" dT="2024-02-14T15:23:29.03" personId="{DF4F572D-2211-4D3A-83E1-5495966E637E}" id="{80C3223C-C142-4E42-9DE2-FAB0CAEBF784}" parentId="{449D854F-D1BC-4874-A270-C7FBD5C53315}">
    <text xml:space="preserve">Côté SAMU le contact requérant = contact de contre appel (sauf si précisé autrement). Il faut savoir qui rappeler en fait.
Peut être qu'il faut le préciser : on met le contact de contre appel seulement s'il est différent du numéro de l'appelant ? </text>
  </threadedComment>
  <threadedComment ref="Q82" dT="2024-02-14T16:02:53.14" personId="{C9A89B3A-A5FD-6849-8E65-1CD4E6C7CFF2}" id="{CB069F88-B75F-41AB-B983-453A8AD11973}" parentId="{449D854F-D1BC-4874-A270-C7FBD5C53315}">
    <text>&gt; on met le contact de contre appel seulement s'il est différent du numéro de l'appelant ? 
Oui c'est ça la logique</text>
  </threadedComment>
  <threadedComment ref="H83" dT="2023-09-21T09:55:48.46" personId="{ABFB0C52-AC18-4406-B6D7-B9BCF5A2A0D7}" id="{D22EB006-FD31-4905-A0BA-E809AB322C44}" done="1">
    <text>Demander en annexe côté NexSIS si ils mettent une nomenclature</text>
  </threadedComment>
  <threadedComment ref="H83" dT="2023-09-25T11:54:42.17" personId="{ABFB0C52-AC18-4406-B6D7-B9BCF5A2A0D7}" id="{897F4059-91E9-4A21-9A63-505005BA3B7B}" parentId="{D22EB006-FD31-4905-A0BA-E809AB322C44}">
    <text>=&gt; Utiliser le référentiel SI-SAMU pour les langues</text>
  </threadedComment>
  <threadedComment ref="H83" dT="2023-10-11T16:22:12.70" personId="{ABFB0C52-AC18-4406-B6D7-B9BCF5A2A0D7}" id="{146C9C91-4F95-4CAD-B7CF-0D1625D0D9F0}" parentId="{D22EB006-FD31-4905-A0BA-E809AB322C44}">
    <text>=&gt; Plutôt ISO finalement</text>
  </threadedComment>
  <threadedComment ref="U84" dT="2024-01-23T14:38:54.44" personId="{E9A6DF60-F9B3-4BD0-BB8A-DE1D37E26830}" id="{EC4CA26B-FA56-44B7-9485-D7650DC1B372}">
    <text>NOMENCLATURE: TYPAPPLT_v1r01a.csv</text>
  </threadedComment>
  <threadedComment ref="U85" dT="2024-01-23T14:40:43.03" personId="{E9A6DF60-F9B3-4BD0-BB8A-DE1D37E26830}" id="{0EC36618-96EE-478D-81B9-54F0CAEE9F88}">
    <text>NOMENCLATURE: PBAPL_v1r01a.csv</text>
  </threadedComment>
  <threadedComment ref="D86" dT="2023-10-17T14:05:10.67" personId="{C9A89B3A-A5FD-6849-8E65-1CD4E6C7CFF2}" id="{0700921D-3E22-E44A-B10A-66139D58EFD3}" done="1">
    <text>Inetum a une codification ! Pas possible de faire concordance sur du texte libre… Avoir une nomenclature + libre ?</text>
  </threadedComment>
  <threadedComment ref="D86" dT="2023-11-23T09:22:21.06" personId="{E9A6DF60-F9B3-4BD0-BB8A-DE1D37E26830}" id="{212654E2-960A-4260-A45B-50BA11FE5C4D}" parentId="{0700921D-3E22-E44A-B10A-66139D58EFD3}">
    <text>Ici j'ai besoin de séparer 
Difficulté de communication (malentendant par ex) / Type de requérant (le patient) 
+ il va y avoir des nomenclatures côté SAMU je pense. </text>
  </threadedComment>
  <threadedComment ref="E86" dT="2023-06-15T07:45:15.69" personId="{C9A89B3A-A5FD-6849-8E65-1CD4E6C7CFF2}" id="{8B70DA13-018B-4BE7-9D85-CAD41DEDE16B}" done="1">
    <text>Avoir une nomenclature ?</text>
  </threadedComment>
  <threadedComment ref="E86" dT="2023-06-16T08:45:22.06" personId="{6D908C62-98CE-5042-81E4-8ACAD1B880FE}" id="{12BEE0B6-53B7-4B84-A323-4525B9F070DD}" parentId="{8B70DA13-018B-4BE7-9D85-CAD41DEDE16B}">
    <text>Champs libre côté NexSIS</text>
  </threadedComment>
  <threadedComment ref="E86" dT="2023-06-22T17:39:41.16" personId="{C9A89B3A-A5FD-6849-8E65-1CD4E6C7CFF2}" id="{8478721F-0A55-40B4-B3A3-01A9E3FA35D7}" parentId="{8B70DA13-018B-4BE7-9D85-CAD41DEDE16B}">
    <text>Proposer une nomenclature / de passer des codes et si pas matchés -&gt; afficher le texte libre
Liste de string ?</text>
  </threadedComment>
  <threadedComment ref="E86" dT="2023-06-22T17:50:55.63" personId="{C9A89B3A-A5FD-6849-8E65-1CD4E6C7CFF2}" id="{2D2C7BD2-8228-41A1-A494-53F903F3574F}" parentId="{8B70DA13-018B-4BE7-9D85-CAD41DEDE16B}">
    <text>https://ansforge.github.io/SAMU-interface-LRM/DST%20SI%20SAMU%20Interfa%C3%A7age%20LRM_V1.2.pdf</text>
  </threadedComment>
  <threadedComment ref="E86" dT="2023-06-23T08:39:19.32" personId="{C9A89B3A-A5FD-6849-8E65-1CD4E6C7CFF2}" id="{EC8F23F2-468E-44A3-AE50-6327E2B06555}" parentId="{8B70DA13-018B-4BE7-9D85-CAD41DEDE16B}">
    <text>=&gt; OK pour une approche “nomenclature libre”</text>
  </threadedComment>
  <threadedComment ref="J86" dT="2023-09-21T09:56:11.24" personId="{C9A89B3A-A5FD-6849-8E65-1CD4E6C7CFF2}" id="{3343E777-8CBA-824D-A290-B18AD61B9129}" done="1">
    <text>freetext ?</text>
  </threadedComment>
  <threadedComment ref="E87" dT="2023-06-16T08:45:57.42" personId="{6D908C62-98CE-5042-81E4-8ACAD1B880FE}" id="{456C6261-46FE-47A3-ABE3-21780523066A}" done="1">
    <text>Réfléchir à une structure récursive / détaillée également</text>
  </threadedComment>
  <threadedComment ref="E87" dT="2023-06-22T17:55:16.22" personId="{C9A89B3A-A5FD-6849-8E65-1CD4E6C7CFF2}" id="{E99CE092-3BC0-4BC8-B207-43E0B20784D0}" parentId="{456C6261-46FE-47A3-ABE3-21780523066A}">
    <text>callerName 
- complete (basé sur un template {firstName} {lastName})
- firstName
- lastName</text>
  </threadedComment>
  <threadedComment ref="E87" dT="2023-06-23T08:42:43.54" personId="{C9A89B3A-A5FD-6849-8E65-1CD4E6C7CFF2}" id="{FAA64B8B-3383-4504-879B-0CFB30392649}" parentId="{456C6261-46FE-47A3-ABE3-21780523066A}">
    <text>Complete ? Aggregated ? Full ? 
-&gt; Nader regarde si le SitRep propose des trucs comme ça</text>
  </threadedComment>
  <threadedComment ref="E87" dT="2023-06-30T08:32:08.88" personId="{C9A89B3A-A5FD-6849-8E65-1CD4E6C7CFF2}" id="{26DEA5A2-F472-42AB-8F87-859012FF50F6}" parentId="{456C6261-46FE-47A3-ABE3-21780523066A}">
    <text>Ok de le présenter comme ça sur le 4 juillet, on avisera ensuite en fonction du SItrep</text>
  </threadedComment>
  <threadedComment ref="E90" dT="2023-09-25T11:56:28.41" personId="{ABFB0C52-AC18-4406-B6D7-B9BCF5A2A0D7}" id="{F862C684-B65A-4FC1-AEC4-870221995080}" done="1">
    <text>Règle sur les prénoms pour les prénoms composés</text>
  </threadedComment>
  <threadedComment ref="E90" dT="2023-10-11T14:32:18.84" personId="{E9A6DF60-F9B3-4BD0-BB8A-DE1D37E26830}" id="{B9E4C68E-9524-4FA5-84AF-6EF596D19BF3}" parentId="{F862C684-B65A-4FC1-AEC4-870221995080}">
    <text>De quelle règle parle-t-on ? 
Et pour les noms composés pas de règle ?</text>
  </threadedComment>
  <threadedComment ref="E90" dT="2023-10-11T16:23:17.75" personId="{ABFB0C52-AC18-4406-B6D7-B9BCF5A2A0D7}" id="{01379FDB-1840-4004-B244-23F1BA83A282}" parentId="{F862C684-B65A-4FC1-AEC4-870221995080}">
    <text>Pas de règle a date justement pour les prénoms composés =&gt; libre</text>
  </threadedComment>
  <threadedComment ref="F90" dT="2023-05-12T08:44:54.69" personId="{15E60E5B-8F12-4B01-8E2A-D3C877CDBAC1}" id="{6EB96170-F11A-4E55-BFF9-911EA46C448F}" done="1">
    <text>Pas possible de séparer dans l'interface. 
NexSIS regarde si la PFLAU envoie les 2 ensemble</text>
  </threadedComment>
  <threadedComment ref="H93" dT="2023-11-28T09:34:56.00" personId="{E9A6DF60-F9B3-4BD0-BB8A-DE1D37E26830}" id="{FB8B17FD-812B-4D45-91E1-3C0557FCEA2D}">
    <text xml:space="preserve">On peut donc avoir des nomenclatures EMSI dans un message RC-EDA ?
</text>
  </threadedComment>
  <threadedComment ref="C95" dT="2023-10-17T13:57:39.74" personId="{C9A89B3A-A5FD-6849-8E65-1CD4E6C7CFF2}" id="{F9DFBDFD-1215-9341-9E1E-3024F293D141}">
    <text>Localisation de l’appelant ? Ou d’intervention ?</text>
  </threadedComment>
  <threadedComment ref="C95" dT="2023-11-08T14:14:06.57" personId="{ABFB0C52-AC18-4406-B6D7-B9BCF5A2A0D7}" id="{EA2DA816-C4B8-4227-A75C-1BF943FC0D33}" parentId="{F9DFBDFD-1215-9341-9E1E-3024F293D141}">
    <text>Plutôt lieu ou se trouve l'appelant car lieu d'affaire renseigné en haut</text>
  </threadedComment>
  <threadedComment ref="D95" dT="2023-07-04T13:01:55.92" personId="{C9A89B3A-A5FD-6849-8E65-1CD4E6C7CFF2}" id="{A3B7AE35-2849-4423-8AE8-6B9911E6561D}" done="1">
    <text>Vont vraiment être différentes de la localisation de l’affaire ?</text>
  </threadedComment>
  <threadedComment ref="Q95" dT="2023-09-28T16:19:13.29" personId="{ABFB0C52-AC18-4406-B6D7-B9BCF5A2A0D7}" id="{902D6982-CF5B-4CB7-B9F4-E53F0BDFA27A}" done="1">
    <text>Obligatoire du coup vu qu'on a une location dans l'affaire ?</text>
  </threadedComment>
  <threadedComment ref="D98" dT="2023-09-21T16:30:38.12" personId="{ABFB0C52-AC18-4406-B6D7-B9BCF5A2A0D7}" id="{663EEC70-25D1-4531-8E3C-8B803A28B6D5}" done="1">
    <text>Un concept emprunté au ROR est intéressant et transposable ici, parler d'unité de service pour décrire la plus petite maille</text>
  </threadedComment>
  <threadedComment ref="E98" dT="2023-06-15T07:50:06.13" personId="{C9A89B3A-A5FD-6849-8E65-1CD4E6C7CFF2}" id="{3BA75720-6FD7-4770-B19D-58D93FFDC9E8}" done="1">
    <text>Nomenclature sur ça ?</text>
  </threadedComment>
  <threadedComment ref="E98" dT="2023-06-22T21:24:05.20" personId="{C9A89B3A-A5FD-6849-8E65-1CD4E6C7CFF2}" id="{876E9C94-2532-4344-A05A-9DF2692B0ECD}" parentId="{3BA75720-6FD7-4770-B19D-58D93FFDC9E8}">
    <text>Juste réfléchir aux valeurs possibles : SDIS, SAMU, ... ?
Et les départements FRXXX en centre ?</text>
  </threadedComment>
  <threadedComment ref="D100" dT="2023-09-21T16:37:31.58" personId="{ABFB0C52-AC18-4406-B6D7-B9BCF5A2A0D7}" id="{985CB9E8-D6A2-4815-BC2C-DD825BD96FAA}">
    <text>Faire une nomenclature avec des valeurs comme : "ARM", "DISPATCHER", "MEDECIN REGULATEUR" etc 
Le CISU le prévois-t-il ? Optionnel à nouveau à mon avis</text>
  </threadedComment>
  <threadedComment ref="T100" dT="2023-12-20T16:55:28.15" personId="{9D129102-2382-4ACD-99FE-0A45F267AA1A}" id="{32F7371F-532E-4483-BA02-85ED2898A502}">
    <text>je retire la croix tant que la nomenclature n'existe pas</text>
  </threadedComment>
  <threadedComment ref="U100" dT="2023-12-21T09:37:15.19" personId="{9D129102-2382-4ACD-99FE-0A45F267AA1A}" id="{17677DF8-67EB-4AE7-861C-BE96B97E6CBC}">
    <text>NOMENCLATURE: PERSO (nomenclature SI-SAMU)</text>
  </threadedComment>
  <threadedComment ref="H101" dT="2023-09-21T10:18:27.87" personId="{ABFB0C52-AC18-4406-B6D7-B9BCF5A2A0D7}" id="{7A1ACB5D-9506-421C-B92B-1CBD98910C4E}" done="1">
    <text>Aligner en mode URI</text>
  </threadedComment>
  <threadedComment ref="H101" dT="2023-09-26T17:04:33.97" personId="{ABFB0C52-AC18-4406-B6D7-B9BCF5A2A0D7}" id="{5E5E6B8C-D443-4F6F-8E17-7C83800DF187}" parentId="{7A1ACB5D-9506-421C-B92B-1CBD98910C4E}">
    <text>Pour aller au bout de la logique, le passer en objet CONTACT</text>
  </threadedComment>
  <threadedComment ref="H101" dT="2023-09-28T12:51:10.37" personId="{ABFB0C52-AC18-4406-B6D7-B9BCF5A2A0D7}" id="{28964279-F625-4E18-9B3A-1F4416C1598C}" parentId="{7A1ACB5D-9506-421C-B92B-1CBD98910C4E}">
    <text>Mettre attachement</text>
  </threadedComment>
  <threadedComment ref="T104" dT="2023-09-19T08:50:44.73" personId="{ABFB0C52-AC18-4406-B6D7-B9BCF5A2A0D7}" id="{07B5D5D0-B502-47B6-A891-DAEF39BCC4D8}" done="1">
    <text>Impose-t-on une liste de type de ressource ou est-ce laissé libre pour les éditeurs ?</text>
  </threadedComment>
  <threadedComment ref="U104" dT="2024-02-13T10:24:23.28" personId="{15E60E5B-8F12-4B01-8E2A-D3C877CDBAC1}" id="{8BCB09BF-A48C-8242-B3C8-18F71F97C7AD}">
    <text xml:space="preserve">Impose-t-on une liste de type de ressource ou est-ce laissé libre pour les éditeurs ?
</text>
  </threadedComment>
  <threadedComment ref="D109" dT="2023-09-21T10:23:46.33" personId="{ABFB0C52-AC18-4406-B6D7-B9BCF5A2A0D7}" id="{F7E40DD6-D14F-4AC4-95ED-C43838656AE4}">
    <text>Indiquer comment on fait le Hash =&gt; pas évident comme on fait le contrôle d'intégrité</text>
  </threadedComment>
  <threadedComment ref="D109" dT="2023-11-08T14:21:20.60" personId="{ABFB0C52-AC18-4406-B6D7-B9BCF5A2A0D7}" id="{1634B54C-DE58-48BE-B1A8-B8DC14E63DD3}" parentId="{F7E40DD6-D14F-4AC4-95ED-C43838656AE4}">
    <text>Sha-256</text>
  </threadedComment>
  <threadedComment ref="U110" dT="2024-01-24T10:54:29.36" personId="{E9A6DF60-F9B3-4BD0-BB8A-DE1D37E26830}" id="{3A4DE914-B324-41EC-B1CE-789615C59923}">
    <text>Implémenter ici la liste des valeurs fr.health.samu possible.</text>
  </threadedComment>
  <threadedComment ref="B111" dT="2023-11-14T15:29:39.07" personId="{E9A6DF60-F9B3-4BD0-BB8A-DE1D37E26830}" id="{A9F8EF48-108A-4EAB-A6C9-DAA6E6A1C56C}">
    <text>Objet Agent qui existe dans la qualification de l'affaire : à réutiliser ici ? Doit on ajouter nom prénom à l'objet ?</text>
  </threadedComment>
  <threadedComment ref="B115" dT="2024-02-13T09:55:48.02" personId="{D6952652-30E5-479A-9FFE-AD0BC8CBB562}" id="{E40A2F45-E340-487F-9FD6-2404E4F5A700}">
    <text>A renvoyer dans le SGV</text>
  </threadedComment>
  <threadedComment ref="B115" dT="2024-02-14T11:08:23.01" personId="{E9A6DF60-F9B3-4BD0-BB8A-DE1D37E26830}" id="{90AC2D07-B24B-46FD-A4D1-F812BDDF0D16}" parentId="{E40A2F45-E340-487F-9FD6-2404E4F5A700}">
    <text>On va sortir ça dans un message séparé : ça impacte mes cinématiques sur tout ce qui est déjà publié, donc j'attends qu'on arbitre le 26 sur les mises à jour pour le faire.</text>
  </threadedComment>
  <threadedComment ref="C115" dT="2023-07-06T14:47:40.47" personId="{ABFB0C52-AC18-4406-B6D7-B9BCF5A2A0D7}" id="{9EEB9362-90F5-494F-BB71-06EF0D54376B}" done="1">
    <text>Est-ce qu'il faut un objet Bilan qui incorpore les patients/victime ?</text>
  </threadedComment>
  <threadedComment ref="C115" dT="2023-07-12T08:35:36.42" personId="{ABFB0C52-AC18-4406-B6D7-B9BCF5A2A0D7}" id="{1D9D9BCA-BCEF-469D-983A-D2536F65A96C}" parentId="{9EEB9362-90F5-494F-BB71-06EF0D54376B}">
    <text>Il faudra à terme pouvoir faire le lien avec SGV</text>
  </threadedComment>
  <threadedComment ref="C115" dT="2023-11-14T20:28:23.68" personId="{E9A6DF60-F9B3-4BD0-BB8A-DE1D37E26830}" id="{8E067E92-BFB2-4B46-8AA0-21A22F61C7CC}" parentId="{9EEB9362-90F5-494F-BB71-06EF0D54376B}">
    <text>Le bilan se fait-il pour chaque patient/victime ? Si oui, le bilan est lié au patient</text>
  </threadedComment>
  <threadedComment ref="U119" dT="2023-07-04T15:19:48.30" personId="{C9A89B3A-A5FD-6849-8E65-1CD4E6C7CFF2}" id="{CB950F1D-7F07-43E1-850B-913CBE20F585}">
    <text>ENUM ?</text>
  </threadedComment>
  <threadedComment ref="H121" dT="2023-09-20T13:13:53.48" personId="{ABFB0C52-AC18-4406-B6D7-B9BCF5A2A0D7}" id="{258F99A5-CCAC-44B3-9CB2-E5E5FB7A031F}" done="1">
    <text>Un peu flou sur les valeurs autorisées pour le type canal, prévoir quelques grands types ? (style "tel", "mail", "other" etc)</text>
  </threadedComment>
  <threadedComment ref="H121" dT="2023-09-26T16:55:36.18" personId="{ABFB0C52-AC18-4406-B6D7-B9BCF5A2A0D7}" id="{2429CD2E-1350-4C77-B1E7-D9BF95D0DE0F}" parentId="{258F99A5-CCAC-44B3-9CB2-E5E5FB7A031F}">
    <text>Reprendre la nomenclature CHANNEL d'EMSI ?</text>
  </threadedComment>
  <threadedComment ref="H121" dT="2023-09-26T17:04:41.07" personId="{ABFB0C52-AC18-4406-B6D7-B9BCF5A2A0D7}" id="{1586761D-C2A8-459D-A734-E7C93943C0A9}" parentId="{258F99A5-CCAC-44B3-9CB2-E5E5FB7A031F}">
    <text>Pour aller au bout de la logique, le passer en objet CONTACT</text>
  </threadedComment>
  <threadedComment ref="Q121" dT="2023-09-18T14:49:44.25" personId="{ABFB0C52-AC18-4406-B6D7-B9BCF5A2A0D7}" id="{B13CB5B2-E438-4033-8E1A-8B428C2D7B3E}">
    <text>Passer en 0..n et plutôt passer des objets de contact :
- option 1 : reprendre le modèle EMSI avec le modèle d'objet &lt;CONTACT&gt;&lt;TYPE&gt; et &lt;CONTACT&gt;&lt;DETAIL&gt;
- option 2 : sur le modèle CISU, proposer des callerURI</text>
  </threadedComment>
  <threadedComment ref="U121" dT="2024-01-23T14:49:31.14" personId="{E9A6DF60-F9B3-4BD0-BB8A-DE1D37E26830}" id="{10CBED9B-33B3-4F2D-9D08-CE6F15806504}">
    <text>Remettre la nomenclature EMSI complète dans l'objet contact qu'on réutilise ici</text>
  </threadedComment>
  <threadedComment ref="U127" dT="2024-01-23T15:00:16.04" personId="{E9A6DF60-F9B3-4BD0-BB8A-DE1D37E26830}" id="{47F99561-A768-4B9A-96FB-A8753B229875}">
    <text>vérifier le format du numéro RPPS seulement, ne pas implémenter la nomenclature complète</text>
  </threadedComment>
  <threadedComment ref="H129" dT="2023-09-20T13:13:53.48" personId="{ABFB0C52-AC18-4406-B6D7-B9BCF5A2A0D7}" id="{647A8527-7AF1-45AA-BB58-53C964C0E6F0}" done="1">
    <text>Un peu flou sur les valeurs autorisées pour le type canal, prévoir quelques grands types ? (style "tel", "mail", "other" etc)</text>
  </threadedComment>
  <threadedComment ref="H129" dT="2023-09-26T16:55:36.18" personId="{ABFB0C52-AC18-4406-B6D7-B9BCF5A2A0D7}" id="{FECFF266-C864-428C-9966-9B138242FB95}" parentId="{647A8527-7AF1-45AA-BB58-53C964C0E6F0}">
    <text>Reprendre la nomenclature CHANNEL d'EMSI ?</text>
  </threadedComment>
  <threadedComment ref="H129" dT="2023-09-26T17:04:41.07" personId="{ABFB0C52-AC18-4406-B6D7-B9BCF5A2A0D7}" id="{72BF1BA8-2AFF-404A-9193-020D6474E505}" parentId="{647A8527-7AF1-45AA-BB58-53C964C0E6F0}">
    <text>Pour aller au bout de la logique, le passer en objet CONTACT</text>
  </threadedComment>
  <threadedComment ref="Q129" dT="2023-09-18T14:49:44.25" personId="{ABFB0C52-AC18-4406-B6D7-B9BCF5A2A0D7}" id="{396E04AD-6D8D-4E1E-B5C4-258495B5CC68}">
    <text>Passer en 0..n et plutôt passer des objets de contact :
- option 1 : reprendre le modèle EMSI avec le modèle d'objet &lt;CONTACT&gt;&lt;TYPE&gt; et &lt;CONTACT&gt;&lt;DETAIL&gt;
- option 2 : sur le modèle CISU, proposer des callerURI</text>
  </threadedComment>
  <threadedComment ref="E134" dT="2023-11-14T20:03:25.76" personId="{E9A6DF60-F9B3-4BD0-BB8A-DE1D37E26830}" id="{77A30A6E-6F60-4789-9958-ADBE4F439BC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35" dT="2023-11-14T20:03:25.76" personId="{E9A6DF60-F9B3-4BD0-BB8A-DE1D37E26830}" id="{6EC09424-5F98-496B-990E-8CF5FDCC07B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U135" dT="2024-01-23T15:05:32.39" personId="{E9A6DF60-F9B3-4BD0-BB8A-DE1D37E26830}" id="{63885E42-5898-4ECF-8108-E0BD8B826BE8}">
    <text>Vérifier uniquement le format du matricule INS : 13 caractères alphanumériques + une clé sur 2 chiffres</text>
  </threadedComment>
  <threadedComment ref="E136" dT="2023-11-14T18:19:07.08" personId="{E9A6DF60-F9B3-4BD0-BB8A-DE1D37E26830}" id="{613FDD7D-6678-49E2-A875-920DF61A60C0}">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U136" dT="2024-01-23T15:06:28.79" personId="{E9A6DF60-F9B3-4BD0-BB8A-DE1D37E26830}" id="{B64AB07A-CA5D-41C4-905E-0AFD3F67254F}">
    <text>Voir pour implémenter une énum, ou une simple vérification de format</text>
  </threadedComment>
  <threadedComment ref="D137" dT="2023-11-15T08:29:32.62" personId="{E9A6DF60-F9B3-4BD0-BB8A-DE1D37E26830}" id="{5843E32E-6B77-4462-B8C9-614463109AB3}">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37"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U141" dT="2024-01-23T15:07:36.60" personId="{E9A6DF60-F9B3-4BD0-BB8A-DE1D37E26830}" id="{24B071A5-FE22-46B3-B0AC-65924FDC1BDF}" done="1">
    <text>@Romain FOUILLAND Mettre un format date uniquement ici</text>
    <mentions>
      <mention mentionpersonId="{8A877495-E9BF-4545-8586-47BB0F221908}" mentionId="{F8C64EFE-1914-4D69-A488-774868518CC7}" startIndex="0" length="17"/>
    </mentions>
  </threadedComment>
  <threadedComment ref="U141" dT="2024-01-24T17:35:30.68" personId="{C9A89B3A-A5FD-6849-8E65-1CD4E6C7CFF2}" id="{3DF16A55-CD4C-4B8D-857D-A063CE83F303}" parentId="{24B071A5-FE22-46B3-B0AC-65924FDC1BDF}">
    <text>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text>
  </threadedComment>
  <threadedComment ref="U141" dT="2024-01-25T09:18:10.46" personId="{DF4F572D-2211-4D3A-83E1-5495966E637E}" id="{53D659E6-E2BA-475C-AF89-C73FC88E56F5}" parentId="{24B071A5-FE22-46B3-B0AC-65924FDC1BDF}">
    <text>ok</text>
  </threadedComment>
  <threadedComment ref="U142" dT="2024-01-23T15:10:58.58" personId="{E9A6DF60-F9B3-4BD0-BB8A-DE1D37E26830}" id="{014DE198-64E2-4507-A3FC-DF421F511779}">
    <text>Implémenter la nomenclature CISU (cf. Fichier transmis par Philippe)</text>
  </threadedComment>
  <threadedComment ref="E143" dT="2023-11-14T19:54:16.28" personId="{E9A6DF60-F9B3-4BD0-BB8A-DE1D37E26830}" id="{4D4D3CF8-E01B-401A-8386-AAC604D8291A}">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U143" dT="2024-01-23T15:12:26.27" personId="{E9A6DF60-F9B3-4BD0-BB8A-DE1D37E26830}" id="{BA91A5D4-B745-43C1-AD05-F9E9B9B84277}">
    <text>Trouver le format du code INSEE, et mettre une simple vérification</text>
  </threadedComment>
  <threadedComment ref="C145" dT="2023-11-13T12:58:31.29" personId="{E9A6DF60-F9B3-4BD0-BB8A-DE1D37E26830}"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U145" dT="2024-01-24T10:30:46.17" personId="{E9A6DF60-F9B3-4BD0-BB8A-DE1D37E26830}" id="{FFA7F0E1-3845-469A-B7CF-A4621D3089F0}">
    <text>Idem nomenclature 15-18 car exactement le même objet</text>
  </threadedComment>
  <threadedComment ref="D147" dT="2023-11-24T17:22:54.25" personId="{E9A6DF60-F9B3-4BD0-BB8A-DE1D37E26830}" id="{C395B7C5-0539-4FBB-9D43-E0A24F8519C0}">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149" dT="2023-09-08T13:36:32.72" personId="{C9A89B3A-A5FD-6849-8E65-1CD4E6C7CFF2}" id="{790794B9-B934-4B4C-A8C0-8C9B2176B829}">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149" dT="2023-09-18T14:29:49.52" personId="{ABFB0C52-AC18-4406-B6D7-B9BCF5A2A0D7}" id="{DE24B3E5-2B99-4CB3-8295-337E41446F9C}" parentId="{790794B9-B934-4B4C-A8C0-8C9B2176B829}">
    <text>Possible de reprendre une logique homogène EMSI avec la logique de rentrer des grandeurs via 2 champs :
- quantity i.e. quantité
- um i.e. unité de mesure</text>
  </threadedComment>
  <threadedComment ref="V149" dT="2024-02-15T18:56:49.53" personId="{15E60E5B-8F12-4B01-8E2A-D3C877CDBAC1}" id="{AAC36B16-7D57-454A-AF45-9B63CD00DF19}">
    <text>@Daphné LECCIA (EXT) tu ne peux pas prendre un objet sans sélectionner aussi tous ses parents ! J’ai donc supprimé ce champs parce que ce n’est pas vraiment adapté de prendre juste un champs comme cela</text>
    <mentions>
      <mention mentionpersonId="{DF480BA0-C840-4713-8568-FE1A645D605C}" mentionId="{34F541A5-1325-C143-A96F-832794A64723}" startIndex="0" length="20"/>
    </mentions>
  </threadedComment>
  <threadedComment ref="V149" dT="2024-02-15T18:57:42.73" personId="{15E60E5B-8F12-4B01-8E2A-D3C877CDBAC1}" id="{B0BBDD46-8138-E44E-B7CA-61BE4E97CEEB}" parentId="{AAC36B16-7D57-454A-AF45-9B63CD00DF19}">
    <text>Et ajouté les parents pour les croix au dessus… a voir ce que tu veux mais tu peux avoir des champs plus regroupés qui ne sont que 15-NexSIS si besoin</text>
  </threadedComment>
  <threadedComment ref="U150" dT="2024-01-24T11:06:36.27" personId="{E9A6DF60-F9B3-4BD0-BB8A-DE1D37E26830}" id="{2D9ECE82-3D73-4587-8C50-69F305FE6D3A}">
    <text>NOMENCLATURE: GRAVITE_SF21.csv</text>
  </threadedComment>
  <threadedComment ref="U152" dT="2024-01-24T10:39:46.13" personId="{E9A6DF60-F9B3-4BD0-BB8A-DE1D37E26830}" id="{000D1EF5-EA8D-4028-887E-09B730402CB5}">
    <text>CIM11 : récupérer le format des codes, et ne vérifier que le format</text>
  </threadedComment>
  <threadedComment ref="Q153" dT="2023-06-15T08:43:45.62" personId="{C9A89B3A-A5FD-6849-8E65-1CD4E6C7CFF2}" id="{B2A46742-7986-49EC-BFF2-E5B137820840}" done="1">
    <text>Vraiment 0..n ??? Plutôt 0..1 !</text>
  </threadedComment>
  <threadedComment ref="Q153" dT="2023-06-15T08:44:13.57" personId="{C9A89B3A-A5FD-6849-8E65-1CD4E6C7CFF2}" id="{0A6061F6-9572-4E76-8A7E-B49B7B3754F0}" parentId="{B2A46742-7986-49EC-BFF2-E5B137820840}">
    <text>Quid des autres alertes ultérieures ? -&gt; pas ici ! Pas 0..n</text>
  </threadedComment>
  <threadedComment ref="Q153" dT="2023-06-15T08:47:32.60" personId="{C9A89B3A-A5FD-6849-8E65-1CD4E6C7CFF2}" id="{B4482AEB-107B-477C-8801-43834D34BA26}" parentId="{B2A46742-7986-49EC-BFF2-E5B137820840}">
    <text>Pourquoi faire initiale et nouvelle alerte ??? Juste partager une liste de n alertes non ?</text>
  </threadedComment>
  <threadedComment ref="Q153" dT="2023-09-21T09:43:57.91" personId="{ABFB0C52-AC18-4406-B6D7-B9BCF5A2A0D7}" id="{05A5BE3D-D033-4DBC-9D41-E5C42BCA5CAE}" parentId="{B2A46742-7986-49EC-BFF2-E5B137820840}">
    <text>Revu Vianney Romain 2023/09/21, deux options + cohérentes :
- un objet mandatory initial + un optionnel newAlert
- une liste d'alerte (1..n)</text>
  </threadedComment>
  <threadedComment ref="U153" dT="2024-01-24T10:39:49.44" personId="{E9A6DF60-F9B3-4BD0-BB8A-DE1D37E26830}" id="{55DD76D7-71AA-4415-B5EF-4C960C6C5F04}">
    <text>CIM11 : récupérer le format des codes, et ne vérifier que le format</text>
  </threadedComment>
  <threadedComment ref="C154" dT="2023-11-28T10:26:59.01" personId="{E9A6DF60-F9B3-4BD0-BB8A-DE1D37E26830}" id="{DC749AE9-4EDB-4A7F-8A7B-0D009E03AED0}">
    <text xml:space="preserve">Quelle nomenclature  + est-ce un objet code + libellé ? </text>
  </threadedComment>
  <threadedComment ref="U154" dT="2024-01-24T10:40:00.12" personId="{E9A6DF60-F9B3-4BD0-BB8A-DE1D37E26830}" id="{522C021E-FCFD-4A22-8243-F9B9E8F1567F}">
    <text>CIM11 : récupérer le format des codes, et ne vérifier que le format</text>
  </threadedComment>
  <threadedComment ref="D157" dT="2023-11-14T15:29:39.07" personId="{E9A6DF60-F9B3-4BD0-BB8A-DE1D37E26830}" id="{A01A1601-D876-42A1-B7E1-CAFC7CAE43BD}">
    <text>Objet Agent qui existe dans la qualification de l'affaire : à réutiliser ici ? Doit on ajouter nom prénom à l'objet ?</text>
  </threadedComment>
  <threadedComment ref="B163" dT="2024-02-13T09:57:22.61" personId="{D6952652-30E5-479A-9FFE-AD0BC8CBB562}" id="{6542F462-2A54-48A5-9A62-7E7CFBDF2B9A}">
    <text>A envoyer au SGV (qui fait le lien vers la tablette du SIS)</text>
  </threadedComment>
  <threadedComment ref="B163" dT="2024-02-13T09:58:10.72" personId="{D6952652-30E5-479A-9FFE-AD0BC8CBB562}" id="{143643F3-D10F-401E-A876-4CA32200C2A3}" parentId="{6542F462-2A54-48A5-9A62-7E7CFBDF2B9A}">
    <text xml:space="preserve">Le véhicule en partant vers la destination, crée une mission fille dans le SGO </text>
  </threadedComment>
  <threadedComment ref="U166" dT="2024-01-24T10:43:18.99" personId="{E9A6DF60-F9B3-4BD0-BB8A-DE1D37E26830}" id="{4DB9FC1B-FE92-4AA7-B2F3-BFF17D976413}">
    <text>Implémenter nomenclature SI-SAMU : type_dec</text>
  </threadedComment>
  <threadedComment ref="C167" dT="2023-09-20T15:45:30.85" personId="{ABFB0C52-AC18-4406-B6D7-B9BCF5A2A0D7}" id="{DFEBA3BC-8166-4F9F-A129-402A4AB175F7}" done="1">
    <text>Y'a-t-il une nomenclature derrière ? Sinon mettre plutôt du freetext</text>
  </threadedComment>
  <threadedComment ref="U167" dT="2024-01-24T10:43:34.09" personId="{E9A6DF60-F9B3-4BD0-BB8A-DE1D37E26830}" id="{04411F78-544D-4A29-9486-C852BE16B4A1}">
    <text>A revoir</text>
  </threadedComment>
  <threadedComment ref="C168" dT="2023-09-21T08:24:16.97" personId="{ABFB0C52-AC18-4406-B6D7-B9BCF5A2A0D7}" id="{D34D40C8-9930-4697-941A-5B0307605F2D}">
    <text>Mettre plutôt un type ressource cf. EMSI</text>
  </threadedComment>
  <threadedComment ref="C168" dT="2024-02-13T10:01:45.69" personId="{D6952652-30E5-479A-9FFE-AD0BC8CBB562}" id="{8D632DFE-73A0-43B3-8F82-CD0C740322E7}" parentId="{D34D40C8-9930-4697-941A-5B0307605F2D}">
    <text>Pour le SIS : le médecin ne décide pas du vecteur qui s'occupe du transport - on peut bien indiquer les conditions de transport (secouriste, médicale, etc.)</text>
  </threadedComment>
  <threadedComment ref="C168" dT="2024-02-14T15:17:13.96" personId="{E9A6DF60-F9B3-4BD0-BB8A-DE1D37E26830}" id="{9EECE729-A2D6-4754-AAB1-ADE252994913}" parentId="{D34D40C8-9930-4697-941A-5B0307605F2D}">
    <text>Ici il s'agit plutôt soit de pouvoir mettre un lien vers l'ID du vecteur engagé si c'est une ressource interne soit d'indiquer un type de vecteur (ex: SMUR).</text>
  </threadedComment>
  <threadedComment ref="C168" dT="2024-02-14T15:17:27.42" personId="{E9A6DF60-F9B3-4BD0-BB8A-DE1D37E26830}" id="{EBAE4D6E-6A63-4CA5-9FDB-E1A7DB2624F0}" parentId="{D34D40C8-9930-4697-941A-5B0307605F2D}">
    <text>A revoir avec Philippe, ce n'est pas arrêté.</text>
  </threadedComment>
  <threadedComment ref="C168" dT="2024-02-14T15:18:02.76" personId="{E9A6DF60-F9B3-4BD0-BB8A-DE1D37E26830}" id="{AACD2844-8F8A-46C1-86DD-90D033A54A15}" parentId="{D34D40C8-9930-4697-941A-5B0307605F2D}">
    <text>Sachant que c'est le médecin qui décide quel type de vecteur envoyer dans sa décision.</text>
  </threadedComment>
  <threadedComment ref="K168" dT="2023-11-24T17:15:01.30" personId="{E9A6DF60-F9B3-4BD0-BB8A-DE1D37E26830}" id="{67DC72F8-6B7D-47A0-BEBA-53124836E50B}">
    <text>Il faut que ce soit idem EMSI ?</text>
  </threadedComment>
  <threadedComment ref="U168" dT="2024-01-24T10:43:34.09" personId="{E9A6DF60-F9B3-4BD0-BB8A-DE1D37E26830}" id="{F5B47079-EDF2-4F5B-8F3A-6F444147F2DD}">
    <text>A revoir</text>
  </threadedComment>
  <threadedComment ref="C169" dT="2023-09-21T08:23:36.30" personId="{ABFB0C52-AC18-4406-B6D7-B9BCF5A2A0D7}" id="{94CB63FF-3915-49D6-9867-9F61128C5ACD}" done="1">
    <text>Définir la nomenclature</text>
  </threadedComment>
  <threadedComment ref="C169" dT="2023-11-27T12:34:46.55" personId="{E9A6DF60-F9B3-4BD0-BB8A-DE1D37E26830}" id="{78649DAB-1804-4F5E-803E-2A96DDADC5CA}" parentId="{94CB63FF-3915-49D6-9867-9F61128C5ACD}">
    <text xml:space="preserve">Pas la même signification, que le "niveau de soins" d'engagement du vecteur. </text>
  </threadedComment>
  <threadedComment ref="C169" dT="2023-11-27T12:36:58.47" personId="{E9A6DF60-F9B3-4BD0-BB8A-DE1D37E26830}" id="{CE30DA1C-AAEC-444F-94DF-638CE30D50EC}" parentId="{94CB63FF-3915-49D6-9867-9F61128C5ACD}">
    <text>Dans le vecteur de transport : niveau de médicalisation du transport</text>
  </threadedComment>
  <threadedComment ref="C169" dT="2023-11-27T12:38:39.20" personId="{E9A6DF60-F9B3-4BD0-BB8A-DE1D37E26830}" id="{F3C6268C-0C86-44B1-AEDD-07A7E6BDA651}" parentId="{94CB63FF-3915-49D6-9867-9F61128C5ACD}">
    <text>Pas de nomenclature</text>
  </threadedComment>
  <threadedComment ref="C169" dT="2024-02-13T10:04:00.09" personId="{D6952652-30E5-479A-9FFE-AD0BC8CBB562}" id="{08E091A3-2B23-4E29-8C53-86D86C995AF3}" parentId="{94CB63FF-3915-49D6-9867-9F61128C5ACD}">
    <text>Niveau de prise en charge au lieu de médicalisation (si médicalisation, on implique qu'un médecin est déjà engagé)</text>
  </threadedComment>
  <threadedComment ref="C169" dT="2024-02-14T15:11:40.85" personId="{E9A6DF60-F9B3-4BD0-BB8A-DE1D37E26830}" id="{2DCF6EB2-5F13-41F6-B096-848B911D20CE}" parentId="{94CB63FF-3915-49D6-9867-9F61128C5ACD}">
    <text xml:space="preserve">A revoir avec Philippe : on est dans la régulation médicale, donc il y a bien un médecin qui a pris une décision.
Le niveau médical de l'équipe engagée en revanche peut être différent
</text>
  </threadedComment>
  <threadedComment ref="C169" dT="2024-02-14T15:16:07.60" personId="{E9A6DF60-F9B3-4BD0-BB8A-DE1D37E26830}" id="{7BDA604B-DFC7-4629-9693-3CD616521672}" parentId="{94CB63FF-3915-49D6-9867-9F61128C5ACD}">
    <text xml:space="preserve">+ il y a certains samu qui considère que le type de vecteur demandé = quel type d'équipe doit être dedans
</text>
  </threadedComment>
  <threadedComment ref="C170" dT="2023-09-21T08:23:20.98" personId="{ABFB0C52-AC18-4406-B6D7-B9BCF5A2A0D7}" id="{418F6048-D82E-4151-A527-DD3375E32EDF}" done="1">
    <text>Reprendre un objet position du modèle adresse EMSI ?</text>
  </threadedComment>
  <threadedComment ref="C170" dT="2024-02-13T10:05:46.40" personId="{D6952652-30E5-479A-9FFE-AD0BC8CBB562}" id="{26B6DF9B-DDBF-426E-AFCA-74101BE11566}" parentId="{418F6048-D82E-4151-A527-DD3375E32EDF}">
    <text>Typer la destination : domicile, hôpital, établissement X, etc.</text>
  </threadedComment>
  <threadedComment ref="C170" dT="2024-02-14T15:12:00.47" personId="{E9A6DF60-F9B3-4BD0-BB8A-DE1D37E26830}" id="{EC2B03C6-95C8-4E80-9783-E89E90359424}" parentId="{418F6048-D82E-4151-A527-DD3375E32EDF}">
    <text>Idem, en cours avec Philippe</text>
  </threadedComment>
  <threadedComment ref="D171" dT="2024-03-11T08:28:41.81" personId="{D6952652-30E5-479A-9FFE-AD0BC8CBB562}" id="{B2E36609-985A-480B-9D00-3FA79278887B}">
    <text>Ajouté suite au retour de Philippe</text>
  </threadedComment>
  <threadedComment ref="D172" dT="2024-02-13T10:05:02.95" personId="{D6952652-30E5-479A-9FFE-AD0BC8CBB562}" id="{15CFBFFE-5515-4C8F-B80B-EDA0D75D5CC0}">
    <text xml:space="preserve">Comment faire si retour à domicile ? Est-ce autre ? </text>
  </threadedComment>
  <threadedComment ref="D172" dT="2024-02-14T15:13:14.23" personId="{E9A6DF60-F9B3-4BD0-BB8A-DE1D37E26830}" id="{D22FC1B2-3EAB-4B23-8890-328B1FBACC4A}" parentId="{15CFBFFE-5515-4C8F-B80B-EDA0D75D5CC0}">
    <text>?? Soit la décision c'est transport et dans ce  cas il y a une destination. 
Soit la décision c'est "laissé sur place", et il n'y a ni orientation ni destination. 
Les décisions possibles de la régulation médicale sont : conseil médical  / décision d’intervention / décision d’orientation et de transport / Pas de décision supplémentaire</text>
  </threadedComment>
  <threadedComment ref="U173" dT="2024-01-24T10:49:12.73" personId="{E9A6DF60-F9B3-4BD0-BB8A-DE1D37E26830}" id="{0444CB34-3E13-4684-85FE-D0DAB31FC404}">
    <text>Vérifier format FINESS</text>
  </threadedComment>
  <threadedComment ref="U174" dT="2024-01-24T10:49:12.73" personId="{E9A6DF60-F9B3-4BD0-BB8A-DE1D37E26830}" id="{5D3B01AD-143F-4B57-8521-868E24F3C263}">
    <text>Vérifier format FINESS</text>
  </threadedComment>
  <threadedComment ref="C177" dT="2023-07-04T13:01:55.92" personId="{C9A89B3A-A5FD-6849-8E65-1CD4E6C7CFF2}" id="{3E4494E4-4D0B-482E-8C44-6CA902FCAA01}" done="1">
    <text>Vont vraiment être différentes de la localisation de l’affaire ?</text>
  </threadedComment>
  <threadedComment ref="Q177" dT="2023-06-15T08:43:45.62" personId="{C9A89B3A-A5FD-6849-8E65-1CD4E6C7CFF2}" id="{12397E16-0DD2-4B81-8BEC-31510D881B5D}" done="1">
    <text>Vraiment 0..n ??? Plutôt 0..1 !</text>
  </threadedComment>
  <threadedComment ref="Q177" dT="2023-06-15T08:44:13.57" personId="{C9A89B3A-A5FD-6849-8E65-1CD4E6C7CFF2}" id="{874C3690-704A-4135-9A27-9126AC7954EF}" parentId="{12397E16-0DD2-4B81-8BEC-31510D881B5D}">
    <text>Quid des autres alertes ultérieures ? -&gt; pas ici ! Pas 0..n</text>
  </threadedComment>
  <threadedComment ref="Q177" dT="2023-06-15T08:47:32.60" personId="{C9A89B3A-A5FD-6849-8E65-1CD4E6C7CFF2}" id="{C595C92E-EE11-44EA-80CE-6225C1299968}" parentId="{12397E16-0DD2-4B81-8BEC-31510D881B5D}">
    <text>Pourquoi faire initiale et nouvelle alerte ??? Juste partager une liste de n alertes non ?</text>
  </threadedComment>
  <threadedComment ref="Q177" dT="2023-09-21T09:43:57.91" personId="{ABFB0C52-AC18-4406-B6D7-B9BCF5A2A0D7}" id="{9C8FBDCC-043E-4C8B-921A-6A89263A8CAF}" parentId="{12397E16-0DD2-4B81-8BEC-31510D881B5D}">
    <text>Revu Vianney Romain 2023/09/21, deux options + cohérentes :
- un objet mandatory initial + un optionnel newAlert
- une liste d'alerte (1..n)</text>
  </threadedComment>
  <threadedComment ref="Q179" dT="2023-06-13T09:17:02.34" personId="{C9A89B3A-A5FD-6849-8E65-1CD4E6C7CFF2}" id="{68BF9403-31A1-4258-9F69-305F60612509}" done="1">
    <text>Gérer ça dans les règles Excel +  script de génération</text>
  </threadedComment>
  <threadedComment ref="A184" dT="2023-11-10T16:14:36.81" personId="{74379435-529A-4754-96FF-EF4318F87F1A}" id="{D6BBFD18-B7C3-44E9-AAAF-C0520A0384D3}">
    <text>doublon avec l'ID 5. Pourquoi ne pas avoir une donnée (niveau 2) "Informations supplémentaires" en freetext ?</text>
  </threadedComment>
  <threadedComment ref="B184" dT="2023-11-06T13:19:31.17" personId="{E9A6DF60-F9B3-4BD0-BB8A-DE1D37E26830}" id="{35A8B61A-91A9-4016-9958-8C97F591EBB5}" done="1">
    <text xml:space="preserve">+ partout où il est écrit affaire, mettre dossier/affaire pour inclure le périmètre 15-15 ? 
Ici : Description dossier/affaire
</text>
  </threadedComment>
</ThreadedComments>
</file>

<file path=xl/threadedComments/threadedComment5.xml><?xml version="1.0" encoding="utf-8"?>
<ThreadedComments xmlns="http://schemas.microsoft.com/office/spreadsheetml/2018/threadedcomments" xmlns:x="http://schemas.openxmlformats.org/spreadsheetml/2006/main">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threadedComments/threadedComment6.xml><?xml version="1.0" encoding="utf-8"?>
<ThreadedComments xmlns="http://schemas.microsoft.com/office/spreadsheetml/2018/threadedcomments" xmlns:x="http://schemas.openxmlformats.org/spreadsheetml/2006/main">
  <threadedComment ref="B8" dT="2023-10-17T14:10:14.10" personId="{C9A89B3A-A5FD-6849-8E65-1CD4E6C7CFF2}" id="{8EF2D3DC-4B1C-4B82-9096-95A1B9D01CEE}">
    <text xml:space="preserve">Le champs de ‘signalement’ a été supprimé finalement ? </text>
  </threadedComment>
  <threadedComment ref="B8" dT="2023-10-23T11:26:27.60" personId="{C9A89B3A-A5FD-6849-8E65-1CD4E6C7CFF2}" id="{D0977997-56D0-4852-8960-2512ABE39533}" parentId="{8EF2D3DC-4B1C-4B82-9096-95A1B9D01CEE}">
    <text>Ajouter un champs de statut local global du dossier ? Ou message de clôture ? Ou règle "après 24h clôt" ?</text>
  </threadedComment>
  <threadedComment ref="B8" dT="2023-11-08T13:34:34.60" personId="{ABFB0C52-AC18-4406-B6D7-B9BCF5A2A0D7}" id="{CB64E8CE-2D4E-4D90-B12A-47D4D31CC1A4}" parentId="{8EF2D3DC-4B1C-4B82-9096-95A1B9D01CEE}">
    <text>A traiter avec NexSIS. Pour l'instant obligé de passer par un RC-EDA pour la gestion du statut</text>
  </threadedComment>
  <threadedComment ref="B18" dT="2024-02-08T08:45:03.58" personId="{D6952652-30E5-479A-9FFE-AD0BC8CBB562}" id="{C557B0E9-A149-4C10-B37C-C0E2C5D0EA9A}">
    <text>Pour avoir la possibilité de ne pas transmettre la vitesse à certains organismes, regarder ce champ facultatif</text>
  </threadedComment>
  <threadedComment ref="B20" dT="2024-02-08T08:48:34.97" personId="{D6952652-30E5-479A-9FFE-AD0BC8CBB562}" id="{9575B3B8-C341-4C80-87F7-09034563A054}">
    <text>Facultatif si hélicoptère</text>
  </threadedComment>
</ThreadedComments>
</file>

<file path=xl/threadedComments/threadedComment7.xml><?xml version="1.0" encoding="utf-8"?>
<ThreadedComments xmlns="http://schemas.microsoft.com/office/spreadsheetml/2018/threadedcomments" xmlns:x="http://schemas.openxmlformats.org/spreadsheetml/2006/main">
  <threadedComment ref="H1" dT="2023-09-21T15:05:23.74" personId="{C9A89B3A-A5FD-6849-8E65-1CD4E6C7CFF2}" id="{98187B6F-EF48-440E-BF9B-5E9169C4DB80}" done="1">
    <text>Valider avec NexSIS les noms des balises racines !! (message, createCase, emsi)</text>
  </threadedComment>
  <threadedComment ref="B8" dT="2023-10-17T14:10:14.10" personId="{C9A89B3A-A5FD-6849-8E65-1CD4E6C7CFF2}" id="{AFB21D1F-30FE-4C4B-ABC7-9BC7E69C97E1}">
    <text xml:space="preserve">Le champs de ‘signalement’ a été supprimé finalement ? </text>
  </threadedComment>
  <threadedComment ref="B8" dT="2023-10-23T11:26:27.60" personId="{C9A89B3A-A5FD-6849-8E65-1CD4E6C7CFF2}" id="{D13A69C3-EC32-4BCC-995D-70D2738EA266}" parentId="{AFB21D1F-30FE-4C4B-ABC7-9BC7E69C97E1}">
    <text>Ajouter un champs de statut local global du dossier ? Ou message de clôture ? Ou règle "après 24h clôt" ?</text>
  </threadedComment>
  <threadedComment ref="B8" dT="2023-11-08T13:34:34.60" personId="{ABFB0C52-AC18-4406-B6D7-B9BCF5A2A0D7}" id="{708C7B62-23C3-4EF6-BB38-7226ECDCA72F}" parentId="{AFB21D1F-30FE-4C4B-ABC7-9BC7E69C97E1}">
    <text>A traiter avec NexSIS. Pour l'instant obligé de passer par un RC-EDA pour la gestion du statut</text>
  </threadedComment>
</ThreadedComments>
</file>

<file path=xl/threadedComments/threadedComment8.xml><?xml version="1.0" encoding="utf-8"?>
<ThreadedComments xmlns="http://schemas.microsoft.com/office/spreadsheetml/2018/threadedcomments" xmlns:x="http://schemas.openxmlformats.org/spreadsheetml/2006/main">
  <threadedComment ref="H1" dT="2023-09-21T15:05:23.74" personId="{C9A89B3A-A5FD-6849-8E65-1CD4E6C7CFF2}" id="{594A1221-B789-4562-BB7C-27B8542B3E89}" done="1">
    <text>Valider avec NexSIS les noms des balises racines !! (message, createCase, emsi)</text>
  </threadedComment>
  <threadedComment ref="B8" dT="2023-10-17T14:10:14.10" personId="{C9A89B3A-A5FD-6849-8E65-1CD4E6C7CFF2}" id="{CF7C05A2-B923-4A06-82D8-BBE44ED40502}">
    <text xml:space="preserve">Le champs de ‘signalement’ a été supprimé finalement ? </text>
  </threadedComment>
  <threadedComment ref="B8" dT="2023-10-23T11:26:27.60" personId="{C9A89B3A-A5FD-6849-8E65-1CD4E6C7CFF2}" id="{CB9FEFC6-BFD5-4229-94F5-1B236D4699B3}" parentId="{CF7C05A2-B923-4A06-82D8-BBE44ED40502}">
    <text>Ajouter un champs de statut local global du dossier ? Ou message de clôture ? Ou règle "après 24h clôt" ?</text>
  </threadedComment>
  <threadedComment ref="B8" dT="2023-11-08T13:34:34.60" personId="{ABFB0C52-AC18-4406-B6D7-B9BCF5A2A0D7}" id="{E82829CE-2239-47E6-B7EF-85EF3694A944}" parentId="{CF7C05A2-B923-4A06-82D8-BBE44ED40502}">
    <text>A traiter avec NexSIS. Pour l'instant obligé de passer par un RC-EDA pour la gestion du statut</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2.xml"/><Relationship Id="rId4" Type="http://schemas.microsoft.com/office/2017/10/relationships/threadedComment" Target="../threadedComments/threadedComment5.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6.vml"/><Relationship Id="rId1" Type="http://schemas.openxmlformats.org/officeDocument/2006/relationships/printerSettings" Target="../printerSettings/printerSettings4.bin"/><Relationship Id="rId5" Type="http://schemas.microsoft.com/office/2017/10/relationships/threadedComment" Target="../threadedComments/threadedComment6.xml"/><Relationship Id="rId4" Type="http://schemas.openxmlformats.org/officeDocument/2006/relationships/comments" Target="../comments6.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table" Target="../tables/table5.xml"/><Relationship Id="rId1" Type="http://schemas.openxmlformats.org/officeDocument/2006/relationships/vmlDrawing" Target="../drawings/vmlDrawing7.vml"/><Relationship Id="rId4" Type="http://schemas.microsoft.com/office/2017/10/relationships/threadedComment" Target="../threadedComments/threadedComment7.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vmlDrawing" Target="../drawings/vmlDrawing8.vml"/><Relationship Id="rId1" Type="http://schemas.openxmlformats.org/officeDocument/2006/relationships/printerSettings" Target="../printerSettings/printerSettings5.bin"/><Relationship Id="rId5" Type="http://schemas.microsoft.com/office/2017/10/relationships/threadedComment" Target="../threadedComments/threadedComment8.xml"/><Relationship Id="rId4" Type="http://schemas.openxmlformats.org/officeDocument/2006/relationships/comments" Target="../comments8.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7" Type="http://schemas.microsoft.com/office/2019/04/relationships/documenttask" Target="../documenttasks/documenttask1.xml"/><Relationship Id="rId2" Type="http://schemas.openxmlformats.org/officeDocument/2006/relationships/printerSettings" Target="../printerSettings/printerSettings3.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5.75">
      <c r="A1" s="8"/>
      <c r="B1" s="9" t="s">
        <v>0</v>
      </c>
      <c r="C1" s="10"/>
      <c r="D1" s="11"/>
      <c r="E1" s="10"/>
      <c r="F1" s="12"/>
      <c r="G1" s="11"/>
      <c r="H1" s="11"/>
      <c r="I1" s="11"/>
      <c r="J1" s="527"/>
      <c r="K1" s="527"/>
      <c r="L1" s="13"/>
      <c r="M1" s="13"/>
      <c r="N1" s="14"/>
      <c r="O1" s="14"/>
      <c r="P1" s="14"/>
      <c r="Q1" s="14"/>
      <c r="R1" s="14"/>
      <c r="S1" s="14"/>
      <c r="T1" s="14"/>
      <c r="U1" s="14"/>
      <c r="V1" s="14"/>
      <c r="W1" s="14"/>
      <c r="X1" s="14"/>
      <c r="Y1" s="14"/>
      <c r="Z1" s="14"/>
      <c r="AMG1"/>
      <c r="AMH1"/>
      <c r="AMI1"/>
      <c r="AMJ1"/>
    </row>
    <row r="2" spans="1:1024" s="28" customFormat="1" ht="18.75">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0">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0">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0">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5">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5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0">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0">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0">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0">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0">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c r="A18" s="35">
        <v>2</v>
      </c>
      <c r="B18" s="35" t="s">
        <v>66</v>
      </c>
      <c r="C18" s="36" t="s">
        <v>67</v>
      </c>
      <c r="D18" s="36" t="s">
        <v>28</v>
      </c>
      <c r="E18" s="45" t="s">
        <v>74</v>
      </c>
      <c r="F18" s="50" t="s">
        <v>75</v>
      </c>
      <c r="G18" s="36" t="s">
        <v>70</v>
      </c>
      <c r="H18" s="47" t="s">
        <v>76</v>
      </c>
      <c r="I18" s="47" t="s">
        <v>72</v>
      </c>
      <c r="J18" s="48"/>
      <c r="K18" s="49"/>
      <c r="L18" s="5" t="s">
        <v>77</v>
      </c>
      <c r="T18" s="7">
        <v>1</v>
      </c>
    </row>
    <row r="19" spans="1:1024">
      <c r="A19" s="35">
        <v>2</v>
      </c>
      <c r="B19" s="35" t="s">
        <v>66</v>
      </c>
      <c r="C19" s="36" t="s">
        <v>67</v>
      </c>
      <c r="D19" s="36" t="s">
        <v>28</v>
      </c>
      <c r="E19" s="45"/>
      <c r="F19" s="51" t="s">
        <v>78</v>
      </c>
      <c r="G19" s="36"/>
      <c r="H19" s="47"/>
      <c r="I19" s="47"/>
      <c r="J19" s="48"/>
      <c r="K19" s="49"/>
      <c r="L19" s="5" t="s">
        <v>79</v>
      </c>
      <c r="T19" s="7">
        <v>1</v>
      </c>
    </row>
    <row r="20" spans="1:1024">
      <c r="A20" s="35">
        <v>2</v>
      </c>
      <c r="B20" s="35" t="s">
        <v>66</v>
      </c>
      <c r="C20" s="36" t="s">
        <v>67</v>
      </c>
      <c r="D20" s="36" t="s">
        <v>28</v>
      </c>
      <c r="E20" s="45"/>
      <c r="F20" s="51" t="s">
        <v>80</v>
      </c>
      <c r="G20" s="36"/>
      <c r="H20" s="47"/>
      <c r="I20" s="47"/>
      <c r="J20" s="48"/>
      <c r="K20" s="49"/>
      <c r="L20" s="5" t="s">
        <v>81</v>
      </c>
      <c r="T20" s="7">
        <v>1</v>
      </c>
    </row>
    <row r="21" spans="1:1024" s="5" customFormat="1" ht="30">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c r="A22" s="35">
        <v>2</v>
      </c>
      <c r="B22" s="35" t="s">
        <v>66</v>
      </c>
      <c r="C22" s="36" t="s">
        <v>67</v>
      </c>
      <c r="D22" s="36" t="s">
        <v>28</v>
      </c>
      <c r="E22" s="45"/>
      <c r="F22" s="51" t="s">
        <v>84</v>
      </c>
      <c r="G22" s="36"/>
      <c r="H22" s="47"/>
      <c r="I22" s="47"/>
      <c r="J22" s="48"/>
      <c r="K22" s="49"/>
      <c r="L22" s="5" t="s">
        <v>85</v>
      </c>
      <c r="T22" s="7">
        <v>1</v>
      </c>
    </row>
    <row r="23" spans="1:1024" ht="30">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0">
      <c r="A24" s="35">
        <v>2</v>
      </c>
      <c r="B24" s="35" t="s">
        <v>66</v>
      </c>
      <c r="C24" s="36" t="s">
        <v>67</v>
      </c>
      <c r="D24" s="36" t="s">
        <v>28</v>
      </c>
      <c r="E24" s="45" t="s">
        <v>90</v>
      </c>
      <c r="F24" s="59" t="s">
        <v>91</v>
      </c>
      <c r="G24" s="36" t="s">
        <v>70</v>
      </c>
      <c r="H24" s="47"/>
      <c r="I24" s="47" t="s">
        <v>88</v>
      </c>
      <c r="J24" s="48" t="s">
        <v>92</v>
      </c>
      <c r="K24" s="49"/>
      <c r="L24" s="5" t="s">
        <v>93</v>
      </c>
      <c r="T24" s="7">
        <v>1</v>
      </c>
    </row>
    <row r="25" spans="1:1024" ht="30">
      <c r="A25" s="35">
        <v>2</v>
      </c>
      <c r="B25" s="35" t="s">
        <v>66</v>
      </c>
      <c r="C25" s="36" t="s">
        <v>67</v>
      </c>
      <c r="D25" s="36" t="s">
        <v>28</v>
      </c>
      <c r="E25" s="45" t="s">
        <v>94</v>
      </c>
      <c r="F25" s="59" t="s">
        <v>95</v>
      </c>
      <c r="G25" s="36" t="s">
        <v>70</v>
      </c>
      <c r="H25" s="47"/>
      <c r="I25" s="47" t="s">
        <v>88</v>
      </c>
      <c r="J25" s="48" t="s">
        <v>96</v>
      </c>
      <c r="K25" s="49"/>
      <c r="L25" s="58" t="s">
        <v>97</v>
      </c>
    </row>
    <row r="26" spans="1:1024">
      <c r="A26" s="35">
        <v>2</v>
      </c>
      <c r="B26" s="35" t="s">
        <v>66</v>
      </c>
      <c r="C26" s="36" t="s">
        <v>67</v>
      </c>
      <c r="D26" s="36" t="s">
        <v>28</v>
      </c>
      <c r="E26" s="45" t="s">
        <v>98</v>
      </c>
      <c r="F26" s="59" t="s">
        <v>99</v>
      </c>
      <c r="G26" s="36" t="s">
        <v>100</v>
      </c>
      <c r="H26" s="47"/>
      <c r="I26" s="47" t="s">
        <v>88</v>
      </c>
      <c r="J26" s="48"/>
      <c r="K26" s="49"/>
      <c r="L26" s="5" t="s">
        <v>101</v>
      </c>
      <c r="T26" s="7">
        <v>1</v>
      </c>
    </row>
    <row r="27" spans="1:1024">
      <c r="A27" s="35">
        <v>2</v>
      </c>
      <c r="B27" s="35" t="s">
        <v>66</v>
      </c>
      <c r="C27" s="36" t="s">
        <v>67</v>
      </c>
      <c r="D27" s="36" t="s">
        <v>28</v>
      </c>
      <c r="E27" s="45" t="s">
        <v>102</v>
      </c>
      <c r="F27" s="59" t="s">
        <v>103</v>
      </c>
      <c r="G27" s="36" t="s">
        <v>70</v>
      </c>
      <c r="H27" s="47"/>
      <c r="I27" s="47" t="s">
        <v>88</v>
      </c>
      <c r="J27" s="48"/>
      <c r="K27" s="49"/>
      <c r="L27" s="58" t="s">
        <v>97</v>
      </c>
    </row>
    <row r="28" spans="1:1024">
      <c r="A28" s="35">
        <v>2</v>
      </c>
      <c r="B28" s="35" t="s">
        <v>66</v>
      </c>
      <c r="C28" s="36" t="s">
        <v>67</v>
      </c>
      <c r="D28" s="36" t="s">
        <v>28</v>
      </c>
      <c r="E28" s="45" t="s">
        <v>104</v>
      </c>
      <c r="F28" s="59" t="s">
        <v>105</v>
      </c>
      <c r="G28" s="36" t="s">
        <v>70</v>
      </c>
      <c r="H28" s="47"/>
      <c r="I28" s="47" t="s">
        <v>88</v>
      </c>
      <c r="J28" s="48"/>
      <c r="K28" s="49"/>
      <c r="L28" s="58" t="s">
        <v>97</v>
      </c>
    </row>
    <row r="29" spans="1:1024">
      <c r="A29" s="35">
        <v>2</v>
      </c>
      <c r="B29" s="35" t="s">
        <v>66</v>
      </c>
      <c r="C29" s="36" t="s">
        <v>67</v>
      </c>
      <c r="D29" s="36" t="s">
        <v>28</v>
      </c>
      <c r="E29" s="45" t="s">
        <v>106</v>
      </c>
      <c r="F29" s="37" t="s">
        <v>107</v>
      </c>
      <c r="G29" s="36" t="s">
        <v>37</v>
      </c>
      <c r="H29" s="47"/>
      <c r="I29" s="47" t="s">
        <v>37</v>
      </c>
      <c r="J29" s="48" t="s">
        <v>108</v>
      </c>
      <c r="K29" s="49"/>
      <c r="L29" s="5" t="s">
        <v>109</v>
      </c>
      <c r="T29" s="7">
        <v>1</v>
      </c>
    </row>
    <row r="30" spans="1:1024" ht="30">
      <c r="A30" s="35">
        <v>2</v>
      </c>
      <c r="B30" s="35" t="s">
        <v>66</v>
      </c>
      <c r="C30" s="36" t="s">
        <v>67</v>
      </c>
      <c r="D30" s="36" t="s">
        <v>28</v>
      </c>
      <c r="E30" s="45" t="s">
        <v>110</v>
      </c>
      <c r="F30" s="43" t="s">
        <v>111</v>
      </c>
      <c r="G30" s="36" t="s">
        <v>37</v>
      </c>
      <c r="J30" s="5" t="s">
        <v>112</v>
      </c>
      <c r="L30" s="5" t="s">
        <v>113</v>
      </c>
    </row>
    <row r="31" spans="1:1024" ht="30">
      <c r="A31" s="35">
        <v>2</v>
      </c>
      <c r="B31" s="35" t="s">
        <v>66</v>
      </c>
      <c r="C31" s="36" t="s">
        <v>114</v>
      </c>
      <c r="D31" s="36" t="s">
        <v>28</v>
      </c>
      <c r="E31" s="45" t="s">
        <v>115</v>
      </c>
      <c r="F31" s="60" t="s">
        <v>116</v>
      </c>
      <c r="G31" s="3" t="s">
        <v>37</v>
      </c>
      <c r="I31" s="3" t="s">
        <v>37</v>
      </c>
      <c r="L31" s="5" t="s">
        <v>117</v>
      </c>
      <c r="T31" s="7">
        <v>1</v>
      </c>
    </row>
    <row r="32" spans="1:1024">
      <c r="A32" s="35">
        <v>2</v>
      </c>
      <c r="B32" s="35" t="s">
        <v>66</v>
      </c>
      <c r="C32" s="36" t="s">
        <v>118</v>
      </c>
      <c r="D32" s="36" t="s">
        <v>119</v>
      </c>
      <c r="E32" s="45" t="s">
        <v>120</v>
      </c>
      <c r="F32" s="59" t="s">
        <v>121</v>
      </c>
      <c r="G32" s="36" t="s">
        <v>70</v>
      </c>
      <c r="H32" s="47"/>
      <c r="I32" s="47" t="s">
        <v>88</v>
      </c>
      <c r="J32" s="48"/>
      <c r="K32" s="49"/>
      <c r="L32" s="5" t="s">
        <v>122</v>
      </c>
      <c r="T32" s="7">
        <v>1</v>
      </c>
    </row>
    <row r="33" spans="1:20">
      <c r="A33" s="35">
        <v>2</v>
      </c>
      <c r="B33" s="35" t="s">
        <v>66</v>
      </c>
      <c r="C33" s="36" t="s">
        <v>118</v>
      </c>
      <c r="D33" s="36" t="s">
        <v>119</v>
      </c>
      <c r="E33" s="45" t="s">
        <v>123</v>
      </c>
      <c r="F33" s="59" t="s">
        <v>124</v>
      </c>
      <c r="G33" s="36" t="s">
        <v>70</v>
      </c>
      <c r="H33" s="47"/>
      <c r="I33" s="47" t="s">
        <v>88</v>
      </c>
      <c r="J33" s="48"/>
      <c r="K33" s="49"/>
      <c r="L33" s="5" t="s">
        <v>125</v>
      </c>
      <c r="T33" s="7">
        <v>1</v>
      </c>
    </row>
    <row r="34" spans="1:20">
      <c r="A34" s="35">
        <v>2</v>
      </c>
      <c r="B34" s="35" t="s">
        <v>66</v>
      </c>
      <c r="C34" s="36" t="s">
        <v>118</v>
      </c>
      <c r="D34" s="36" t="s">
        <v>119</v>
      </c>
      <c r="E34" s="45" t="s">
        <v>126</v>
      </c>
      <c r="F34" s="59" t="s">
        <v>127</v>
      </c>
      <c r="G34" s="36" t="s">
        <v>70</v>
      </c>
      <c r="H34" s="47"/>
      <c r="I34" s="47" t="s">
        <v>88</v>
      </c>
      <c r="J34" s="48" t="s">
        <v>128</v>
      </c>
      <c r="K34" s="49"/>
      <c r="L34" s="5" t="s">
        <v>129</v>
      </c>
      <c r="T34" s="7">
        <v>1</v>
      </c>
    </row>
    <row r="35" spans="1:20" ht="30">
      <c r="A35" s="35">
        <v>2</v>
      </c>
      <c r="B35" s="35" t="s">
        <v>66</v>
      </c>
      <c r="C35" s="36" t="s">
        <v>118</v>
      </c>
      <c r="D35" s="36" t="s">
        <v>119</v>
      </c>
      <c r="E35" s="45" t="s">
        <v>130</v>
      </c>
      <c r="F35" s="59" t="s">
        <v>131</v>
      </c>
      <c r="G35" s="36" t="s">
        <v>100</v>
      </c>
      <c r="H35" s="47"/>
      <c r="I35" s="47" t="s">
        <v>88</v>
      </c>
      <c r="J35" s="48"/>
      <c r="K35" s="49"/>
      <c r="L35" s="5" t="s">
        <v>132</v>
      </c>
      <c r="T35" s="7">
        <v>1</v>
      </c>
    </row>
    <row r="36" spans="1:20" ht="45">
      <c r="A36" s="35">
        <v>2</v>
      </c>
      <c r="B36" s="35" t="s">
        <v>66</v>
      </c>
      <c r="C36" s="36" t="s">
        <v>118</v>
      </c>
      <c r="D36" s="36" t="s">
        <v>119</v>
      </c>
      <c r="E36" s="45" t="s">
        <v>133</v>
      </c>
      <c r="F36" s="59" t="s">
        <v>134</v>
      </c>
      <c r="G36" s="36" t="s">
        <v>70</v>
      </c>
      <c r="H36" s="47"/>
      <c r="I36" s="47" t="s">
        <v>88</v>
      </c>
      <c r="J36" s="48"/>
      <c r="K36" s="49"/>
      <c r="L36" s="5" t="s">
        <v>135</v>
      </c>
      <c r="T36" s="7">
        <v>1</v>
      </c>
    </row>
    <row r="37" spans="1:20" ht="30">
      <c r="A37" s="35">
        <v>2</v>
      </c>
      <c r="B37" s="35" t="s">
        <v>66</v>
      </c>
      <c r="C37" s="36" t="s">
        <v>118</v>
      </c>
      <c r="D37" s="36" t="s">
        <v>119</v>
      </c>
      <c r="E37" s="45" t="s">
        <v>136</v>
      </c>
      <c r="F37" s="59" t="s">
        <v>137</v>
      </c>
      <c r="G37" s="36" t="s">
        <v>70</v>
      </c>
      <c r="H37" s="47"/>
      <c r="I37" s="47" t="s">
        <v>88</v>
      </c>
      <c r="J37" s="48"/>
      <c r="K37" s="49"/>
      <c r="L37" s="5" t="s">
        <v>138</v>
      </c>
      <c r="T37" s="7">
        <v>1</v>
      </c>
    </row>
    <row r="38" spans="1:20" ht="45">
      <c r="A38" s="35">
        <v>2</v>
      </c>
      <c r="B38" s="35" t="s">
        <v>66</v>
      </c>
      <c r="C38" s="36" t="s">
        <v>118</v>
      </c>
      <c r="D38" s="36" t="s">
        <v>119</v>
      </c>
      <c r="E38" s="45" t="s">
        <v>139</v>
      </c>
      <c r="F38" s="59" t="s">
        <v>140</v>
      </c>
      <c r="G38" s="36" t="s">
        <v>100</v>
      </c>
      <c r="H38" s="47"/>
      <c r="I38" s="47" t="s">
        <v>88</v>
      </c>
      <c r="J38" s="48"/>
      <c r="K38" s="49"/>
      <c r="L38" s="5" t="s">
        <v>141</v>
      </c>
      <c r="T38" s="7">
        <v>1</v>
      </c>
    </row>
    <row r="39" spans="1:20">
      <c r="A39" s="35">
        <v>2</v>
      </c>
      <c r="B39" s="35" t="s">
        <v>66</v>
      </c>
      <c r="C39" s="36" t="s">
        <v>118</v>
      </c>
      <c r="D39" s="36" t="s">
        <v>119</v>
      </c>
      <c r="E39" s="45" t="s">
        <v>142</v>
      </c>
      <c r="F39" s="59" t="s">
        <v>143</v>
      </c>
      <c r="G39" s="36" t="s">
        <v>100</v>
      </c>
      <c r="H39" s="47"/>
      <c r="I39" s="47" t="s">
        <v>88</v>
      </c>
      <c r="J39" s="48"/>
      <c r="K39" s="49"/>
      <c r="L39" s="58" t="s">
        <v>97</v>
      </c>
    </row>
    <row r="40" spans="1:20">
      <c r="A40" s="35">
        <v>2</v>
      </c>
      <c r="B40" s="35" t="s">
        <v>66</v>
      </c>
      <c r="C40" s="36" t="s">
        <v>118</v>
      </c>
      <c r="D40" s="36" t="s">
        <v>119</v>
      </c>
      <c r="E40" s="45" t="s">
        <v>144</v>
      </c>
      <c r="F40" s="59" t="s">
        <v>145</v>
      </c>
      <c r="G40" s="36" t="s">
        <v>70</v>
      </c>
      <c r="H40" s="47"/>
      <c r="I40" s="47" t="s">
        <v>88</v>
      </c>
      <c r="J40" s="48"/>
      <c r="K40" s="49"/>
      <c r="L40" s="58" t="s">
        <v>97</v>
      </c>
    </row>
    <row r="41" spans="1:20">
      <c r="A41" s="35">
        <v>2</v>
      </c>
      <c r="B41" s="35" t="s">
        <v>66</v>
      </c>
      <c r="C41" s="36" t="s">
        <v>146</v>
      </c>
      <c r="D41" s="36" t="s">
        <v>147</v>
      </c>
      <c r="E41" s="45" t="s">
        <v>148</v>
      </c>
      <c r="F41" s="59" t="s">
        <v>149</v>
      </c>
      <c r="G41" s="36" t="s">
        <v>70</v>
      </c>
      <c r="H41" s="47" t="s">
        <v>150</v>
      </c>
      <c r="I41" s="47" t="s">
        <v>88</v>
      </c>
      <c r="J41" s="48"/>
      <c r="K41" s="49"/>
      <c r="L41" s="5" t="s">
        <v>151</v>
      </c>
      <c r="T41" s="7">
        <v>1</v>
      </c>
    </row>
    <row r="42" spans="1:20" ht="45">
      <c r="A42" s="35">
        <v>2</v>
      </c>
      <c r="B42" s="35" t="s">
        <v>66</v>
      </c>
      <c r="C42" s="36" t="s">
        <v>146</v>
      </c>
      <c r="D42" s="36" t="s">
        <v>152</v>
      </c>
      <c r="E42" s="45" t="s">
        <v>153</v>
      </c>
      <c r="F42" s="43" t="s">
        <v>154</v>
      </c>
      <c r="G42" s="3" t="s">
        <v>37</v>
      </c>
      <c r="L42" s="5" t="s">
        <v>155</v>
      </c>
      <c r="T42" s="7">
        <v>1</v>
      </c>
    </row>
    <row r="43" spans="1:20">
      <c r="A43" s="35">
        <v>2</v>
      </c>
      <c r="B43" s="35"/>
      <c r="C43" s="36"/>
      <c r="D43" s="36" t="s">
        <v>152</v>
      </c>
      <c r="E43" s="45"/>
      <c r="F43" s="55" t="s">
        <v>156</v>
      </c>
      <c r="L43" s="61" t="s">
        <v>157</v>
      </c>
    </row>
    <row r="44" spans="1:20">
      <c r="A44" s="35">
        <v>2</v>
      </c>
      <c r="B44" s="35" t="s">
        <v>66</v>
      </c>
      <c r="C44" s="36" t="s">
        <v>146</v>
      </c>
      <c r="D44" s="36" t="s">
        <v>152</v>
      </c>
      <c r="E44" s="45" t="s">
        <v>158</v>
      </c>
      <c r="F44" s="43" t="s">
        <v>159</v>
      </c>
      <c r="G44" s="3" t="s">
        <v>37</v>
      </c>
      <c r="L44" s="5" t="s">
        <v>160</v>
      </c>
      <c r="T44" s="7">
        <v>1</v>
      </c>
    </row>
    <row r="45" spans="1:20">
      <c r="A45" s="35">
        <v>2</v>
      </c>
      <c r="B45" s="35" t="s">
        <v>66</v>
      </c>
      <c r="C45" s="36" t="s">
        <v>146</v>
      </c>
      <c r="D45" s="36" t="s">
        <v>152</v>
      </c>
      <c r="E45" s="45" t="s">
        <v>161</v>
      </c>
      <c r="F45" s="43" t="s">
        <v>162</v>
      </c>
      <c r="G45" s="3" t="s">
        <v>37</v>
      </c>
      <c r="L45" s="5" t="s">
        <v>163</v>
      </c>
      <c r="T45" s="7">
        <v>1</v>
      </c>
    </row>
    <row r="46" spans="1:20" ht="30">
      <c r="A46" s="35">
        <v>2</v>
      </c>
      <c r="B46" s="35" t="s">
        <v>66</v>
      </c>
      <c r="C46" s="36" t="s">
        <v>146</v>
      </c>
      <c r="D46" s="36" t="s">
        <v>152</v>
      </c>
      <c r="E46" s="45" t="s">
        <v>164</v>
      </c>
      <c r="F46" s="43" t="s">
        <v>165</v>
      </c>
      <c r="G46" s="3" t="s">
        <v>37</v>
      </c>
      <c r="L46" s="5" t="s">
        <v>166</v>
      </c>
      <c r="T46" s="7">
        <v>1</v>
      </c>
    </row>
    <row r="47" spans="1:20">
      <c r="A47" s="35">
        <v>2</v>
      </c>
      <c r="B47" s="35" t="s">
        <v>66</v>
      </c>
      <c r="C47" s="36" t="s">
        <v>146</v>
      </c>
      <c r="D47" s="36" t="s">
        <v>152</v>
      </c>
      <c r="E47" s="45" t="s">
        <v>167</v>
      </c>
      <c r="F47" s="43" t="s">
        <v>168</v>
      </c>
      <c r="G47" s="3" t="s">
        <v>37</v>
      </c>
      <c r="L47" s="5" t="s">
        <v>169</v>
      </c>
      <c r="T47" s="7">
        <v>1</v>
      </c>
    </row>
    <row r="48" spans="1:20" ht="30">
      <c r="A48" s="35">
        <v>2</v>
      </c>
      <c r="B48" s="35" t="s">
        <v>66</v>
      </c>
      <c r="C48" s="36" t="s">
        <v>170</v>
      </c>
      <c r="D48" s="36" t="s">
        <v>171</v>
      </c>
      <c r="E48" s="45" t="s">
        <v>172</v>
      </c>
      <c r="F48" s="59" t="s">
        <v>173</v>
      </c>
      <c r="G48" s="36" t="s">
        <v>70</v>
      </c>
      <c r="H48" s="47"/>
      <c r="I48" s="47" t="s">
        <v>72</v>
      </c>
      <c r="J48" s="48" t="s">
        <v>174</v>
      </c>
      <c r="K48" s="49"/>
      <c r="L48" s="5" t="s">
        <v>175</v>
      </c>
      <c r="O48" s="7">
        <v>1</v>
      </c>
    </row>
    <row r="49" spans="1:25" ht="30">
      <c r="A49" s="35">
        <v>2</v>
      </c>
      <c r="B49" s="35"/>
      <c r="C49" s="36"/>
      <c r="D49" s="36" t="s">
        <v>171</v>
      </c>
      <c r="E49" s="45"/>
      <c r="F49" s="51" t="s">
        <v>176</v>
      </c>
      <c r="G49" s="36" t="s">
        <v>70</v>
      </c>
      <c r="H49" s="47"/>
      <c r="I49" s="47" t="s">
        <v>72</v>
      </c>
      <c r="J49" s="48" t="s">
        <v>174</v>
      </c>
      <c r="K49" s="49"/>
      <c r="L49" s="5" t="s">
        <v>177</v>
      </c>
      <c r="T49" s="7">
        <v>1</v>
      </c>
    </row>
    <row r="50" spans="1:25" ht="60">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0">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c r="A53" s="35">
        <v>2</v>
      </c>
      <c r="B53" s="35" t="s">
        <v>66</v>
      </c>
      <c r="C53" s="36" t="s">
        <v>114</v>
      </c>
      <c r="D53" s="36" t="s">
        <v>178</v>
      </c>
      <c r="E53" s="45" t="s">
        <v>188</v>
      </c>
      <c r="F53" s="59" t="s">
        <v>189</v>
      </c>
      <c r="G53" s="36" t="s">
        <v>70</v>
      </c>
      <c r="H53" s="47"/>
      <c r="I53" s="47" t="s">
        <v>88</v>
      </c>
      <c r="J53" s="48"/>
      <c r="K53" s="49"/>
      <c r="L53" s="5" t="s">
        <v>190</v>
      </c>
      <c r="Y53" s="7">
        <v>1</v>
      </c>
    </row>
    <row r="54" spans="1:25" ht="45">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c r="A55" s="35">
        <v>2</v>
      </c>
      <c r="B55" s="35" t="s">
        <v>66</v>
      </c>
      <c r="C55" s="36" t="s">
        <v>114</v>
      </c>
      <c r="D55" s="36" t="s">
        <v>178</v>
      </c>
      <c r="E55" s="45" t="s">
        <v>195</v>
      </c>
      <c r="F55" s="43" t="s">
        <v>196</v>
      </c>
      <c r="G55" s="3" t="s">
        <v>37</v>
      </c>
      <c r="I55" s="3" t="s">
        <v>37</v>
      </c>
      <c r="L55" s="5" t="s">
        <v>197</v>
      </c>
      <c r="T55" s="7">
        <v>1</v>
      </c>
    </row>
    <row r="56" spans="1:25" ht="30">
      <c r="A56" s="35">
        <v>2</v>
      </c>
      <c r="B56" s="35" t="s">
        <v>66</v>
      </c>
      <c r="C56" s="36" t="s">
        <v>114</v>
      </c>
      <c r="D56" s="36" t="s">
        <v>178</v>
      </c>
      <c r="E56" s="45" t="s">
        <v>198</v>
      </c>
      <c r="F56" s="43" t="s">
        <v>199</v>
      </c>
      <c r="G56" s="3" t="s">
        <v>37</v>
      </c>
      <c r="I56" s="3" t="s">
        <v>37</v>
      </c>
      <c r="L56" s="5" t="s">
        <v>200</v>
      </c>
      <c r="T56" s="7">
        <v>1</v>
      </c>
    </row>
    <row r="57" spans="1:2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c r="A59" s="35">
        <v>2</v>
      </c>
      <c r="B59" s="35" t="s">
        <v>66</v>
      </c>
      <c r="C59" s="36" t="s">
        <v>114</v>
      </c>
      <c r="D59" s="36" t="s">
        <v>178</v>
      </c>
      <c r="E59" s="45" t="s">
        <v>207</v>
      </c>
      <c r="F59" s="43" t="s">
        <v>208</v>
      </c>
      <c r="G59" s="3" t="s">
        <v>37</v>
      </c>
      <c r="I59" s="3" t="s">
        <v>37</v>
      </c>
      <c r="J59" s="5" t="s">
        <v>209</v>
      </c>
      <c r="L59" s="5" t="s">
        <v>210</v>
      </c>
      <c r="T59" s="7">
        <v>1</v>
      </c>
    </row>
    <row r="60" spans="1:25">
      <c r="A60" s="35">
        <v>2</v>
      </c>
      <c r="B60" s="35"/>
      <c r="E60" s="62"/>
      <c r="F60" s="43" t="s">
        <v>211</v>
      </c>
    </row>
    <row r="61" spans="1:25">
      <c r="A61" s="35">
        <v>2</v>
      </c>
      <c r="B61" s="35"/>
      <c r="E61" s="62"/>
      <c r="F61" s="43" t="s">
        <v>212</v>
      </c>
    </row>
    <row r="62" spans="1:25" ht="30">
      <c r="A62" s="35">
        <v>2</v>
      </c>
      <c r="B62" s="35" t="s">
        <v>66</v>
      </c>
      <c r="C62" s="3" t="s">
        <v>213</v>
      </c>
      <c r="D62" s="3" t="s">
        <v>214</v>
      </c>
      <c r="E62" s="62" t="s">
        <v>215</v>
      </c>
      <c r="F62" s="43" t="s">
        <v>216</v>
      </c>
      <c r="G62" s="3" t="s">
        <v>37</v>
      </c>
      <c r="I62" s="3" t="s">
        <v>37</v>
      </c>
      <c r="J62" s="5" t="s">
        <v>217</v>
      </c>
      <c r="L62" s="5" t="s">
        <v>218</v>
      </c>
      <c r="T62" s="7">
        <v>1</v>
      </c>
    </row>
    <row r="63" spans="1:25">
      <c r="A63" s="35">
        <v>2</v>
      </c>
      <c r="B63" s="35" t="s">
        <v>66</v>
      </c>
      <c r="C63" s="36" t="s">
        <v>219</v>
      </c>
      <c r="D63" s="3" t="s">
        <v>214</v>
      </c>
      <c r="E63" s="45" t="s">
        <v>220</v>
      </c>
      <c r="F63" s="50" t="s">
        <v>221</v>
      </c>
      <c r="G63" s="36" t="s">
        <v>70</v>
      </c>
      <c r="H63" s="47"/>
      <c r="I63" s="47" t="s">
        <v>88</v>
      </c>
      <c r="J63" s="48"/>
      <c r="K63" s="49"/>
      <c r="L63" s="5" t="s">
        <v>222</v>
      </c>
      <c r="T63" s="7">
        <v>1</v>
      </c>
    </row>
    <row r="64" spans="1:25">
      <c r="A64" s="35">
        <v>2</v>
      </c>
      <c r="B64" s="35" t="s">
        <v>66</v>
      </c>
      <c r="C64" s="36" t="s">
        <v>219</v>
      </c>
      <c r="D64" s="3" t="s">
        <v>214</v>
      </c>
      <c r="E64" s="45" t="s">
        <v>223</v>
      </c>
      <c r="F64" s="50" t="s">
        <v>224</v>
      </c>
      <c r="G64" s="36" t="s">
        <v>70</v>
      </c>
      <c r="H64" s="47"/>
      <c r="I64" s="47" t="s">
        <v>88</v>
      </c>
      <c r="J64" s="48"/>
      <c r="K64" s="49"/>
      <c r="L64" s="5" t="s">
        <v>225</v>
      </c>
      <c r="T64" s="7">
        <v>1</v>
      </c>
    </row>
    <row r="65" spans="1:1024" ht="30">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0">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0">
      <c r="A67" s="35">
        <v>2</v>
      </c>
      <c r="B67" s="35" t="s">
        <v>66</v>
      </c>
      <c r="C67" s="36" t="s">
        <v>219</v>
      </c>
      <c r="D67" s="3" t="s">
        <v>214</v>
      </c>
      <c r="E67" s="45" t="s">
        <v>237</v>
      </c>
      <c r="F67" s="50" t="s">
        <v>238</v>
      </c>
      <c r="G67" s="36" t="s">
        <v>70</v>
      </c>
      <c r="H67" s="47" t="s">
        <v>239</v>
      </c>
      <c r="I67" s="47" t="s">
        <v>88</v>
      </c>
      <c r="J67" s="48" t="s">
        <v>240</v>
      </c>
      <c r="K67" s="49"/>
      <c r="L67" s="64" t="s">
        <v>97</v>
      </c>
    </row>
    <row r="68" spans="1:1024">
      <c r="A68" s="35">
        <v>2</v>
      </c>
      <c r="B68" s="35" t="s">
        <v>66</v>
      </c>
      <c r="C68" s="36" t="s">
        <v>219</v>
      </c>
      <c r="D68" s="3" t="s">
        <v>214</v>
      </c>
      <c r="E68" s="45" t="s">
        <v>241</v>
      </c>
      <c r="F68" s="50" t="s">
        <v>242</v>
      </c>
      <c r="G68" s="36" t="s">
        <v>70</v>
      </c>
      <c r="H68" s="47"/>
      <c r="I68" s="47" t="s">
        <v>88</v>
      </c>
      <c r="J68" s="48" t="s">
        <v>243</v>
      </c>
      <c r="K68" s="49"/>
      <c r="L68" s="64" t="s">
        <v>97</v>
      </c>
    </row>
    <row r="69" spans="1:1024" ht="30">
      <c r="A69" s="35">
        <v>2</v>
      </c>
      <c r="B69" s="35" t="s">
        <v>66</v>
      </c>
      <c r="C69" s="36" t="s">
        <v>219</v>
      </c>
      <c r="D69" s="3" t="s">
        <v>214</v>
      </c>
      <c r="E69" s="45" t="s">
        <v>244</v>
      </c>
      <c r="F69" s="50" t="s">
        <v>245</v>
      </c>
      <c r="G69" s="47" t="s">
        <v>70</v>
      </c>
      <c r="H69" s="48" t="s">
        <v>246</v>
      </c>
      <c r="I69" s="47" t="s">
        <v>234</v>
      </c>
      <c r="J69" s="48"/>
      <c r="K69" s="49"/>
      <c r="L69" s="64" t="s">
        <v>97</v>
      </c>
    </row>
    <row r="70" spans="1:1024" s="3" customFormat="1">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5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0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0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0">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c r="A85" s="35">
        <v>3</v>
      </c>
      <c r="B85" s="35" t="s">
        <v>281</v>
      </c>
      <c r="C85" s="36" t="s">
        <v>282</v>
      </c>
      <c r="D85" s="36" t="s">
        <v>28</v>
      </c>
      <c r="E85" s="45" t="s">
        <v>287</v>
      </c>
      <c r="F85" s="66" t="s">
        <v>288</v>
      </c>
      <c r="G85" s="36" t="s">
        <v>37</v>
      </c>
      <c r="H85" s="47"/>
      <c r="I85" s="47" t="s">
        <v>37</v>
      </c>
      <c r="J85" s="48"/>
      <c r="K85" s="49"/>
      <c r="L85" s="5" t="s">
        <v>289</v>
      </c>
      <c r="R85" s="7">
        <v>1</v>
      </c>
    </row>
    <row r="86" spans="1:22">
      <c r="A86" s="35">
        <v>3</v>
      </c>
      <c r="B86" s="35" t="s">
        <v>281</v>
      </c>
      <c r="C86" s="36" t="s">
        <v>282</v>
      </c>
      <c r="D86" s="36" t="s">
        <v>28</v>
      </c>
      <c r="E86" s="45" t="s">
        <v>290</v>
      </c>
      <c r="F86" s="37" t="s">
        <v>291</v>
      </c>
      <c r="G86" s="36" t="s">
        <v>37</v>
      </c>
      <c r="H86" s="47"/>
      <c r="I86" s="47" t="s">
        <v>37</v>
      </c>
      <c r="J86" s="61" t="s">
        <v>292</v>
      </c>
      <c r="K86" s="49"/>
      <c r="L86" s="5" t="s">
        <v>293</v>
      </c>
      <c r="R86" s="7">
        <v>1</v>
      </c>
    </row>
    <row r="87" spans="1:22" ht="45">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5">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75">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75">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5">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c r="A94" s="35">
        <v>4</v>
      </c>
      <c r="B94" s="35" t="s">
        <v>304</v>
      </c>
      <c r="C94" s="36" t="s">
        <v>305</v>
      </c>
      <c r="D94" s="3" t="s">
        <v>28</v>
      </c>
      <c r="E94" s="45" t="s">
        <v>310</v>
      </c>
      <c r="F94" s="43" t="s">
        <v>317</v>
      </c>
      <c r="G94" s="36" t="s">
        <v>37</v>
      </c>
      <c r="I94" s="47" t="s">
        <v>37</v>
      </c>
      <c r="L94" s="5" t="s">
        <v>318</v>
      </c>
      <c r="S94" s="7">
        <v>1</v>
      </c>
    </row>
    <row r="95" spans="1:22">
      <c r="A95" s="35">
        <v>4</v>
      </c>
      <c r="B95" s="35" t="s">
        <v>304</v>
      </c>
      <c r="C95" s="36" t="s">
        <v>305</v>
      </c>
      <c r="D95" s="3" t="s">
        <v>28</v>
      </c>
      <c r="E95" s="45" t="s">
        <v>306</v>
      </c>
      <c r="F95" s="43" t="s">
        <v>319</v>
      </c>
      <c r="G95" s="36" t="s">
        <v>37</v>
      </c>
      <c r="I95" s="47" t="s">
        <v>37</v>
      </c>
      <c r="L95" s="5" t="s">
        <v>320</v>
      </c>
      <c r="S95" s="7">
        <v>1</v>
      </c>
    </row>
    <row r="96" spans="1:22">
      <c r="A96" s="35">
        <v>4</v>
      </c>
      <c r="B96" s="35" t="s">
        <v>304</v>
      </c>
      <c r="C96" s="36" t="s">
        <v>305</v>
      </c>
      <c r="D96" s="3" t="s">
        <v>28</v>
      </c>
      <c r="E96" s="45" t="s">
        <v>321</v>
      </c>
      <c r="F96" s="43" t="s">
        <v>322</v>
      </c>
      <c r="G96" s="36" t="s">
        <v>37</v>
      </c>
      <c r="I96" s="47" t="s">
        <v>37</v>
      </c>
      <c r="L96" s="5" t="s">
        <v>323</v>
      </c>
      <c r="S96" s="7">
        <v>1</v>
      </c>
    </row>
    <row r="97" spans="1:1024">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35">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5">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0">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0">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0">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0">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0">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0">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c r="A109" s="35">
        <v>3</v>
      </c>
      <c r="B109" s="35" t="s">
        <v>327</v>
      </c>
      <c r="C109" s="36" t="s">
        <v>265</v>
      </c>
      <c r="D109" s="36" t="s">
        <v>266</v>
      </c>
      <c r="E109" s="45" t="s">
        <v>361</v>
      </c>
      <c r="F109" s="59" t="s">
        <v>362</v>
      </c>
      <c r="G109" s="36" t="s">
        <v>100</v>
      </c>
      <c r="H109" s="47"/>
      <c r="I109" s="47" t="s">
        <v>88</v>
      </c>
      <c r="J109" s="48"/>
      <c r="K109" s="49"/>
      <c r="L109" s="58" t="s">
        <v>97</v>
      </c>
    </row>
    <row r="110" spans="1:1024">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c r="A111" s="35">
        <v>3</v>
      </c>
      <c r="B111" s="35" t="s">
        <v>327</v>
      </c>
      <c r="C111" s="36" t="s">
        <v>265</v>
      </c>
      <c r="D111" s="36" t="s">
        <v>266</v>
      </c>
      <c r="E111" s="45" t="s">
        <v>367</v>
      </c>
      <c r="F111" s="59" t="s">
        <v>368</v>
      </c>
      <c r="G111" s="36" t="s">
        <v>70</v>
      </c>
      <c r="H111" s="47"/>
      <c r="I111" s="47" t="s">
        <v>88</v>
      </c>
      <c r="J111" s="48"/>
      <c r="K111" s="49"/>
      <c r="L111" s="58" t="s">
        <v>97</v>
      </c>
    </row>
    <row r="112" spans="1:1024">
      <c r="A112" s="35">
        <v>3</v>
      </c>
      <c r="B112" s="35" t="s">
        <v>327</v>
      </c>
      <c r="C112" s="36" t="s">
        <v>265</v>
      </c>
      <c r="D112" s="36" t="s">
        <v>266</v>
      </c>
      <c r="E112" s="45" t="s">
        <v>369</v>
      </c>
      <c r="F112" s="59" t="s">
        <v>370</v>
      </c>
      <c r="G112" s="36" t="s">
        <v>70</v>
      </c>
      <c r="H112" s="47" t="s">
        <v>371</v>
      </c>
      <c r="I112" s="47" t="s">
        <v>88</v>
      </c>
      <c r="J112" s="48"/>
      <c r="K112" s="49"/>
      <c r="L112" s="58" t="s">
        <v>97</v>
      </c>
    </row>
    <row r="113" spans="1:1024" ht="60">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0">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0">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0">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75">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0">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75">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0">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0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5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70">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0">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0">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0">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0">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0">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0">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75">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0">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0">
      <c r="A135" s="35">
        <v>3</v>
      </c>
      <c r="B135" s="35" t="s">
        <v>327</v>
      </c>
      <c r="C135" s="36" t="s">
        <v>376</v>
      </c>
      <c r="D135" s="36" t="s">
        <v>377</v>
      </c>
      <c r="E135" s="45" t="s">
        <v>437</v>
      </c>
      <c r="F135" s="43" t="s">
        <v>438</v>
      </c>
      <c r="G135" s="3" t="s">
        <v>37</v>
      </c>
      <c r="I135" s="3" t="s">
        <v>37</v>
      </c>
      <c r="J135" s="5" t="s">
        <v>439</v>
      </c>
      <c r="L135" s="5" t="s">
        <v>440</v>
      </c>
      <c r="O135" s="7">
        <v>1</v>
      </c>
    </row>
    <row r="136" spans="1:1024" ht="135">
      <c r="A136" s="35">
        <v>3</v>
      </c>
      <c r="B136" s="35" t="s">
        <v>327</v>
      </c>
      <c r="C136" s="36" t="s">
        <v>376</v>
      </c>
      <c r="D136" s="36" t="s">
        <v>377</v>
      </c>
      <c r="E136" s="45" t="s">
        <v>441</v>
      </c>
      <c r="F136" s="43" t="s">
        <v>442</v>
      </c>
      <c r="G136" s="3" t="s">
        <v>37</v>
      </c>
      <c r="I136" s="3" t="s">
        <v>37</v>
      </c>
      <c r="L136" s="5" t="s">
        <v>443</v>
      </c>
      <c r="O136" s="7">
        <v>1</v>
      </c>
      <c r="T136" s="7">
        <v>1</v>
      </c>
    </row>
    <row r="137" spans="1:1024" ht="75">
      <c r="A137" s="35">
        <v>3</v>
      </c>
      <c r="B137" s="35" t="s">
        <v>327</v>
      </c>
      <c r="C137" s="36" t="s">
        <v>376</v>
      </c>
      <c r="D137" s="36" t="s">
        <v>377</v>
      </c>
      <c r="E137" s="45" t="s">
        <v>444</v>
      </c>
      <c r="F137" s="43" t="s">
        <v>250</v>
      </c>
      <c r="G137" s="3" t="s">
        <v>37</v>
      </c>
      <c r="I137" s="3" t="s">
        <v>37</v>
      </c>
      <c r="L137" s="5" t="s">
        <v>445</v>
      </c>
      <c r="O137" s="7">
        <v>1</v>
      </c>
    </row>
    <row r="138" spans="1:1024" ht="30">
      <c r="A138" s="35">
        <v>3</v>
      </c>
      <c r="B138" s="35" t="s">
        <v>327</v>
      </c>
      <c r="C138" s="36" t="s">
        <v>376</v>
      </c>
      <c r="D138" s="36" t="s">
        <v>377</v>
      </c>
      <c r="E138" s="45" t="s">
        <v>446</v>
      </c>
      <c r="F138" s="43" t="s">
        <v>447</v>
      </c>
      <c r="G138" s="3" t="s">
        <v>37</v>
      </c>
      <c r="I138" s="3" t="s">
        <v>37</v>
      </c>
      <c r="L138" s="5" t="s">
        <v>448</v>
      </c>
      <c r="R138" s="7">
        <v>1</v>
      </c>
      <c r="S138" s="7">
        <v>1</v>
      </c>
    </row>
    <row r="139" spans="1:1024">
      <c r="A139" s="35">
        <v>3</v>
      </c>
      <c r="B139" s="35" t="s">
        <v>327</v>
      </c>
      <c r="C139" s="36" t="s">
        <v>376</v>
      </c>
      <c r="D139" s="36" t="s">
        <v>377</v>
      </c>
      <c r="E139" s="45" t="s">
        <v>449</v>
      </c>
      <c r="F139" s="43" t="s">
        <v>450</v>
      </c>
      <c r="G139" s="3" t="s">
        <v>37</v>
      </c>
      <c r="I139" s="3" t="s">
        <v>37</v>
      </c>
      <c r="L139" s="5" t="s">
        <v>451</v>
      </c>
      <c r="R139" s="7">
        <v>1</v>
      </c>
    </row>
    <row r="140" spans="1:1024" ht="30">
      <c r="A140" s="35">
        <v>3</v>
      </c>
      <c r="B140" s="35" t="s">
        <v>327</v>
      </c>
      <c r="C140" s="36" t="s">
        <v>376</v>
      </c>
      <c r="D140" s="36" t="s">
        <v>377</v>
      </c>
      <c r="E140" s="45" t="s">
        <v>452</v>
      </c>
      <c r="F140" s="43" t="s">
        <v>453</v>
      </c>
      <c r="G140" s="3" t="s">
        <v>37</v>
      </c>
      <c r="I140" s="3" t="s">
        <v>37</v>
      </c>
      <c r="L140" s="5" t="s">
        <v>454</v>
      </c>
      <c r="R140" s="7">
        <v>1</v>
      </c>
      <c r="S140" s="7">
        <v>1</v>
      </c>
    </row>
    <row r="141" spans="1:1024" ht="30">
      <c r="A141" s="35">
        <v>3</v>
      </c>
      <c r="B141" s="35" t="s">
        <v>327</v>
      </c>
      <c r="C141" s="36" t="s">
        <v>376</v>
      </c>
      <c r="D141" s="36" t="s">
        <v>377</v>
      </c>
      <c r="E141" s="45" t="s">
        <v>455</v>
      </c>
      <c r="F141" s="43" t="s">
        <v>456</v>
      </c>
      <c r="G141" s="3" t="s">
        <v>37</v>
      </c>
      <c r="I141" s="3" t="s">
        <v>37</v>
      </c>
      <c r="L141" s="5" t="s">
        <v>457</v>
      </c>
      <c r="R141" s="7">
        <v>1</v>
      </c>
      <c r="S141" s="7">
        <v>1</v>
      </c>
    </row>
    <row r="142" spans="1:1024" ht="30">
      <c r="A142" s="35">
        <v>3</v>
      </c>
      <c r="B142" s="35" t="s">
        <v>327</v>
      </c>
      <c r="C142" s="36" t="s">
        <v>376</v>
      </c>
      <c r="D142" s="36" t="s">
        <v>377</v>
      </c>
      <c r="E142" s="45" t="s">
        <v>458</v>
      </c>
      <c r="F142" s="43" t="s">
        <v>459</v>
      </c>
      <c r="G142" s="3" t="s">
        <v>37</v>
      </c>
      <c r="I142" s="3" t="s">
        <v>37</v>
      </c>
      <c r="L142" s="5" t="s">
        <v>460</v>
      </c>
      <c r="R142" s="7">
        <v>1</v>
      </c>
      <c r="S142" s="7">
        <v>1</v>
      </c>
    </row>
    <row r="143" spans="1:1024" ht="30">
      <c r="A143" s="35">
        <v>3</v>
      </c>
      <c r="B143" s="35" t="s">
        <v>327</v>
      </c>
      <c r="C143" s="36" t="s">
        <v>376</v>
      </c>
      <c r="D143" s="36" t="s">
        <v>377</v>
      </c>
      <c r="E143" s="45" t="s">
        <v>461</v>
      </c>
      <c r="F143" s="43" t="s">
        <v>462</v>
      </c>
      <c r="G143" s="3" t="s">
        <v>37</v>
      </c>
      <c r="I143" s="3" t="s">
        <v>37</v>
      </c>
      <c r="L143" s="5" t="s">
        <v>463</v>
      </c>
      <c r="R143" s="7">
        <v>1</v>
      </c>
      <c r="S143" s="7">
        <v>1</v>
      </c>
    </row>
    <row r="144" spans="1:1024" ht="30">
      <c r="A144" s="35">
        <v>3</v>
      </c>
      <c r="B144" s="35" t="s">
        <v>327</v>
      </c>
      <c r="C144" s="36" t="s">
        <v>376</v>
      </c>
      <c r="D144" s="36" t="s">
        <v>377</v>
      </c>
      <c r="E144" s="45" t="s">
        <v>464</v>
      </c>
      <c r="F144" s="43" t="s">
        <v>465</v>
      </c>
      <c r="G144" s="3" t="s">
        <v>37</v>
      </c>
      <c r="I144" s="3" t="s">
        <v>37</v>
      </c>
      <c r="L144" s="5" t="s">
        <v>466</v>
      </c>
      <c r="R144" s="7">
        <v>1</v>
      </c>
      <c r="S144" s="7">
        <v>1</v>
      </c>
    </row>
    <row r="145" spans="1:21" ht="30">
      <c r="A145" s="35">
        <v>3</v>
      </c>
      <c r="B145" s="35" t="s">
        <v>327</v>
      </c>
      <c r="C145" s="36" t="s">
        <v>376</v>
      </c>
      <c r="D145" s="36" t="s">
        <v>377</v>
      </c>
      <c r="E145" s="45" t="s">
        <v>467</v>
      </c>
      <c r="F145" s="43" t="s">
        <v>468</v>
      </c>
      <c r="G145" s="3" t="s">
        <v>37</v>
      </c>
      <c r="I145" s="3" t="s">
        <v>37</v>
      </c>
      <c r="L145" s="5" t="s">
        <v>469</v>
      </c>
      <c r="R145" s="7">
        <v>1</v>
      </c>
      <c r="S145" s="7">
        <v>1</v>
      </c>
    </row>
    <row r="146" spans="1:21" ht="30">
      <c r="A146" s="35">
        <v>3</v>
      </c>
      <c r="B146" s="35" t="s">
        <v>327</v>
      </c>
      <c r="C146" s="36" t="s">
        <v>376</v>
      </c>
      <c r="D146" s="36" t="s">
        <v>377</v>
      </c>
      <c r="E146" s="45" t="s">
        <v>470</v>
      </c>
      <c r="F146" s="43" t="s">
        <v>471</v>
      </c>
      <c r="G146" s="3" t="s">
        <v>37</v>
      </c>
      <c r="I146" s="3" t="s">
        <v>37</v>
      </c>
      <c r="L146" s="5" t="s">
        <v>472</v>
      </c>
      <c r="R146" s="7">
        <v>1</v>
      </c>
      <c r="S146" s="7">
        <v>1</v>
      </c>
    </row>
    <row r="147" spans="1:21" ht="60">
      <c r="A147" s="35">
        <v>3</v>
      </c>
      <c r="B147" s="35" t="s">
        <v>327</v>
      </c>
      <c r="C147" s="36" t="s">
        <v>376</v>
      </c>
      <c r="D147" s="36" t="s">
        <v>377</v>
      </c>
      <c r="E147" s="45" t="s">
        <v>473</v>
      </c>
      <c r="F147" s="43" t="s">
        <v>474</v>
      </c>
      <c r="G147" s="3" t="s">
        <v>37</v>
      </c>
      <c r="I147" s="3" t="s">
        <v>37</v>
      </c>
      <c r="L147" s="5" t="s">
        <v>475</v>
      </c>
      <c r="R147" s="7">
        <v>1</v>
      </c>
    </row>
    <row r="148" spans="1:21" ht="60">
      <c r="A148" s="35">
        <v>3</v>
      </c>
      <c r="B148" s="35" t="s">
        <v>327</v>
      </c>
      <c r="C148" s="36" t="s">
        <v>376</v>
      </c>
      <c r="D148" s="36" t="s">
        <v>377</v>
      </c>
      <c r="E148" s="45" t="s">
        <v>476</v>
      </c>
      <c r="F148" s="43" t="s">
        <v>477</v>
      </c>
      <c r="G148" s="3" t="s">
        <v>37</v>
      </c>
      <c r="I148" s="3" t="s">
        <v>37</v>
      </c>
      <c r="L148" s="5" t="s">
        <v>478</v>
      </c>
      <c r="R148" s="7">
        <v>1</v>
      </c>
      <c r="S148" s="7">
        <v>1</v>
      </c>
    </row>
    <row r="149" spans="1:21">
      <c r="A149" s="35">
        <v>3</v>
      </c>
      <c r="B149" s="35" t="s">
        <v>327</v>
      </c>
      <c r="C149" s="36" t="s">
        <v>376</v>
      </c>
      <c r="D149" s="36" t="s">
        <v>377</v>
      </c>
      <c r="E149" s="45" t="s">
        <v>479</v>
      </c>
      <c r="F149" s="43" t="s">
        <v>480</v>
      </c>
      <c r="G149" s="3" t="s">
        <v>37</v>
      </c>
      <c r="I149" s="3" t="s">
        <v>37</v>
      </c>
      <c r="L149" s="5" t="s">
        <v>481</v>
      </c>
      <c r="R149" s="7">
        <v>1</v>
      </c>
      <c r="S149" s="7">
        <v>1</v>
      </c>
    </row>
    <row r="150" spans="1:21" ht="30">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0">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c r="A152" s="35">
        <v>3</v>
      </c>
      <c r="B152" s="35" t="s">
        <v>327</v>
      </c>
      <c r="C152" s="36" t="s">
        <v>376</v>
      </c>
      <c r="D152" s="36" t="s">
        <v>377</v>
      </c>
      <c r="E152" s="45" t="s">
        <v>489</v>
      </c>
      <c r="F152" s="59" t="s">
        <v>490</v>
      </c>
      <c r="G152" s="36" t="s">
        <v>70</v>
      </c>
      <c r="H152" s="47"/>
      <c r="I152" s="47" t="s">
        <v>88</v>
      </c>
      <c r="J152" s="48"/>
      <c r="K152" s="48" t="s">
        <v>491</v>
      </c>
      <c r="L152" s="58" t="s">
        <v>97</v>
      </c>
    </row>
    <row r="153" spans="1:21" ht="45">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0">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0">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0">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0">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c r="A160" s="35">
        <v>4</v>
      </c>
      <c r="B160" s="35" t="s">
        <v>327</v>
      </c>
      <c r="C160" s="36" t="s">
        <v>510</v>
      </c>
      <c r="D160" s="36" t="s">
        <v>511</v>
      </c>
      <c r="E160" s="45" t="s">
        <v>515</v>
      </c>
      <c r="F160" s="59" t="s">
        <v>516</v>
      </c>
      <c r="G160" s="36" t="s">
        <v>70</v>
      </c>
      <c r="H160" s="47" t="s">
        <v>517</v>
      </c>
      <c r="I160" s="47" t="s">
        <v>234</v>
      </c>
      <c r="J160" s="48"/>
      <c r="K160" s="49"/>
      <c r="L160" s="58" t="s">
        <v>97</v>
      </c>
    </row>
    <row r="161" spans="1:1024">
      <c r="A161" s="35">
        <v>4</v>
      </c>
      <c r="B161" s="35" t="s">
        <v>327</v>
      </c>
      <c r="C161" s="36" t="s">
        <v>510</v>
      </c>
      <c r="D161" s="36" t="s">
        <v>511</v>
      </c>
      <c r="E161" s="45" t="s">
        <v>518</v>
      </c>
      <c r="F161" s="59" t="s">
        <v>519</v>
      </c>
      <c r="G161" s="36" t="s">
        <v>70</v>
      </c>
      <c r="H161" s="47" t="s">
        <v>520</v>
      </c>
      <c r="I161" s="47" t="s">
        <v>234</v>
      </c>
      <c r="J161" s="48"/>
      <c r="K161" s="49"/>
      <c r="L161" s="58" t="s">
        <v>97</v>
      </c>
    </row>
    <row r="162" spans="1:1024">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0">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9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0">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c r="A171" s="35">
        <v>7</v>
      </c>
      <c r="B171" s="35" t="s">
        <v>544</v>
      </c>
      <c r="C171" s="36" t="s">
        <v>545</v>
      </c>
      <c r="D171" s="36" t="s">
        <v>526</v>
      </c>
      <c r="E171" s="45" t="s">
        <v>546</v>
      </c>
      <c r="F171" s="37" t="s">
        <v>547</v>
      </c>
      <c r="G171" s="36" t="s">
        <v>37</v>
      </c>
      <c r="H171" s="47"/>
      <c r="I171" s="47" t="s">
        <v>37</v>
      </c>
      <c r="J171" s="48"/>
      <c r="K171" s="49"/>
      <c r="L171" s="5" t="s">
        <v>548</v>
      </c>
      <c r="W171" s="7">
        <v>1</v>
      </c>
    </row>
    <row r="172" spans="1:1024">
      <c r="A172" s="35">
        <v>7</v>
      </c>
      <c r="B172" s="35" t="s">
        <v>544</v>
      </c>
      <c r="C172" s="36" t="s">
        <v>545</v>
      </c>
      <c r="D172" s="36" t="s">
        <v>526</v>
      </c>
      <c r="E172" s="45" t="s">
        <v>549</v>
      </c>
      <c r="F172" s="37" t="s">
        <v>550</v>
      </c>
      <c r="G172" s="36" t="s">
        <v>37</v>
      </c>
      <c r="H172" s="47"/>
      <c r="I172" s="47" t="s">
        <v>37</v>
      </c>
      <c r="J172" s="48"/>
      <c r="K172" s="49"/>
      <c r="L172" s="5" t="s">
        <v>551</v>
      </c>
      <c r="W172" s="7">
        <v>1</v>
      </c>
    </row>
    <row r="173" spans="1:1024">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0">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0">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0">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dimension ref="A1:AMR167"/>
  <sheetViews>
    <sheetView zoomScale="85" zoomScaleNormal="85" workbookViewId="0">
      <pane xSplit="7" ySplit="8" topLeftCell="H119" activePane="bottomRight" state="frozen"/>
      <selection pane="bottomRight" activeCell="C14" sqref="C14"/>
      <selection pane="bottomLeft" activeCell="A9" sqref="A9"/>
      <selection pane="topRight" activeCell="H1" sqref="H1"/>
    </sheetView>
  </sheetViews>
  <sheetFormatPr defaultColWidth="11" defaultRowHeight="14.25" customHeight="1"/>
  <cols>
    <col min="1" max="1" width="5" bestFit="1" customWidth="1"/>
    <col min="2" max="2" width="15.375" bestFit="1" customWidth="1"/>
    <col min="3" max="3" width="20.875" customWidth="1"/>
    <col min="4" max="4" width="25.125" customWidth="1"/>
    <col min="5" max="5" width="28.125" customWidth="1"/>
    <col min="6" max="7" width="15.375" customWidth="1"/>
    <col min="8" max="8" width="53.125" customWidth="1"/>
    <col min="9" max="9" width="37.625" customWidth="1"/>
    <col min="10" max="10" width="36.375" customWidth="1"/>
    <col min="11" max="11" width="10.375" customWidth="1"/>
    <col min="12" max="12" width="19.5" customWidth="1"/>
    <col min="13" max="13" width="12" customWidth="1"/>
    <col min="14" max="14" width="13.125" customWidth="1"/>
    <col min="19" max="21" width="14" customWidth="1"/>
    <col min="22" max="22" width="17.375" customWidth="1"/>
    <col min="29" max="29" width="2.625" customWidth="1"/>
  </cols>
  <sheetData>
    <row r="1" spans="1:1032" ht="15.95" customHeight="1">
      <c r="A1" s="287" t="s">
        <v>1593</v>
      </c>
      <c r="B1" s="287"/>
      <c r="C1" s="129" t="s">
        <v>813</v>
      </c>
      <c r="D1" s="128"/>
      <c r="E1" s="294" t="s">
        <v>814</v>
      </c>
      <c r="F1" s="157">
        <v>0.7</v>
      </c>
      <c r="G1" s="128"/>
      <c r="H1" s="506" t="s">
        <v>1594</v>
      </c>
      <c r="I1" s="506"/>
      <c r="J1" s="506"/>
      <c r="K1" s="506"/>
      <c r="L1" s="506"/>
      <c r="M1" s="295" t="s">
        <v>1594</v>
      </c>
      <c r="N1" s="295" t="s">
        <v>1594</v>
      </c>
      <c r="O1" s="96"/>
      <c r="P1" s="96"/>
      <c r="Q1" s="96"/>
      <c r="R1" s="96"/>
      <c r="S1" s="96"/>
      <c r="T1" s="96"/>
      <c r="U1" s="96"/>
      <c r="V1" s="96"/>
      <c r="W1" s="96"/>
      <c r="X1" s="96"/>
      <c r="Y1" s="96"/>
      <c r="Z1" s="96"/>
      <c r="AA1" s="96"/>
      <c r="AB1" s="96"/>
      <c r="AD1" s="96"/>
      <c r="AE1" s="96"/>
      <c r="AF1" s="96"/>
      <c r="AG1" s="96"/>
      <c r="AH1" s="96"/>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c r="ALZ1" s="128"/>
      <c r="AMA1" s="128"/>
      <c r="AMB1" s="128"/>
      <c r="AMC1" s="128"/>
      <c r="AMD1" s="128"/>
      <c r="AME1" s="128"/>
    </row>
    <row r="2" spans="1:1032" ht="15.95" customHeight="1">
      <c r="A2" s="170"/>
      <c r="B2" s="128"/>
      <c r="C2" s="296" t="s">
        <v>818</v>
      </c>
      <c r="D2" s="128"/>
      <c r="E2" s="297" t="s">
        <v>819</v>
      </c>
      <c r="F2" s="157">
        <v>0.64</v>
      </c>
      <c r="G2" s="128"/>
      <c r="H2" s="506"/>
      <c r="I2" s="506"/>
      <c r="J2" s="506"/>
      <c r="K2" s="506"/>
      <c r="L2" s="506"/>
      <c r="M2" s="295" t="s">
        <v>1594</v>
      </c>
      <c r="N2" s="295" t="s">
        <v>1594</v>
      </c>
      <c r="O2" s="96"/>
      <c r="P2" s="96"/>
      <c r="Q2" s="96"/>
      <c r="R2" s="96"/>
      <c r="S2" s="96"/>
      <c r="T2" s="96"/>
      <c r="U2" s="96"/>
      <c r="V2" s="96"/>
      <c r="W2" s="96"/>
      <c r="X2" s="96"/>
      <c r="Y2" s="96"/>
      <c r="Z2" s="96"/>
      <c r="AA2" s="96"/>
      <c r="AB2" s="96"/>
      <c r="AD2" s="96"/>
      <c r="AE2" s="96"/>
      <c r="AF2" s="96"/>
      <c r="AG2" s="96"/>
      <c r="AH2" s="96"/>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c r="ALZ2" s="128"/>
      <c r="AMA2" s="128"/>
      <c r="AMB2" s="128"/>
      <c r="AMC2" s="128"/>
      <c r="AMD2" s="128"/>
      <c r="AME2" s="128"/>
    </row>
    <row r="3" spans="1:1032" ht="15">
      <c r="A3" s="170"/>
      <c r="B3" s="128"/>
      <c r="C3" s="298" t="s">
        <v>821</v>
      </c>
      <c r="D3" s="128"/>
      <c r="E3" s="299" t="s">
        <v>822</v>
      </c>
      <c r="F3" s="128"/>
      <c r="G3" s="128"/>
      <c r="H3" s="96"/>
      <c r="I3" s="96"/>
      <c r="J3" s="96"/>
      <c r="K3" s="96"/>
      <c r="L3" s="96"/>
      <c r="M3" s="96"/>
      <c r="N3" s="96"/>
      <c r="O3" s="96"/>
      <c r="P3" s="96"/>
      <c r="Q3" s="96"/>
      <c r="R3" s="96"/>
      <c r="S3" s="96"/>
      <c r="T3" s="96"/>
      <c r="U3" s="96"/>
      <c r="V3" s="96"/>
      <c r="W3" s="96"/>
      <c r="X3" s="96"/>
      <c r="Y3" s="96"/>
      <c r="Z3" s="96"/>
      <c r="AA3" s="96"/>
      <c r="AB3" s="96"/>
      <c r="AD3" s="96"/>
      <c r="AE3" s="96"/>
      <c r="AF3" s="96"/>
      <c r="AG3" s="96"/>
      <c r="AH3" s="96"/>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c r="ALZ3" s="128"/>
      <c r="AMA3" s="128"/>
      <c r="AMB3" s="128"/>
      <c r="AMC3" s="128"/>
      <c r="AMD3" s="128"/>
      <c r="AME3" s="128"/>
    </row>
    <row r="4" spans="1:1032" ht="15">
      <c r="A4" s="170"/>
      <c r="B4" s="128"/>
      <c r="C4" s="300" t="s">
        <v>824</v>
      </c>
      <c r="D4" s="128"/>
      <c r="E4" s="301" t="s">
        <v>825</v>
      </c>
      <c r="F4" s="128"/>
      <c r="G4" s="272"/>
      <c r="H4" s="96"/>
      <c r="I4" s="96"/>
      <c r="J4" s="96"/>
      <c r="K4" s="96"/>
      <c r="L4" s="96"/>
      <c r="M4" s="96"/>
      <c r="N4" s="96"/>
      <c r="O4" s="96"/>
      <c r="P4" s="96"/>
      <c r="Q4" s="96"/>
      <c r="R4" s="96"/>
      <c r="S4" s="96"/>
      <c r="T4" s="96"/>
      <c r="U4" s="96"/>
      <c r="V4" s="96"/>
      <c r="W4" s="96"/>
      <c r="X4" s="96"/>
      <c r="Y4" s="96"/>
      <c r="Z4" s="96"/>
      <c r="AA4" s="96"/>
      <c r="AB4" s="96"/>
      <c r="AD4" s="96"/>
      <c r="AE4" s="96"/>
      <c r="AF4" s="96"/>
      <c r="AG4" s="96"/>
      <c r="AH4" s="96"/>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c r="ALZ4" s="128"/>
      <c r="AMA4" s="128"/>
      <c r="AMB4" s="128"/>
      <c r="AMC4" s="128"/>
      <c r="AMD4" s="128"/>
      <c r="AME4" s="128"/>
    </row>
    <row r="5" spans="1:1032" ht="15">
      <c r="A5" s="286"/>
      <c r="B5" s="149"/>
      <c r="C5" s="145" t="s">
        <v>826</v>
      </c>
      <c r="D5" s="149"/>
      <c r="E5" s="302" t="s">
        <v>1594</v>
      </c>
      <c r="F5" s="148"/>
      <c r="G5" s="148"/>
      <c r="H5" s="148"/>
      <c r="I5" s="148"/>
      <c r="J5" s="148"/>
      <c r="K5" s="148"/>
      <c r="L5" s="148"/>
      <c r="M5" s="148"/>
      <c r="N5" s="148"/>
      <c r="O5" s="148"/>
      <c r="P5" s="148"/>
      <c r="Q5" s="148"/>
      <c r="R5" s="148"/>
      <c r="S5" s="148"/>
      <c r="T5" s="148"/>
      <c r="U5" s="148"/>
      <c r="V5" s="148"/>
      <c r="W5" s="148"/>
      <c r="X5" s="148"/>
      <c r="Y5" s="148"/>
      <c r="Z5" s="148"/>
      <c r="AA5" s="148"/>
      <c r="AB5" s="148"/>
      <c r="AD5" s="148"/>
      <c r="AE5" s="148"/>
      <c r="AF5" s="148"/>
      <c r="AG5" s="148"/>
      <c r="AH5" s="148"/>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c r="AMB5" s="147"/>
      <c r="AMC5" s="147"/>
      <c r="AMD5" s="147"/>
      <c r="AME5" s="147"/>
      <c r="AMF5" s="149"/>
      <c r="AMG5" s="149"/>
      <c r="AMH5" s="149"/>
      <c r="AMI5" s="149"/>
      <c r="AMJ5" s="149"/>
      <c r="AMK5" s="149"/>
      <c r="AML5" s="149"/>
      <c r="AMM5" s="149"/>
      <c r="AMN5" s="149"/>
      <c r="AMO5" s="149"/>
      <c r="AMP5" s="149"/>
      <c r="AMQ5" s="149"/>
      <c r="AMR5" s="149"/>
    </row>
    <row r="6" spans="1:1032" ht="15">
      <c r="A6" s="170"/>
      <c r="B6" s="128"/>
      <c r="C6" s="303" t="s">
        <v>827</v>
      </c>
      <c r="D6" s="303"/>
      <c r="E6" s="138" t="s">
        <v>1594</v>
      </c>
      <c r="F6" s="96"/>
      <c r="G6" s="96"/>
      <c r="H6" s="96"/>
      <c r="I6" s="96"/>
      <c r="J6" s="96"/>
      <c r="K6" s="96"/>
      <c r="L6" s="96"/>
      <c r="M6" s="96"/>
      <c r="N6" s="96"/>
      <c r="O6" s="96"/>
      <c r="P6" s="96"/>
      <c r="Q6" s="96"/>
      <c r="R6" s="96"/>
      <c r="S6" s="96"/>
      <c r="T6" s="96"/>
      <c r="U6" s="96"/>
      <c r="V6" s="96"/>
      <c r="W6" s="96"/>
      <c r="X6" s="96"/>
      <c r="Y6" s="96"/>
      <c r="Z6" s="96"/>
      <c r="AA6" s="96"/>
      <c r="AB6" s="96"/>
      <c r="AD6" s="96"/>
      <c r="AE6" s="96"/>
      <c r="AF6" s="96"/>
      <c r="AG6" s="96"/>
      <c r="AH6" s="96"/>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c r="ALZ6" s="128"/>
      <c r="AMA6" s="128"/>
      <c r="AMB6" s="128"/>
      <c r="AMC6" s="128"/>
      <c r="AMD6" s="128"/>
      <c r="AME6" s="128"/>
    </row>
    <row r="7" spans="1:1032" ht="15">
      <c r="B7" s="138" t="s">
        <v>1594</v>
      </c>
      <c r="C7" s="304" t="s">
        <v>1594</v>
      </c>
      <c r="D7" s="304" t="s">
        <v>1594</v>
      </c>
      <c r="E7" s="304" t="s">
        <v>1594</v>
      </c>
      <c r="F7" s="96"/>
      <c r="G7" s="96"/>
      <c r="H7" s="96"/>
      <c r="I7" s="96"/>
      <c r="J7" s="96"/>
      <c r="K7" s="96"/>
      <c r="L7" s="96"/>
      <c r="M7" s="96"/>
      <c r="N7" s="96"/>
      <c r="O7" s="507" t="s">
        <v>1595</v>
      </c>
      <c r="P7" s="507"/>
      <c r="Q7" s="507"/>
      <c r="R7" s="507"/>
      <c r="S7" s="305"/>
      <c r="T7" s="96"/>
      <c r="U7" s="96"/>
      <c r="V7" s="96"/>
      <c r="W7" s="96"/>
      <c r="X7" s="96"/>
      <c r="Y7" s="96"/>
      <c r="Z7" s="96"/>
      <c r="AA7" s="508" t="s">
        <v>829</v>
      </c>
      <c r="AB7" s="508"/>
      <c r="AD7" s="96"/>
      <c r="AE7" s="96"/>
      <c r="AF7" s="96"/>
      <c r="AG7" s="509" t="s">
        <v>830</v>
      </c>
      <c r="AH7" s="509"/>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c r="ALZ7" s="128"/>
      <c r="AMA7" s="128"/>
      <c r="AMB7" s="128"/>
      <c r="AMC7" s="128"/>
      <c r="AMD7" s="128"/>
      <c r="AME7" s="128"/>
    </row>
    <row r="8" spans="1:1032" ht="13.5" customHeight="1">
      <c r="A8" s="306" t="s">
        <v>831</v>
      </c>
      <c r="B8" s="307" t="s">
        <v>832</v>
      </c>
      <c r="C8" s="307" t="s">
        <v>833</v>
      </c>
      <c r="D8" s="307" t="s">
        <v>834</v>
      </c>
      <c r="E8" s="307" t="s">
        <v>835</v>
      </c>
      <c r="F8" s="307" t="s">
        <v>836</v>
      </c>
      <c r="G8" s="307" t="s">
        <v>837</v>
      </c>
      <c r="H8" s="308" t="s">
        <v>9</v>
      </c>
      <c r="I8" s="308" t="s">
        <v>1596</v>
      </c>
      <c r="J8" s="308" t="s">
        <v>838</v>
      </c>
      <c r="K8" s="308" t="s">
        <v>1597</v>
      </c>
      <c r="L8" s="309" t="s">
        <v>840</v>
      </c>
      <c r="M8" s="309" t="s">
        <v>841</v>
      </c>
      <c r="N8" s="310" t="s">
        <v>842</v>
      </c>
      <c r="O8" s="309" t="s">
        <v>843</v>
      </c>
      <c r="P8" s="309" t="s">
        <v>844</v>
      </c>
      <c r="Q8" s="309" t="s">
        <v>845</v>
      </c>
      <c r="R8" s="309" t="s">
        <v>846</v>
      </c>
      <c r="S8" s="310" t="s">
        <v>677</v>
      </c>
      <c r="T8" s="373" t="s">
        <v>1598</v>
      </c>
      <c r="U8" s="373" t="s">
        <v>1599</v>
      </c>
      <c r="V8" s="373" t="s">
        <v>1600</v>
      </c>
      <c r="W8" s="308" t="s">
        <v>3</v>
      </c>
      <c r="X8" s="308" t="s">
        <v>1601</v>
      </c>
      <c r="Y8" s="308" t="s">
        <v>1602</v>
      </c>
      <c r="Z8" s="308" t="s">
        <v>849</v>
      </c>
      <c r="AA8" s="311" t="s">
        <v>850</v>
      </c>
      <c r="AB8" s="311" t="s">
        <v>851</v>
      </c>
      <c r="AC8" s="312" t="s">
        <v>852</v>
      </c>
      <c r="AD8" s="313" t="s">
        <v>853</v>
      </c>
      <c r="AE8" s="313" t="s">
        <v>854</v>
      </c>
      <c r="AF8" s="313" t="s">
        <v>856</v>
      </c>
      <c r="AG8" s="313" t="s">
        <v>857</v>
      </c>
      <c r="AH8" s="314" t="s">
        <v>915</v>
      </c>
      <c r="AI8" s="315"/>
      <c r="AJ8" s="315"/>
      <c r="AK8" s="315"/>
      <c r="AL8" s="315"/>
      <c r="AM8" s="315"/>
      <c r="AN8" s="315"/>
      <c r="AO8" s="315"/>
      <c r="AP8" s="315"/>
      <c r="AQ8" s="315"/>
      <c r="AR8" s="315"/>
      <c r="AS8" s="315"/>
      <c r="AT8" s="315"/>
      <c r="AU8" s="315"/>
      <c r="AV8" s="315"/>
      <c r="AW8" s="315"/>
      <c r="AX8" s="315"/>
      <c r="AY8" s="315"/>
      <c r="AZ8" s="315"/>
      <c r="BA8" s="315"/>
      <c r="BB8" s="315"/>
      <c r="BC8" s="315"/>
      <c r="BD8" s="315"/>
      <c r="BE8" s="315"/>
      <c r="BF8" s="315"/>
      <c r="BG8" s="315"/>
      <c r="BH8" s="315"/>
      <c r="BI8" s="315"/>
      <c r="BJ8" s="315"/>
      <c r="BK8" s="315"/>
      <c r="BL8" s="315"/>
      <c r="BM8" s="315"/>
      <c r="BN8" s="315"/>
      <c r="BO8" s="315"/>
      <c r="BP8" s="315"/>
      <c r="BQ8" s="315"/>
      <c r="BR8" s="315"/>
      <c r="BS8" s="315"/>
      <c r="BT8" s="315"/>
      <c r="BU8" s="315"/>
      <c r="BV8" s="315"/>
      <c r="BW8" s="315"/>
      <c r="BX8" s="315"/>
      <c r="BY8" s="315"/>
      <c r="BZ8" s="315"/>
      <c r="CA8" s="315"/>
      <c r="CB8" s="315"/>
      <c r="CC8" s="315"/>
      <c r="CD8" s="315"/>
      <c r="CE8" s="315"/>
      <c r="CF8" s="315"/>
      <c r="CG8" s="315"/>
      <c r="CH8" s="315"/>
      <c r="CI8" s="315"/>
      <c r="CJ8" s="315"/>
      <c r="CK8" s="315"/>
      <c r="CL8" s="315"/>
      <c r="CM8" s="315"/>
      <c r="CN8" s="315"/>
      <c r="CO8" s="315"/>
      <c r="CP8" s="315"/>
      <c r="CQ8" s="315"/>
      <c r="CR8" s="315"/>
      <c r="CS8" s="315"/>
      <c r="CT8" s="315"/>
      <c r="CU8" s="315"/>
      <c r="CV8" s="315"/>
      <c r="CW8" s="315"/>
      <c r="CX8" s="315"/>
      <c r="CY8" s="315"/>
      <c r="CZ8" s="315"/>
      <c r="DA8" s="315"/>
      <c r="DB8" s="315"/>
      <c r="DC8" s="315"/>
      <c r="DD8" s="315"/>
      <c r="DE8" s="315"/>
      <c r="DF8" s="315"/>
      <c r="DG8" s="315"/>
      <c r="DH8" s="315"/>
      <c r="DI8" s="315"/>
      <c r="DJ8" s="315"/>
      <c r="DK8" s="315"/>
      <c r="DL8" s="315"/>
      <c r="DM8" s="315"/>
      <c r="DN8" s="315"/>
      <c r="DO8" s="315"/>
      <c r="DP8" s="315"/>
      <c r="DQ8" s="315"/>
      <c r="DR8" s="315"/>
      <c r="DS8" s="315"/>
      <c r="DT8" s="315"/>
      <c r="DU8" s="315"/>
      <c r="DV8" s="315"/>
      <c r="DW8" s="315"/>
      <c r="DX8" s="315"/>
      <c r="DY8" s="315"/>
      <c r="DZ8" s="315"/>
      <c r="EA8" s="315"/>
      <c r="EB8" s="315"/>
      <c r="EC8" s="315"/>
      <c r="ED8" s="315"/>
      <c r="EE8" s="315"/>
      <c r="EF8" s="315"/>
      <c r="EG8" s="315"/>
      <c r="EH8" s="315"/>
      <c r="EI8" s="315"/>
      <c r="EJ8" s="315"/>
      <c r="EK8" s="315"/>
      <c r="EL8" s="315"/>
      <c r="EM8" s="315"/>
      <c r="EN8" s="315"/>
      <c r="EO8" s="315"/>
      <c r="EP8" s="315"/>
      <c r="EQ8" s="315"/>
      <c r="ER8" s="315"/>
      <c r="ES8" s="315"/>
      <c r="ET8" s="315"/>
      <c r="EU8" s="315"/>
      <c r="EV8" s="315"/>
      <c r="EW8" s="315"/>
      <c r="EX8" s="315"/>
      <c r="EY8" s="315"/>
      <c r="EZ8" s="315"/>
      <c r="FA8" s="315"/>
      <c r="FB8" s="315"/>
      <c r="FC8" s="315"/>
      <c r="FD8" s="315"/>
      <c r="FE8" s="315"/>
      <c r="FF8" s="315"/>
      <c r="FG8" s="315"/>
      <c r="FH8" s="315"/>
      <c r="FI8" s="315"/>
      <c r="FJ8" s="315"/>
      <c r="FK8" s="315"/>
      <c r="FL8" s="315"/>
      <c r="FM8" s="315"/>
      <c r="FN8" s="315"/>
      <c r="FO8" s="315"/>
      <c r="FP8" s="315"/>
      <c r="FQ8" s="315"/>
      <c r="FR8" s="315"/>
      <c r="FS8" s="315"/>
      <c r="FT8" s="315"/>
      <c r="FU8" s="315"/>
      <c r="FV8" s="315"/>
      <c r="FW8" s="315"/>
      <c r="FX8" s="315"/>
      <c r="FY8" s="315"/>
      <c r="FZ8" s="315"/>
      <c r="GA8" s="315"/>
      <c r="GB8" s="315"/>
      <c r="GC8" s="315"/>
      <c r="GD8" s="315"/>
      <c r="GE8" s="315"/>
      <c r="GF8" s="315"/>
      <c r="GG8" s="315"/>
      <c r="GH8" s="315"/>
      <c r="GI8" s="315"/>
      <c r="GJ8" s="315"/>
      <c r="GK8" s="315"/>
      <c r="GL8" s="315"/>
      <c r="GM8" s="315"/>
      <c r="GN8" s="315"/>
      <c r="GO8" s="315"/>
      <c r="GP8" s="315"/>
      <c r="GQ8" s="315"/>
      <c r="GR8" s="315"/>
      <c r="GS8" s="315"/>
      <c r="GT8" s="315"/>
      <c r="GU8" s="315"/>
      <c r="GV8" s="315"/>
      <c r="GW8" s="315"/>
      <c r="GX8" s="315"/>
      <c r="GY8" s="315"/>
      <c r="GZ8" s="315"/>
      <c r="HA8" s="315"/>
      <c r="HB8" s="315"/>
      <c r="HC8" s="315"/>
      <c r="HD8" s="315"/>
      <c r="HE8" s="315"/>
      <c r="HF8" s="315"/>
      <c r="HG8" s="315"/>
      <c r="HH8" s="315"/>
      <c r="HI8" s="315"/>
      <c r="HJ8" s="315"/>
      <c r="HK8" s="315"/>
      <c r="HL8" s="315"/>
      <c r="HM8" s="315"/>
      <c r="HN8" s="315"/>
      <c r="HO8" s="315"/>
      <c r="HP8" s="315"/>
      <c r="HQ8" s="315"/>
      <c r="HR8" s="315"/>
      <c r="HS8" s="315"/>
      <c r="HT8" s="315"/>
      <c r="HU8" s="315"/>
      <c r="HV8" s="315"/>
      <c r="HW8" s="315"/>
      <c r="HX8" s="315"/>
      <c r="HY8" s="315"/>
      <c r="HZ8" s="315"/>
      <c r="IA8" s="315"/>
      <c r="IB8" s="315"/>
      <c r="IC8" s="315"/>
      <c r="ID8" s="315"/>
      <c r="IE8" s="315"/>
      <c r="IF8" s="315"/>
      <c r="IG8" s="315"/>
      <c r="IH8" s="315"/>
      <c r="II8" s="315"/>
      <c r="IJ8" s="315"/>
      <c r="IK8" s="315"/>
      <c r="IL8" s="315"/>
      <c r="IM8" s="315"/>
      <c r="IN8" s="315"/>
      <c r="IO8" s="315"/>
      <c r="IP8" s="315"/>
      <c r="IQ8" s="315"/>
      <c r="IR8" s="315"/>
      <c r="IS8" s="315"/>
      <c r="IT8" s="315"/>
      <c r="IU8" s="315"/>
      <c r="IV8" s="315"/>
      <c r="IW8" s="315"/>
      <c r="IX8" s="315"/>
      <c r="IY8" s="315"/>
      <c r="IZ8" s="315"/>
      <c r="JA8" s="315"/>
      <c r="JB8" s="315"/>
      <c r="JC8" s="315"/>
      <c r="JD8" s="315"/>
      <c r="JE8" s="315"/>
      <c r="JF8" s="315"/>
      <c r="JG8" s="315"/>
      <c r="JH8" s="315"/>
      <c r="JI8" s="315"/>
      <c r="JJ8" s="315"/>
      <c r="JK8" s="315"/>
      <c r="JL8" s="315"/>
      <c r="JM8" s="315"/>
      <c r="JN8" s="315"/>
      <c r="JO8" s="315"/>
      <c r="JP8" s="315"/>
      <c r="JQ8" s="315"/>
      <c r="JR8" s="315"/>
      <c r="JS8" s="315"/>
      <c r="JT8" s="315"/>
      <c r="JU8" s="315"/>
      <c r="JV8" s="315"/>
      <c r="JW8" s="315"/>
      <c r="JX8" s="315"/>
      <c r="JY8" s="315"/>
      <c r="JZ8" s="315"/>
      <c r="KA8" s="315"/>
      <c r="KB8" s="315"/>
      <c r="KC8" s="315"/>
      <c r="KD8" s="315"/>
      <c r="KE8" s="315"/>
      <c r="KF8" s="315"/>
      <c r="KG8" s="315"/>
      <c r="KH8" s="315"/>
      <c r="KI8" s="315"/>
      <c r="KJ8" s="315"/>
      <c r="KK8" s="315"/>
      <c r="KL8" s="315"/>
      <c r="KM8" s="315"/>
      <c r="KN8" s="315"/>
      <c r="KO8" s="315"/>
      <c r="KP8" s="315"/>
      <c r="KQ8" s="315"/>
      <c r="KR8" s="315"/>
      <c r="KS8" s="315"/>
      <c r="KT8" s="315"/>
      <c r="KU8" s="315"/>
      <c r="KV8" s="315"/>
      <c r="KW8" s="315"/>
      <c r="KX8" s="315"/>
      <c r="KY8" s="315"/>
      <c r="KZ8" s="315"/>
      <c r="LA8" s="315"/>
      <c r="LB8" s="315"/>
      <c r="LC8" s="315"/>
      <c r="LD8" s="315"/>
      <c r="LE8" s="315"/>
      <c r="LF8" s="315"/>
      <c r="LG8" s="315"/>
      <c r="LH8" s="315"/>
      <c r="LI8" s="315"/>
      <c r="LJ8" s="315"/>
      <c r="LK8" s="315"/>
      <c r="LL8" s="315"/>
      <c r="LM8" s="315"/>
      <c r="LN8" s="315"/>
      <c r="LO8" s="315"/>
      <c r="LP8" s="315"/>
      <c r="LQ8" s="315"/>
      <c r="LR8" s="315"/>
      <c r="LS8" s="315"/>
      <c r="LT8" s="315"/>
      <c r="LU8" s="315"/>
      <c r="LV8" s="315"/>
      <c r="LW8" s="315"/>
      <c r="LX8" s="315"/>
      <c r="LY8" s="315"/>
      <c r="LZ8" s="315"/>
      <c r="MA8" s="315"/>
      <c r="MB8" s="315"/>
      <c r="MC8" s="315"/>
      <c r="MD8" s="315"/>
      <c r="ME8" s="315"/>
      <c r="MF8" s="315"/>
      <c r="MG8" s="315"/>
      <c r="MH8" s="315"/>
      <c r="MI8" s="315"/>
      <c r="MJ8" s="315"/>
      <c r="MK8" s="315"/>
      <c r="ML8" s="315"/>
      <c r="MM8" s="315"/>
      <c r="MN8" s="315"/>
      <c r="MO8" s="315"/>
      <c r="MP8" s="315"/>
      <c r="MQ8" s="315"/>
      <c r="MR8" s="315"/>
      <c r="MS8" s="315"/>
      <c r="MT8" s="315"/>
      <c r="MU8" s="315"/>
      <c r="MV8" s="315"/>
      <c r="MW8" s="315"/>
      <c r="MX8" s="315"/>
      <c r="MY8" s="315"/>
      <c r="MZ8" s="315"/>
      <c r="NA8" s="315"/>
      <c r="NB8" s="315"/>
      <c r="NC8" s="315"/>
      <c r="ND8" s="315"/>
      <c r="NE8" s="315"/>
      <c r="NF8" s="315"/>
      <c r="NG8" s="315"/>
      <c r="NH8" s="315"/>
      <c r="NI8" s="315"/>
      <c r="NJ8" s="315"/>
      <c r="NK8" s="315"/>
      <c r="NL8" s="315"/>
      <c r="NM8" s="315"/>
      <c r="NN8" s="315"/>
      <c r="NO8" s="315"/>
      <c r="NP8" s="315"/>
      <c r="NQ8" s="315"/>
      <c r="NR8" s="315"/>
      <c r="NS8" s="315"/>
      <c r="NT8" s="315"/>
      <c r="NU8" s="315"/>
      <c r="NV8" s="315"/>
      <c r="NW8" s="315"/>
      <c r="NX8" s="315"/>
      <c r="NY8" s="315"/>
      <c r="NZ8" s="315"/>
      <c r="OA8" s="315"/>
      <c r="OB8" s="315"/>
      <c r="OC8" s="315"/>
      <c r="OD8" s="315"/>
      <c r="OE8" s="315"/>
      <c r="OF8" s="315"/>
      <c r="OG8" s="315"/>
      <c r="OH8" s="315"/>
      <c r="OI8" s="315"/>
      <c r="OJ8" s="315"/>
      <c r="OK8" s="315"/>
      <c r="OL8" s="315"/>
      <c r="OM8" s="315"/>
      <c r="ON8" s="315"/>
      <c r="OO8" s="315"/>
      <c r="OP8" s="315"/>
      <c r="OQ8" s="315"/>
      <c r="OR8" s="315"/>
      <c r="OS8" s="315"/>
      <c r="OT8" s="315"/>
      <c r="OU8" s="315"/>
      <c r="OV8" s="315"/>
      <c r="OW8" s="315"/>
      <c r="OX8" s="315"/>
      <c r="OY8" s="315"/>
      <c r="OZ8" s="315"/>
      <c r="PA8" s="315"/>
      <c r="PB8" s="315"/>
      <c r="PC8" s="315"/>
      <c r="PD8" s="315"/>
      <c r="PE8" s="315"/>
      <c r="PF8" s="315"/>
      <c r="PG8" s="315"/>
      <c r="PH8" s="315"/>
      <c r="PI8" s="315"/>
      <c r="PJ8" s="315"/>
      <c r="PK8" s="315"/>
      <c r="PL8" s="315"/>
      <c r="PM8" s="315"/>
      <c r="PN8" s="315"/>
      <c r="PO8" s="315"/>
      <c r="PP8" s="315"/>
      <c r="PQ8" s="315"/>
      <c r="PR8" s="315"/>
      <c r="PS8" s="315"/>
      <c r="PT8" s="315"/>
      <c r="PU8" s="315"/>
      <c r="PV8" s="315"/>
      <c r="PW8" s="315"/>
      <c r="PX8" s="315"/>
      <c r="PY8" s="315"/>
      <c r="PZ8" s="315"/>
      <c r="QA8" s="315"/>
      <c r="QB8" s="315"/>
      <c r="QC8" s="315"/>
      <c r="QD8" s="315"/>
      <c r="QE8" s="315"/>
      <c r="QF8" s="315"/>
      <c r="QG8" s="315"/>
      <c r="QH8" s="315"/>
      <c r="QI8" s="315"/>
      <c r="QJ8" s="315"/>
      <c r="QK8" s="315"/>
      <c r="QL8" s="315"/>
      <c r="QM8" s="315"/>
      <c r="QN8" s="315"/>
      <c r="QO8" s="315"/>
      <c r="QP8" s="315"/>
      <c r="QQ8" s="315"/>
      <c r="QR8" s="315"/>
      <c r="QS8" s="315"/>
      <c r="QT8" s="315"/>
      <c r="QU8" s="315"/>
      <c r="QV8" s="315"/>
      <c r="QW8" s="315"/>
      <c r="QX8" s="315"/>
      <c r="QY8" s="315"/>
      <c r="QZ8" s="315"/>
      <c r="RA8" s="315"/>
      <c r="RB8" s="315"/>
      <c r="RC8" s="315"/>
      <c r="RD8" s="315"/>
      <c r="RE8" s="315"/>
      <c r="RF8" s="315"/>
      <c r="RG8" s="315"/>
      <c r="RH8" s="315"/>
      <c r="RI8" s="315"/>
      <c r="RJ8" s="315"/>
      <c r="RK8" s="315"/>
      <c r="RL8" s="315"/>
      <c r="RM8" s="315"/>
      <c r="RN8" s="315"/>
      <c r="RO8" s="315"/>
      <c r="RP8" s="315"/>
      <c r="RQ8" s="315"/>
      <c r="RR8" s="315"/>
      <c r="RS8" s="315"/>
      <c r="RT8" s="315"/>
      <c r="RU8" s="315"/>
      <c r="RV8" s="315"/>
      <c r="RW8" s="315"/>
      <c r="RX8" s="315"/>
      <c r="RY8" s="315"/>
      <c r="RZ8" s="315"/>
      <c r="SA8" s="315"/>
      <c r="SB8" s="315"/>
      <c r="SC8" s="315"/>
      <c r="SD8" s="315"/>
      <c r="SE8" s="315"/>
      <c r="SF8" s="315"/>
      <c r="SG8" s="315"/>
      <c r="SH8" s="315"/>
      <c r="SI8" s="315"/>
      <c r="SJ8" s="315"/>
      <c r="SK8" s="315"/>
      <c r="SL8" s="315"/>
      <c r="SM8" s="315"/>
      <c r="SN8" s="315"/>
      <c r="SO8" s="315"/>
      <c r="SP8" s="315"/>
      <c r="SQ8" s="315"/>
      <c r="SR8" s="315"/>
      <c r="SS8" s="315"/>
      <c r="ST8" s="315"/>
      <c r="SU8" s="315"/>
      <c r="SV8" s="315"/>
      <c r="SW8" s="315"/>
      <c r="SX8" s="315"/>
      <c r="SY8" s="315"/>
      <c r="SZ8" s="315"/>
      <c r="TA8" s="315"/>
      <c r="TB8" s="315"/>
      <c r="TC8" s="315"/>
      <c r="TD8" s="315"/>
      <c r="TE8" s="315"/>
      <c r="TF8" s="315"/>
      <c r="TG8" s="315"/>
      <c r="TH8" s="315"/>
      <c r="TI8" s="315"/>
      <c r="TJ8" s="315"/>
      <c r="TK8" s="315"/>
      <c r="TL8" s="315"/>
      <c r="TM8" s="315"/>
      <c r="TN8" s="315"/>
      <c r="TO8" s="315"/>
      <c r="TP8" s="315"/>
      <c r="TQ8" s="315"/>
      <c r="TR8" s="315"/>
      <c r="TS8" s="315"/>
      <c r="TT8" s="315"/>
      <c r="TU8" s="315"/>
      <c r="TV8" s="315"/>
      <c r="TW8" s="315"/>
      <c r="TX8" s="315"/>
      <c r="TY8" s="315"/>
      <c r="TZ8" s="315"/>
      <c r="UA8" s="315"/>
      <c r="UB8" s="315"/>
      <c r="UC8" s="315"/>
      <c r="UD8" s="315"/>
      <c r="UE8" s="315"/>
      <c r="UF8" s="315"/>
      <c r="UG8" s="315"/>
      <c r="UH8" s="315"/>
      <c r="UI8" s="315"/>
      <c r="UJ8" s="315"/>
      <c r="UK8" s="315"/>
      <c r="UL8" s="315"/>
      <c r="UM8" s="315"/>
      <c r="UN8" s="315"/>
      <c r="UO8" s="315"/>
      <c r="UP8" s="315"/>
      <c r="UQ8" s="315"/>
      <c r="UR8" s="315"/>
      <c r="US8" s="315"/>
      <c r="UT8" s="315"/>
      <c r="UU8" s="315"/>
      <c r="UV8" s="315"/>
      <c r="UW8" s="315"/>
      <c r="UX8" s="315"/>
      <c r="UY8" s="315"/>
      <c r="UZ8" s="315"/>
      <c r="VA8" s="315"/>
      <c r="VB8" s="315"/>
      <c r="VC8" s="315"/>
      <c r="VD8" s="315"/>
      <c r="VE8" s="315"/>
      <c r="VF8" s="315"/>
      <c r="VG8" s="315"/>
      <c r="VH8" s="315"/>
      <c r="VI8" s="315"/>
      <c r="VJ8" s="315"/>
      <c r="VK8" s="315"/>
      <c r="VL8" s="315"/>
      <c r="VM8" s="315"/>
      <c r="VN8" s="315"/>
      <c r="VO8" s="315"/>
      <c r="VP8" s="315"/>
      <c r="VQ8" s="315"/>
      <c r="VR8" s="315"/>
      <c r="VS8" s="315"/>
      <c r="VT8" s="315"/>
      <c r="VU8" s="315"/>
      <c r="VV8" s="315"/>
      <c r="VW8" s="315"/>
      <c r="VX8" s="315"/>
      <c r="VY8" s="315"/>
      <c r="VZ8" s="315"/>
      <c r="WA8" s="315"/>
      <c r="WB8" s="315"/>
      <c r="WC8" s="315"/>
      <c r="WD8" s="315"/>
      <c r="WE8" s="315"/>
      <c r="WF8" s="315"/>
      <c r="WG8" s="315"/>
      <c r="WH8" s="315"/>
      <c r="WI8" s="315"/>
      <c r="WJ8" s="315"/>
      <c r="WK8" s="315"/>
      <c r="WL8" s="315"/>
      <c r="WM8" s="315"/>
      <c r="WN8" s="315"/>
      <c r="WO8" s="315"/>
      <c r="WP8" s="315"/>
      <c r="WQ8" s="315"/>
      <c r="WR8" s="315"/>
      <c r="WS8" s="315"/>
      <c r="WT8" s="315"/>
      <c r="WU8" s="315"/>
      <c r="WV8" s="315"/>
      <c r="WW8" s="315"/>
      <c r="WX8" s="315"/>
      <c r="WY8" s="315"/>
      <c r="WZ8" s="315"/>
      <c r="XA8" s="315"/>
      <c r="XB8" s="315"/>
      <c r="XC8" s="315"/>
      <c r="XD8" s="315"/>
      <c r="XE8" s="315"/>
      <c r="XF8" s="315"/>
      <c r="XG8" s="315"/>
      <c r="XH8" s="315"/>
      <c r="XI8" s="315"/>
      <c r="XJ8" s="315"/>
      <c r="XK8" s="315"/>
      <c r="XL8" s="315"/>
      <c r="XM8" s="315"/>
      <c r="XN8" s="315"/>
      <c r="XO8" s="315"/>
      <c r="XP8" s="315"/>
      <c r="XQ8" s="315"/>
      <c r="XR8" s="315"/>
      <c r="XS8" s="315"/>
      <c r="XT8" s="315"/>
      <c r="XU8" s="315"/>
      <c r="XV8" s="315"/>
      <c r="XW8" s="315"/>
      <c r="XX8" s="315"/>
      <c r="XY8" s="315"/>
      <c r="XZ8" s="315"/>
      <c r="YA8" s="315"/>
      <c r="YB8" s="315"/>
      <c r="YC8" s="315"/>
      <c r="YD8" s="315"/>
      <c r="YE8" s="315"/>
      <c r="YF8" s="315"/>
      <c r="YG8" s="315"/>
      <c r="YH8" s="315"/>
      <c r="YI8" s="315"/>
      <c r="YJ8" s="315"/>
      <c r="YK8" s="315"/>
      <c r="YL8" s="315"/>
      <c r="YM8" s="315"/>
      <c r="YN8" s="315"/>
      <c r="YO8" s="315"/>
      <c r="YP8" s="315"/>
      <c r="YQ8" s="315"/>
      <c r="YR8" s="315"/>
      <c r="YS8" s="315"/>
      <c r="YT8" s="315"/>
      <c r="YU8" s="315"/>
      <c r="YV8" s="315"/>
      <c r="YW8" s="315"/>
      <c r="YX8" s="315"/>
      <c r="YY8" s="315"/>
      <c r="YZ8" s="315"/>
      <c r="ZA8" s="315"/>
      <c r="ZB8" s="315"/>
      <c r="ZC8" s="315"/>
      <c r="ZD8" s="315"/>
      <c r="ZE8" s="315"/>
      <c r="ZF8" s="315"/>
      <c r="ZG8" s="315"/>
      <c r="ZH8" s="315"/>
      <c r="ZI8" s="315"/>
      <c r="ZJ8" s="315"/>
      <c r="ZK8" s="315"/>
      <c r="ZL8" s="315"/>
      <c r="ZM8" s="315"/>
      <c r="ZN8" s="315"/>
      <c r="ZO8" s="315"/>
      <c r="ZP8" s="315"/>
      <c r="ZQ8" s="315"/>
      <c r="ZR8" s="315"/>
      <c r="ZS8" s="315"/>
      <c r="ZT8" s="315"/>
      <c r="ZU8" s="315"/>
      <c r="ZV8" s="315"/>
      <c r="ZW8" s="315"/>
      <c r="ZX8" s="315"/>
      <c r="ZY8" s="315"/>
      <c r="ZZ8" s="315"/>
      <c r="AAA8" s="315"/>
      <c r="AAB8" s="315"/>
      <c r="AAC8" s="315"/>
      <c r="AAD8" s="315"/>
      <c r="AAE8" s="315"/>
      <c r="AAF8" s="315"/>
      <c r="AAG8" s="315"/>
      <c r="AAH8" s="315"/>
      <c r="AAI8" s="315"/>
      <c r="AAJ8" s="315"/>
      <c r="AAK8" s="315"/>
      <c r="AAL8" s="315"/>
      <c r="AAM8" s="315"/>
      <c r="AAN8" s="315"/>
      <c r="AAO8" s="315"/>
      <c r="AAP8" s="315"/>
      <c r="AAQ8" s="315"/>
      <c r="AAR8" s="315"/>
      <c r="AAS8" s="315"/>
      <c r="AAT8" s="315"/>
      <c r="AAU8" s="315"/>
      <c r="AAV8" s="315"/>
      <c r="AAW8" s="315"/>
      <c r="AAX8" s="315"/>
      <c r="AAY8" s="315"/>
      <c r="AAZ8" s="315"/>
      <c r="ABA8" s="315"/>
      <c r="ABB8" s="315"/>
      <c r="ABC8" s="315"/>
      <c r="ABD8" s="315"/>
      <c r="ABE8" s="315"/>
      <c r="ABF8" s="315"/>
      <c r="ABG8" s="315"/>
      <c r="ABH8" s="315"/>
      <c r="ABI8" s="315"/>
      <c r="ABJ8" s="315"/>
      <c r="ABK8" s="315"/>
      <c r="ABL8" s="315"/>
      <c r="ABM8" s="315"/>
      <c r="ABN8" s="315"/>
      <c r="ABO8" s="315"/>
      <c r="ABP8" s="315"/>
      <c r="ABQ8" s="315"/>
      <c r="ABR8" s="315"/>
      <c r="ABS8" s="315"/>
      <c r="ABT8" s="315"/>
      <c r="ABU8" s="315"/>
      <c r="ABV8" s="315"/>
      <c r="ABW8" s="315"/>
      <c r="ABX8" s="315"/>
      <c r="ABY8" s="315"/>
      <c r="ABZ8" s="315"/>
      <c r="ACA8" s="315"/>
      <c r="ACB8" s="315"/>
      <c r="ACC8" s="315"/>
      <c r="ACD8" s="315"/>
      <c r="ACE8" s="315"/>
      <c r="ACF8" s="315"/>
      <c r="ACG8" s="315"/>
      <c r="ACH8" s="315"/>
      <c r="ACI8" s="315"/>
      <c r="ACJ8" s="315"/>
      <c r="ACK8" s="315"/>
      <c r="ACL8" s="315"/>
      <c r="ACM8" s="315"/>
      <c r="ACN8" s="315"/>
      <c r="ACO8" s="315"/>
      <c r="ACP8" s="315"/>
      <c r="ACQ8" s="315"/>
      <c r="ACR8" s="315"/>
      <c r="ACS8" s="315"/>
      <c r="ACT8" s="315"/>
      <c r="ACU8" s="315"/>
      <c r="ACV8" s="315"/>
      <c r="ACW8" s="315"/>
      <c r="ACX8" s="315"/>
      <c r="ACY8" s="315"/>
      <c r="ACZ8" s="315"/>
      <c r="ADA8" s="315"/>
      <c r="ADB8" s="315"/>
      <c r="ADC8" s="315"/>
      <c r="ADD8" s="315"/>
      <c r="ADE8" s="315"/>
      <c r="ADF8" s="315"/>
      <c r="ADG8" s="315"/>
      <c r="ADH8" s="315"/>
      <c r="ADI8" s="315"/>
      <c r="ADJ8" s="315"/>
      <c r="ADK8" s="315"/>
      <c r="ADL8" s="315"/>
      <c r="ADM8" s="315"/>
      <c r="ADN8" s="315"/>
      <c r="ADO8" s="315"/>
      <c r="ADP8" s="315"/>
      <c r="ADQ8" s="315"/>
      <c r="ADR8" s="315"/>
      <c r="ADS8" s="315"/>
      <c r="ADT8" s="315"/>
      <c r="ADU8" s="315"/>
      <c r="ADV8" s="315"/>
      <c r="ADW8" s="315"/>
      <c r="ADX8" s="315"/>
      <c r="ADY8" s="315"/>
      <c r="ADZ8" s="315"/>
      <c r="AEA8" s="315"/>
      <c r="AEB8" s="315"/>
      <c r="AEC8" s="315"/>
      <c r="AED8" s="315"/>
      <c r="AEE8" s="315"/>
      <c r="AEF8" s="315"/>
      <c r="AEG8" s="315"/>
      <c r="AEH8" s="315"/>
      <c r="AEI8" s="315"/>
      <c r="AEJ8" s="315"/>
      <c r="AEK8" s="315"/>
      <c r="AEL8" s="315"/>
      <c r="AEM8" s="315"/>
      <c r="AEN8" s="315"/>
      <c r="AEO8" s="315"/>
      <c r="AEP8" s="315"/>
      <c r="AEQ8" s="315"/>
      <c r="AER8" s="315"/>
      <c r="AES8" s="315"/>
      <c r="AET8" s="315"/>
      <c r="AEU8" s="315"/>
      <c r="AEV8" s="315"/>
      <c r="AEW8" s="315"/>
      <c r="AEX8" s="315"/>
      <c r="AEY8" s="315"/>
      <c r="AEZ8" s="315"/>
      <c r="AFA8" s="315"/>
      <c r="AFB8" s="315"/>
      <c r="AFC8" s="315"/>
      <c r="AFD8" s="315"/>
      <c r="AFE8" s="315"/>
      <c r="AFF8" s="315"/>
      <c r="AFG8" s="315"/>
      <c r="AFH8" s="315"/>
      <c r="AFI8" s="315"/>
      <c r="AFJ8" s="315"/>
      <c r="AFK8" s="315"/>
      <c r="AFL8" s="315"/>
      <c r="AFM8" s="315"/>
      <c r="AFN8" s="315"/>
      <c r="AFO8" s="315"/>
      <c r="AFP8" s="315"/>
      <c r="AFQ8" s="315"/>
      <c r="AFR8" s="315"/>
      <c r="AFS8" s="315"/>
      <c r="AFT8" s="315"/>
      <c r="AFU8" s="315"/>
      <c r="AFV8" s="315"/>
      <c r="AFW8" s="315"/>
      <c r="AFX8" s="315"/>
      <c r="AFY8" s="315"/>
      <c r="AFZ8" s="315"/>
      <c r="AGA8" s="315"/>
      <c r="AGB8" s="315"/>
      <c r="AGC8" s="315"/>
      <c r="AGD8" s="315"/>
      <c r="AGE8" s="315"/>
      <c r="AGF8" s="315"/>
      <c r="AGG8" s="315"/>
      <c r="AGH8" s="315"/>
      <c r="AGI8" s="315"/>
      <c r="AGJ8" s="315"/>
      <c r="AGK8" s="315"/>
      <c r="AGL8" s="315"/>
      <c r="AGM8" s="315"/>
      <c r="AGN8" s="315"/>
      <c r="AGO8" s="315"/>
      <c r="AGP8" s="315"/>
      <c r="AGQ8" s="315"/>
      <c r="AGR8" s="315"/>
      <c r="AGS8" s="315"/>
      <c r="AGT8" s="315"/>
      <c r="AGU8" s="315"/>
      <c r="AGV8" s="315"/>
      <c r="AGW8" s="315"/>
      <c r="AGX8" s="315"/>
      <c r="AGY8" s="315"/>
      <c r="AGZ8" s="315"/>
      <c r="AHA8" s="315"/>
      <c r="AHB8" s="315"/>
      <c r="AHC8" s="315"/>
      <c r="AHD8" s="315"/>
      <c r="AHE8" s="315"/>
      <c r="AHF8" s="315"/>
      <c r="AHG8" s="315"/>
      <c r="AHH8" s="315"/>
      <c r="AHI8" s="315"/>
      <c r="AHJ8" s="315"/>
      <c r="AHK8" s="315"/>
      <c r="AHL8" s="315"/>
      <c r="AHM8" s="315"/>
      <c r="AHN8" s="315"/>
      <c r="AHO8" s="315"/>
      <c r="AHP8" s="315"/>
      <c r="AHQ8" s="315"/>
      <c r="AHR8" s="315"/>
      <c r="AHS8" s="315"/>
      <c r="AHT8" s="315"/>
      <c r="AHU8" s="315"/>
      <c r="AHV8" s="315"/>
      <c r="AHW8" s="315"/>
      <c r="AHX8" s="315"/>
      <c r="AHY8" s="315"/>
      <c r="AHZ8" s="315"/>
      <c r="AIA8" s="315"/>
      <c r="AIB8" s="315"/>
      <c r="AIC8" s="315"/>
      <c r="AID8" s="315"/>
      <c r="AIE8" s="315"/>
      <c r="AIF8" s="315"/>
      <c r="AIG8" s="315"/>
      <c r="AIH8" s="315"/>
      <c r="AII8" s="315"/>
      <c r="AIJ8" s="315"/>
      <c r="AIK8" s="315"/>
      <c r="AIL8" s="315"/>
      <c r="AIM8" s="315"/>
      <c r="AIN8" s="315"/>
      <c r="AIO8" s="315"/>
      <c r="AIP8" s="315"/>
      <c r="AIQ8" s="315"/>
      <c r="AIR8" s="315"/>
      <c r="AIS8" s="315"/>
      <c r="AIT8" s="315"/>
      <c r="AIU8" s="315"/>
      <c r="AIV8" s="315"/>
      <c r="AIW8" s="315"/>
      <c r="AIX8" s="315"/>
      <c r="AIY8" s="315"/>
      <c r="AIZ8" s="315"/>
      <c r="AJA8" s="315"/>
      <c r="AJB8" s="315"/>
      <c r="AJC8" s="315"/>
      <c r="AJD8" s="315"/>
      <c r="AJE8" s="315"/>
      <c r="AJF8" s="315"/>
      <c r="AJG8" s="315"/>
      <c r="AJH8" s="315"/>
      <c r="AJI8" s="315"/>
      <c r="AJJ8" s="315"/>
      <c r="AJK8" s="315"/>
      <c r="AJL8" s="315"/>
      <c r="AJM8" s="315"/>
      <c r="AJN8" s="315"/>
      <c r="AJO8" s="315"/>
      <c r="AJP8" s="315"/>
      <c r="AJQ8" s="315"/>
      <c r="AJR8" s="315"/>
      <c r="AJS8" s="315"/>
      <c r="AJT8" s="315"/>
      <c r="AJU8" s="315"/>
      <c r="AJV8" s="315"/>
      <c r="AJW8" s="315"/>
      <c r="AJX8" s="315"/>
      <c r="AJY8" s="315"/>
      <c r="AJZ8" s="315"/>
      <c r="AKA8" s="315"/>
      <c r="AKB8" s="315"/>
      <c r="AKC8" s="315"/>
      <c r="AKD8" s="315"/>
      <c r="AKE8" s="315"/>
      <c r="AKF8" s="315"/>
      <c r="AKG8" s="315"/>
      <c r="AKH8" s="315"/>
      <c r="AKI8" s="315"/>
      <c r="AKJ8" s="315"/>
      <c r="AKK8" s="315"/>
      <c r="AKL8" s="315"/>
      <c r="AKM8" s="315"/>
      <c r="AKN8" s="315"/>
      <c r="AKO8" s="315"/>
      <c r="AKP8" s="315"/>
      <c r="AKQ8" s="315"/>
      <c r="AKR8" s="315"/>
      <c r="AKS8" s="315"/>
      <c r="AKT8" s="315"/>
      <c r="AKU8" s="315"/>
      <c r="AKV8" s="315"/>
      <c r="AKW8" s="315"/>
      <c r="AKX8" s="315"/>
      <c r="AKY8" s="315"/>
      <c r="AKZ8" s="315"/>
      <c r="ALA8" s="315"/>
      <c r="ALB8" s="315"/>
      <c r="ALC8" s="315"/>
      <c r="ALD8" s="315"/>
      <c r="ALE8" s="315"/>
      <c r="ALF8" s="315"/>
      <c r="ALG8" s="315"/>
      <c r="ALH8" s="315"/>
      <c r="ALI8" s="315"/>
      <c r="ALJ8" s="315"/>
      <c r="ALK8" s="315"/>
      <c r="ALL8" s="315"/>
      <c r="ALM8" s="315"/>
      <c r="ALN8" s="315"/>
      <c r="ALO8" s="315"/>
      <c r="ALP8" s="315"/>
      <c r="ALQ8" s="315"/>
      <c r="ALR8" s="315"/>
      <c r="ALS8" s="315"/>
      <c r="ALT8" s="315"/>
      <c r="ALU8" s="315"/>
      <c r="ALV8" s="315"/>
      <c r="ALW8" s="315"/>
      <c r="ALX8" s="315"/>
      <c r="ALY8" s="315"/>
      <c r="ALZ8" s="315"/>
      <c r="AMA8" s="315"/>
      <c r="AMB8" s="315"/>
      <c r="AMC8" s="315"/>
      <c r="AMD8" s="315"/>
      <c r="AME8" s="315"/>
      <c r="AMF8" s="315"/>
      <c r="AMG8" s="315"/>
      <c r="AMH8" s="315"/>
      <c r="AMI8" s="315"/>
      <c r="AMJ8" s="315"/>
      <c r="AMK8" s="315"/>
      <c r="AML8" s="315"/>
      <c r="AMM8" s="315"/>
      <c r="AMN8" s="315"/>
      <c r="AMO8" s="315"/>
      <c r="AMP8" s="315"/>
      <c r="AMQ8" s="315"/>
      <c r="AMR8" s="315"/>
    </row>
    <row r="9" spans="1:1032" ht="13.5" customHeight="1">
      <c r="A9" s="316">
        <v>1</v>
      </c>
      <c r="B9" s="316" t="s">
        <v>1603</v>
      </c>
      <c r="C9" s="316"/>
      <c r="D9" s="316"/>
      <c r="E9" s="316"/>
      <c r="F9" s="316"/>
      <c r="G9" s="316"/>
      <c r="H9" s="317" t="s">
        <v>1604</v>
      </c>
      <c r="I9" s="317" t="s">
        <v>1605</v>
      </c>
      <c r="J9" s="319"/>
      <c r="K9" s="317" t="s">
        <v>864</v>
      </c>
      <c r="L9" s="317" t="s">
        <v>1606</v>
      </c>
      <c r="M9" s="317"/>
      <c r="N9" s="317" t="s">
        <v>1606</v>
      </c>
      <c r="O9" s="317"/>
      <c r="P9" s="317"/>
      <c r="Q9" s="317"/>
      <c r="R9" s="317"/>
      <c r="S9" s="320" t="s">
        <v>820</v>
      </c>
      <c r="T9" s="320" t="s">
        <v>820</v>
      </c>
      <c r="U9" s="320" t="s">
        <v>820</v>
      </c>
      <c r="V9" s="317"/>
      <c r="W9" s="317" t="s">
        <v>864</v>
      </c>
      <c r="X9" s="317" t="s">
        <v>1607</v>
      </c>
      <c r="Y9" s="317"/>
      <c r="Z9" s="317"/>
      <c r="AA9" s="317" t="s">
        <v>864</v>
      </c>
      <c r="AB9" s="317" t="s">
        <v>864</v>
      </c>
      <c r="AC9" s="321" t="s">
        <v>1594</v>
      </c>
      <c r="AD9" s="317"/>
      <c r="AE9" s="317"/>
      <c r="AF9" s="317"/>
      <c r="AG9" s="317">
        <v>1</v>
      </c>
      <c r="AH9" s="317"/>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c r="AMR9" s="3"/>
    </row>
    <row r="10" spans="1:1032" ht="13.5" customHeight="1">
      <c r="A10" s="322">
        <v>2</v>
      </c>
      <c r="B10" s="322"/>
      <c r="C10" s="322" t="s">
        <v>858</v>
      </c>
      <c r="D10" s="322"/>
      <c r="E10" s="322"/>
      <c r="F10" s="322"/>
      <c r="G10" s="322"/>
      <c r="H10" s="323" t="s">
        <v>1608</v>
      </c>
      <c r="I10" s="323" t="s">
        <v>1609</v>
      </c>
      <c r="J10" s="323" t="s">
        <v>860</v>
      </c>
      <c r="K10" s="323" t="s">
        <v>864</v>
      </c>
      <c r="L10" s="323" t="s">
        <v>831</v>
      </c>
      <c r="M10" s="323"/>
      <c r="N10" s="323" t="s">
        <v>831</v>
      </c>
      <c r="O10" s="323" t="s">
        <v>946</v>
      </c>
      <c r="P10" s="323" t="s">
        <v>947</v>
      </c>
      <c r="Q10" s="323"/>
      <c r="R10" s="323"/>
      <c r="S10" s="325" t="s">
        <v>820</v>
      </c>
      <c r="T10" s="325" t="s">
        <v>820</v>
      </c>
      <c r="U10" s="325" t="s">
        <v>820</v>
      </c>
      <c r="V10" s="323"/>
      <c r="W10" s="323"/>
      <c r="X10" s="323" t="s">
        <v>863</v>
      </c>
      <c r="Y10" s="323"/>
      <c r="Z10" s="323" t="s">
        <v>1610</v>
      </c>
      <c r="AA10" s="323" t="s">
        <v>864</v>
      </c>
      <c r="AB10" s="323" t="s">
        <v>864</v>
      </c>
      <c r="AC10" s="321" t="s">
        <v>1594</v>
      </c>
      <c r="AD10" s="323"/>
      <c r="AE10" s="323"/>
      <c r="AF10" s="323"/>
      <c r="AG10" s="323">
        <v>1</v>
      </c>
      <c r="AH10" s="323">
        <v>1</v>
      </c>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c r="AMR10" s="3"/>
    </row>
    <row r="11" spans="1:1032" ht="13.5" customHeight="1">
      <c r="A11" s="326">
        <v>3</v>
      </c>
      <c r="B11" s="326"/>
      <c r="C11" s="326" t="s">
        <v>1611</v>
      </c>
      <c r="D11" s="326"/>
      <c r="E11" s="326"/>
      <c r="F11" s="326"/>
      <c r="G11" s="326"/>
      <c r="H11" s="317" t="s">
        <v>1612</v>
      </c>
      <c r="I11" s="317" t="s">
        <v>1613</v>
      </c>
      <c r="J11" s="317" t="s">
        <v>887</v>
      </c>
      <c r="K11" s="317" t="s">
        <v>864</v>
      </c>
      <c r="L11" s="317" t="s">
        <v>1614</v>
      </c>
      <c r="M11" s="317"/>
      <c r="N11" s="317" t="s">
        <v>1614</v>
      </c>
      <c r="O11" s="317"/>
      <c r="P11" s="317"/>
      <c r="Q11" s="317"/>
      <c r="R11" s="317"/>
      <c r="S11" s="320" t="s">
        <v>820</v>
      </c>
      <c r="T11" s="320" t="s">
        <v>820</v>
      </c>
      <c r="U11" s="320" t="s">
        <v>820</v>
      </c>
      <c r="V11" s="317"/>
      <c r="W11" s="317"/>
      <c r="X11" s="317" t="s">
        <v>863</v>
      </c>
      <c r="Y11" s="317"/>
      <c r="Z11" s="317" t="s">
        <v>1615</v>
      </c>
      <c r="AA11" s="317" t="s">
        <v>864</v>
      </c>
      <c r="AB11" s="317" t="s">
        <v>864</v>
      </c>
      <c r="AC11" s="321" t="s">
        <v>1594</v>
      </c>
      <c r="AD11" s="317"/>
      <c r="AE11" s="317"/>
      <c r="AF11" s="317"/>
      <c r="AG11" s="317">
        <v>1</v>
      </c>
      <c r="AH11" s="317">
        <v>1</v>
      </c>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c r="AMR11" s="3"/>
    </row>
    <row r="12" spans="1:1032" ht="13.5" customHeight="1">
      <c r="A12" s="322">
        <v>4</v>
      </c>
      <c r="B12" s="322"/>
      <c r="C12" s="322" t="s">
        <v>880</v>
      </c>
      <c r="D12" s="322"/>
      <c r="E12" s="322"/>
      <c r="F12" s="322"/>
      <c r="G12" s="322"/>
      <c r="H12" s="324" t="s">
        <v>1616</v>
      </c>
      <c r="I12" s="323" t="s">
        <v>1617</v>
      </c>
      <c r="J12" s="323" t="s">
        <v>1618</v>
      </c>
      <c r="K12" s="323" t="s">
        <v>864</v>
      </c>
      <c r="L12" s="323" t="s">
        <v>1619</v>
      </c>
      <c r="M12" s="323"/>
      <c r="N12" s="323" t="s">
        <v>1619</v>
      </c>
      <c r="O12" s="323"/>
      <c r="P12" s="323"/>
      <c r="Q12" s="323"/>
      <c r="R12" s="323"/>
      <c r="S12" s="325" t="s">
        <v>820</v>
      </c>
      <c r="T12" s="325" t="s">
        <v>820</v>
      </c>
      <c r="U12" s="325" t="s">
        <v>820</v>
      </c>
      <c r="V12" s="323"/>
      <c r="W12" s="323"/>
      <c r="X12" s="323" t="s">
        <v>863</v>
      </c>
      <c r="Y12" s="323"/>
      <c r="Z12" s="323" t="s">
        <v>1620</v>
      </c>
      <c r="AA12" s="323" t="s">
        <v>864</v>
      </c>
      <c r="AB12" s="323" t="s">
        <v>864</v>
      </c>
      <c r="AC12" s="321" t="s">
        <v>1594</v>
      </c>
      <c r="AD12" s="323"/>
      <c r="AE12" s="323"/>
      <c r="AF12" s="323"/>
      <c r="AG12" s="323">
        <v>1</v>
      </c>
      <c r="AH12" s="323">
        <v>1</v>
      </c>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c r="AMR12" s="3"/>
    </row>
    <row r="13" spans="1:1032" ht="13.5" customHeight="1">
      <c r="A13" s="326">
        <v>5</v>
      </c>
      <c r="B13" s="326"/>
      <c r="C13" s="326" t="s">
        <v>1621</v>
      </c>
      <c r="D13" s="326"/>
      <c r="E13" s="326"/>
      <c r="F13" s="326"/>
      <c r="G13" s="326"/>
      <c r="H13" s="317" t="s">
        <v>1622</v>
      </c>
      <c r="I13" s="317" t="s">
        <v>1623</v>
      </c>
      <c r="J13" s="317" t="s">
        <v>1624</v>
      </c>
      <c r="K13" s="317" t="s">
        <v>864</v>
      </c>
      <c r="L13" s="317" t="s">
        <v>1625</v>
      </c>
      <c r="M13" s="317"/>
      <c r="N13" s="317" t="s">
        <v>1625</v>
      </c>
      <c r="O13" s="317"/>
      <c r="P13" s="317"/>
      <c r="Q13" s="317"/>
      <c r="R13" s="317"/>
      <c r="S13" s="327" t="s">
        <v>817</v>
      </c>
      <c r="T13" s="328" t="s">
        <v>820</v>
      </c>
      <c r="U13" s="329" t="s">
        <v>817</v>
      </c>
      <c r="V13" s="317" t="s">
        <v>864</v>
      </c>
      <c r="W13" s="317"/>
      <c r="X13" s="317" t="s">
        <v>879</v>
      </c>
      <c r="Y13" s="317"/>
      <c r="Z13" s="317" t="s">
        <v>932</v>
      </c>
      <c r="AA13" s="317" t="s">
        <v>864</v>
      </c>
      <c r="AB13" s="317" t="s">
        <v>864</v>
      </c>
      <c r="AC13" s="321" t="s">
        <v>1594</v>
      </c>
      <c r="AD13" s="317"/>
      <c r="AE13" s="317"/>
      <c r="AF13" s="317"/>
      <c r="AG13" s="317">
        <v>1</v>
      </c>
      <c r="AH13" s="317">
        <v>1</v>
      </c>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c r="AML13" s="3"/>
      <c r="AMM13" s="3"/>
      <c r="AMN13" s="3"/>
      <c r="AMO13" s="3"/>
      <c r="AMP13" s="3"/>
      <c r="AMQ13" s="3"/>
      <c r="AMR13" s="3"/>
    </row>
    <row r="14" spans="1:1032" ht="13.5" customHeight="1">
      <c r="A14" s="322">
        <v>6</v>
      </c>
      <c r="B14" s="322"/>
      <c r="C14" s="322" t="s">
        <v>1626</v>
      </c>
      <c r="D14" s="322"/>
      <c r="E14" s="322"/>
      <c r="F14" s="322"/>
      <c r="G14" s="322"/>
      <c r="H14" s="323" t="s">
        <v>1627</v>
      </c>
      <c r="I14" s="323" t="s">
        <v>1628</v>
      </c>
      <c r="J14" s="330"/>
      <c r="K14" s="323" t="s">
        <v>864</v>
      </c>
      <c r="L14" s="323" t="s">
        <v>1629</v>
      </c>
      <c r="M14" s="323"/>
      <c r="N14" s="323" t="s">
        <v>1629</v>
      </c>
      <c r="O14" s="323"/>
      <c r="P14" s="323"/>
      <c r="Q14" s="323"/>
      <c r="R14" s="323"/>
      <c r="S14" s="331" t="s">
        <v>823</v>
      </c>
      <c r="T14" s="331" t="s">
        <v>823</v>
      </c>
      <c r="U14" s="331" t="s">
        <v>823</v>
      </c>
      <c r="V14" s="323"/>
      <c r="W14" s="323" t="s">
        <v>864</v>
      </c>
      <c r="X14" s="323" t="s">
        <v>942</v>
      </c>
      <c r="Y14" s="323"/>
      <c r="Z14" s="323"/>
      <c r="AA14" s="323" t="s">
        <v>864</v>
      </c>
      <c r="AB14" s="323" t="s">
        <v>864</v>
      </c>
      <c r="AC14" s="321" t="s">
        <v>1594</v>
      </c>
      <c r="AD14" s="323"/>
      <c r="AE14" s="323"/>
      <c r="AF14" s="323"/>
      <c r="AG14" s="323">
        <v>1</v>
      </c>
      <c r="AH14" s="323">
        <v>1</v>
      </c>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c r="AML14" s="3"/>
      <c r="AMM14" s="3"/>
      <c r="AMN14" s="3"/>
      <c r="AMO14" s="3"/>
      <c r="AMP14" s="3"/>
      <c r="AMQ14" s="3"/>
      <c r="AMR14" s="3"/>
    </row>
    <row r="15" spans="1:1032" ht="13.5" customHeight="1">
      <c r="A15" s="326">
        <v>7</v>
      </c>
      <c r="B15" s="326"/>
      <c r="C15" s="326"/>
      <c r="D15" s="326" t="s">
        <v>831</v>
      </c>
      <c r="E15" s="326"/>
      <c r="F15" s="326"/>
      <c r="G15" s="326"/>
      <c r="H15" s="317" t="s">
        <v>1630</v>
      </c>
      <c r="I15" s="317"/>
      <c r="J15" s="317" t="s">
        <v>1631</v>
      </c>
      <c r="K15" s="317" t="s">
        <v>864</v>
      </c>
      <c r="L15" s="317" t="s">
        <v>831</v>
      </c>
      <c r="M15" s="317"/>
      <c r="N15" s="317" t="s">
        <v>831</v>
      </c>
      <c r="O15" s="317"/>
      <c r="P15" s="317"/>
      <c r="Q15" s="317"/>
      <c r="R15" s="317"/>
      <c r="S15" s="320" t="s">
        <v>820</v>
      </c>
      <c r="T15" s="320" t="s">
        <v>820</v>
      </c>
      <c r="U15" s="320" t="s">
        <v>820</v>
      </c>
      <c r="V15" s="317"/>
      <c r="W15" s="317"/>
      <c r="X15" s="317" t="s">
        <v>863</v>
      </c>
      <c r="Y15" s="317"/>
      <c r="Z15" s="317"/>
      <c r="AA15" s="317" t="s">
        <v>864</v>
      </c>
      <c r="AB15" s="317" t="s">
        <v>864</v>
      </c>
      <c r="AC15" s="332" t="s">
        <v>1594</v>
      </c>
      <c r="AD15" s="317"/>
      <c r="AE15" s="317"/>
      <c r="AF15" s="317"/>
      <c r="AG15" s="317">
        <v>1</v>
      </c>
      <c r="AH15" s="317">
        <v>1</v>
      </c>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c r="AMR15" s="3"/>
    </row>
    <row r="16" spans="1:1032" ht="13.5" customHeight="1">
      <c r="A16" s="322">
        <v>8</v>
      </c>
      <c r="B16" s="322"/>
      <c r="C16" s="322"/>
      <c r="D16" s="322" t="s">
        <v>1632</v>
      </c>
      <c r="E16" s="322"/>
      <c r="F16" s="322"/>
      <c r="G16" s="322"/>
      <c r="H16" s="323" t="s">
        <v>1633</v>
      </c>
      <c r="I16" s="323" t="s">
        <v>1634</v>
      </c>
      <c r="J16" s="323" t="s">
        <v>1635</v>
      </c>
      <c r="K16" s="323" t="s">
        <v>864</v>
      </c>
      <c r="L16" s="323" t="s">
        <v>1636</v>
      </c>
      <c r="M16" s="323"/>
      <c r="N16" s="323" t="s">
        <v>1636</v>
      </c>
      <c r="O16" s="323"/>
      <c r="P16" s="323"/>
      <c r="Q16" s="323"/>
      <c r="R16" s="323"/>
      <c r="S16" s="333" t="s">
        <v>817</v>
      </c>
      <c r="T16" s="334" t="s">
        <v>817</v>
      </c>
      <c r="U16" s="335" t="s">
        <v>820</v>
      </c>
      <c r="V16" s="323" t="s">
        <v>864</v>
      </c>
      <c r="W16" s="323"/>
      <c r="X16" s="323" t="s">
        <v>863</v>
      </c>
      <c r="Y16" s="323"/>
      <c r="Z16" s="323" t="s">
        <v>1637</v>
      </c>
      <c r="AA16" s="323" t="s">
        <v>864</v>
      </c>
      <c r="AB16" s="323" t="s">
        <v>864</v>
      </c>
      <c r="AC16" s="321" t="s">
        <v>1594</v>
      </c>
      <c r="AD16" s="323"/>
      <c r="AE16" s="323"/>
      <c r="AF16" s="323"/>
      <c r="AG16" s="323">
        <v>1</v>
      </c>
      <c r="AH16" s="323">
        <v>1</v>
      </c>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c r="AML16" s="3"/>
      <c r="AMM16" s="3"/>
      <c r="AMN16" s="3"/>
      <c r="AMO16" s="3"/>
      <c r="AMP16" s="3"/>
      <c r="AMQ16" s="3"/>
      <c r="AMR16" s="3"/>
    </row>
    <row r="17" spans="1:1032" ht="13.5" customHeight="1">
      <c r="A17" s="326">
        <v>9</v>
      </c>
      <c r="B17" s="326"/>
      <c r="C17" s="326" t="s">
        <v>1638</v>
      </c>
      <c r="D17" s="326"/>
      <c r="E17" s="326"/>
      <c r="F17" s="326"/>
      <c r="G17" s="326"/>
      <c r="H17" s="318" t="s">
        <v>1639</v>
      </c>
      <c r="I17" s="317" t="s">
        <v>1640</v>
      </c>
      <c r="J17" s="317" t="s">
        <v>1641</v>
      </c>
      <c r="K17" s="317" t="s">
        <v>864</v>
      </c>
      <c r="L17" s="317" t="s">
        <v>1642</v>
      </c>
      <c r="M17" s="317"/>
      <c r="N17" s="317" t="s">
        <v>1642</v>
      </c>
      <c r="O17" s="317"/>
      <c r="P17" s="317"/>
      <c r="Q17" s="317"/>
      <c r="R17" s="317"/>
      <c r="S17" s="327" t="s">
        <v>817</v>
      </c>
      <c r="T17" s="329" t="s">
        <v>817</v>
      </c>
      <c r="U17" s="328" t="s">
        <v>820</v>
      </c>
      <c r="V17" s="317" t="s">
        <v>864</v>
      </c>
      <c r="W17" s="317"/>
      <c r="X17" s="317" t="s">
        <v>863</v>
      </c>
      <c r="Y17" s="317"/>
      <c r="Z17" s="317" t="s">
        <v>1643</v>
      </c>
      <c r="AA17" s="317" t="s">
        <v>864</v>
      </c>
      <c r="AB17" s="317" t="s">
        <v>864</v>
      </c>
      <c r="AC17" s="321" t="s">
        <v>1594</v>
      </c>
      <c r="AD17" s="317"/>
      <c r="AE17" s="317"/>
      <c r="AF17" s="317"/>
      <c r="AG17" s="317">
        <v>1</v>
      </c>
      <c r="AH17" s="317">
        <v>1</v>
      </c>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c r="AML17" s="3"/>
      <c r="AMM17" s="3"/>
      <c r="AMN17" s="3"/>
      <c r="AMO17" s="3"/>
      <c r="AMP17" s="3"/>
      <c r="AMQ17" s="3"/>
      <c r="AMR17" s="3"/>
    </row>
    <row r="18" spans="1:1032" ht="13.5" customHeight="1">
      <c r="A18" s="322">
        <v>10</v>
      </c>
      <c r="B18" s="322"/>
      <c r="C18" s="322" t="s">
        <v>1644</v>
      </c>
      <c r="D18" s="322"/>
      <c r="E18" s="322"/>
      <c r="F18" s="322"/>
      <c r="G18" s="322"/>
      <c r="H18" s="323" t="s">
        <v>1645</v>
      </c>
      <c r="I18" s="323" t="s">
        <v>1646</v>
      </c>
      <c r="J18" s="323" t="s">
        <v>1647</v>
      </c>
      <c r="K18" s="323" t="s">
        <v>864</v>
      </c>
      <c r="L18" s="323" t="s">
        <v>1648</v>
      </c>
      <c r="M18" s="323"/>
      <c r="N18" s="323" t="s">
        <v>1648</v>
      </c>
      <c r="O18" s="323"/>
      <c r="P18" s="323"/>
      <c r="Q18" s="323"/>
      <c r="R18" s="323"/>
      <c r="S18" s="333" t="s">
        <v>817</v>
      </c>
      <c r="T18" s="334" t="s">
        <v>817</v>
      </c>
      <c r="U18" s="334" t="s">
        <v>817</v>
      </c>
      <c r="V18" s="323"/>
      <c r="W18" s="323"/>
      <c r="X18" s="323" t="s">
        <v>863</v>
      </c>
      <c r="Y18" s="323"/>
      <c r="Z18" s="323" t="s">
        <v>1649</v>
      </c>
      <c r="AA18" s="323" t="s">
        <v>864</v>
      </c>
      <c r="AB18" s="323" t="s">
        <v>864</v>
      </c>
      <c r="AC18" s="321" t="s">
        <v>1594</v>
      </c>
      <c r="AD18" s="323"/>
      <c r="AE18" s="323"/>
      <c r="AF18" s="323"/>
      <c r="AG18" s="323">
        <v>1</v>
      </c>
      <c r="AH18" s="323">
        <v>1</v>
      </c>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c r="AML18" s="3"/>
      <c r="AMM18" s="3"/>
      <c r="AMN18" s="3"/>
      <c r="AMO18" s="3"/>
      <c r="AMP18" s="3"/>
      <c r="AMQ18" s="3"/>
      <c r="AMR18" s="3"/>
    </row>
    <row r="19" spans="1:1032" ht="13.5" customHeight="1">
      <c r="A19" s="326">
        <v>11</v>
      </c>
      <c r="B19" s="326"/>
      <c r="C19" s="326" t="s">
        <v>1650</v>
      </c>
      <c r="D19" s="326"/>
      <c r="E19" s="326"/>
      <c r="F19" s="326"/>
      <c r="G19" s="326"/>
      <c r="H19" s="317" t="s">
        <v>1651</v>
      </c>
      <c r="I19" s="317" t="s">
        <v>1652</v>
      </c>
      <c r="J19" s="317" t="s">
        <v>1653</v>
      </c>
      <c r="K19" s="317" t="s">
        <v>864</v>
      </c>
      <c r="L19" s="317" t="s">
        <v>1654</v>
      </c>
      <c r="M19" s="317"/>
      <c r="N19" s="317" t="s">
        <v>1654</v>
      </c>
      <c r="O19" s="317"/>
      <c r="P19" s="317"/>
      <c r="Q19" s="317"/>
      <c r="R19" s="317"/>
      <c r="S19" s="327" t="s">
        <v>817</v>
      </c>
      <c r="T19" s="327" t="s">
        <v>817</v>
      </c>
      <c r="U19" s="327" t="s">
        <v>817</v>
      </c>
      <c r="V19" s="317"/>
      <c r="W19" s="317"/>
      <c r="X19" s="317" t="s">
        <v>863</v>
      </c>
      <c r="Y19" s="317"/>
      <c r="Z19" s="317"/>
      <c r="AA19" s="317" t="s">
        <v>864</v>
      </c>
      <c r="AB19" s="317" t="s">
        <v>864</v>
      </c>
      <c r="AC19" s="321" t="s">
        <v>1594</v>
      </c>
      <c r="AD19" s="317"/>
      <c r="AE19" s="317"/>
      <c r="AF19" s="317"/>
      <c r="AG19" s="317">
        <v>1</v>
      </c>
      <c r="AH19" s="317">
        <v>1</v>
      </c>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c r="AMR19" s="3"/>
    </row>
    <row r="20" spans="1:1032" ht="13.5" customHeight="1">
      <c r="A20" s="336">
        <v>12</v>
      </c>
      <c r="B20" s="336"/>
      <c r="C20" s="336" t="s">
        <v>1655</v>
      </c>
      <c r="D20" s="336"/>
      <c r="E20" s="336"/>
      <c r="F20" s="336"/>
      <c r="G20" s="336"/>
      <c r="H20" s="323" t="s">
        <v>1627</v>
      </c>
      <c r="I20" s="323" t="s">
        <v>1656</v>
      </c>
      <c r="J20" s="330"/>
      <c r="K20" s="323"/>
      <c r="L20" s="323" t="s">
        <v>1657</v>
      </c>
      <c r="M20" s="323"/>
      <c r="N20" s="323" t="s">
        <v>1657</v>
      </c>
      <c r="O20" s="323"/>
      <c r="P20" s="323"/>
      <c r="Q20" s="323"/>
      <c r="R20" s="323"/>
      <c r="S20" s="333" t="s">
        <v>817</v>
      </c>
      <c r="T20" s="333" t="s">
        <v>817</v>
      </c>
      <c r="U20" s="333" t="s">
        <v>817</v>
      </c>
      <c r="V20" s="323"/>
      <c r="W20" s="323" t="s">
        <v>864</v>
      </c>
      <c r="X20" s="323" t="s">
        <v>1658</v>
      </c>
      <c r="Y20" s="323"/>
      <c r="Z20" s="323"/>
      <c r="AA20" s="323" t="s">
        <v>864</v>
      </c>
      <c r="AB20" s="323" t="s">
        <v>864</v>
      </c>
      <c r="AC20" s="332" t="s">
        <v>1594</v>
      </c>
      <c r="AD20" s="323"/>
      <c r="AE20" s="323"/>
      <c r="AF20" s="323"/>
      <c r="AG20" s="323">
        <v>1</v>
      </c>
      <c r="AH20" s="32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c r="AMR20" s="3"/>
    </row>
    <row r="21" spans="1:1032" ht="13.5" customHeight="1">
      <c r="A21" s="316">
        <v>13</v>
      </c>
      <c r="B21" s="316"/>
      <c r="C21" s="316"/>
      <c r="D21" s="316" t="s">
        <v>1659</v>
      </c>
      <c r="E21" s="316"/>
      <c r="F21" s="316"/>
      <c r="G21" s="316"/>
      <c r="H21" s="317" t="s">
        <v>1660</v>
      </c>
      <c r="I21" s="317" t="s">
        <v>1661</v>
      </c>
      <c r="J21" s="317" t="s">
        <v>1312</v>
      </c>
      <c r="K21" s="317" t="s">
        <v>864</v>
      </c>
      <c r="L21" s="317" t="s">
        <v>1662</v>
      </c>
      <c r="M21" s="317"/>
      <c r="N21" s="317" t="s">
        <v>1662</v>
      </c>
      <c r="O21" s="317"/>
      <c r="P21" s="317"/>
      <c r="Q21" s="317"/>
      <c r="R21" s="317"/>
      <c r="S21" s="327" t="s">
        <v>817</v>
      </c>
      <c r="T21" s="327" t="s">
        <v>817</v>
      </c>
      <c r="U21" s="327" t="s">
        <v>817</v>
      </c>
      <c r="V21" s="317"/>
      <c r="W21" s="317"/>
      <c r="X21" s="317" t="s">
        <v>863</v>
      </c>
      <c r="Y21" s="317"/>
      <c r="Z21" s="317"/>
      <c r="AA21" s="317" t="s">
        <v>864</v>
      </c>
      <c r="AB21" s="317" t="s">
        <v>864</v>
      </c>
      <c r="AC21" s="321" t="s">
        <v>1594</v>
      </c>
      <c r="AD21" s="317"/>
      <c r="AE21" s="317"/>
      <c r="AF21" s="317"/>
      <c r="AG21" s="317">
        <v>1</v>
      </c>
      <c r="AH21" s="317"/>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c r="AML21" s="3"/>
      <c r="AMM21" s="3"/>
      <c r="AMN21" s="3"/>
      <c r="AMO21" s="3"/>
      <c r="AMP21" s="3"/>
      <c r="AMQ21" s="3"/>
      <c r="AMR21" s="3"/>
    </row>
    <row r="22" spans="1:1032" ht="13.5" customHeight="1">
      <c r="A22" s="336">
        <v>14</v>
      </c>
      <c r="B22" s="336"/>
      <c r="C22" s="336"/>
      <c r="D22" s="336" t="s">
        <v>1663</v>
      </c>
      <c r="E22" s="337"/>
      <c r="F22" s="336"/>
      <c r="G22" s="336"/>
      <c r="H22" s="323" t="s">
        <v>1664</v>
      </c>
      <c r="I22" s="323" t="s">
        <v>1665</v>
      </c>
      <c r="J22" s="323" t="s">
        <v>1330</v>
      </c>
      <c r="K22" s="323"/>
      <c r="L22" s="323" t="s">
        <v>1666</v>
      </c>
      <c r="M22" s="323"/>
      <c r="N22" s="323" t="s">
        <v>1666</v>
      </c>
      <c r="O22" s="323"/>
      <c r="P22" s="323"/>
      <c r="Q22" s="323"/>
      <c r="R22" s="323"/>
      <c r="S22" s="333" t="s">
        <v>817</v>
      </c>
      <c r="T22" s="333" t="s">
        <v>817</v>
      </c>
      <c r="U22" s="333" t="s">
        <v>817</v>
      </c>
      <c r="V22" s="323"/>
      <c r="W22" s="323"/>
      <c r="X22" s="323" t="s">
        <v>863</v>
      </c>
      <c r="Y22" s="323"/>
      <c r="Z22" s="323"/>
      <c r="AA22" s="323" t="s">
        <v>864</v>
      </c>
      <c r="AB22" s="323" t="s">
        <v>864</v>
      </c>
      <c r="AC22" s="321" t="s">
        <v>1594</v>
      </c>
      <c r="AD22" s="323"/>
      <c r="AE22" s="323"/>
      <c r="AF22" s="323"/>
      <c r="AG22" s="323">
        <v>1</v>
      </c>
      <c r="AH22" s="32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c r="AML22" s="3"/>
      <c r="AMM22" s="3"/>
      <c r="AMN22" s="3"/>
      <c r="AMO22" s="3"/>
      <c r="AMP22" s="3"/>
      <c r="AMQ22" s="3"/>
      <c r="AMR22" s="3"/>
    </row>
    <row r="23" spans="1:1032" ht="13.5" customHeight="1">
      <c r="A23" s="316">
        <v>15</v>
      </c>
      <c r="B23" s="316"/>
      <c r="C23" s="316"/>
      <c r="D23" s="316" t="s">
        <v>1667</v>
      </c>
      <c r="E23" s="316"/>
      <c r="F23" s="316"/>
      <c r="G23" s="316"/>
      <c r="H23" s="317" t="s">
        <v>1668</v>
      </c>
      <c r="I23" s="317" t="s">
        <v>1669</v>
      </c>
      <c r="J23" s="317" t="s">
        <v>1670</v>
      </c>
      <c r="K23" s="317" t="s">
        <v>864</v>
      </c>
      <c r="L23" s="317" t="s">
        <v>1671</v>
      </c>
      <c r="M23" s="317"/>
      <c r="N23" s="317" t="s">
        <v>1671</v>
      </c>
      <c r="O23" s="317"/>
      <c r="P23" s="317"/>
      <c r="Q23" s="317"/>
      <c r="R23" s="317"/>
      <c r="S23" s="327" t="s">
        <v>817</v>
      </c>
      <c r="T23" s="329" t="s">
        <v>817</v>
      </c>
      <c r="U23" s="329" t="s">
        <v>817</v>
      </c>
      <c r="V23" s="317"/>
      <c r="W23" s="317"/>
      <c r="X23" s="317" t="s">
        <v>863</v>
      </c>
      <c r="Y23" s="317"/>
      <c r="Z23" s="317"/>
      <c r="AA23" s="317" t="s">
        <v>864</v>
      </c>
      <c r="AB23" s="317" t="s">
        <v>864</v>
      </c>
      <c r="AC23" s="321" t="s">
        <v>1594</v>
      </c>
      <c r="AD23" s="317"/>
      <c r="AE23" s="317"/>
      <c r="AF23" s="317"/>
      <c r="AG23" s="317">
        <v>1</v>
      </c>
      <c r="AH23" s="317"/>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c r="AML23" s="3"/>
      <c r="AMM23" s="3"/>
      <c r="AMN23" s="3"/>
      <c r="AMO23" s="3"/>
      <c r="AMP23" s="3"/>
      <c r="AMQ23" s="3"/>
      <c r="AMR23" s="3"/>
    </row>
    <row r="24" spans="1:1032" ht="13.5" customHeight="1">
      <c r="A24" s="336">
        <v>16</v>
      </c>
      <c r="B24" s="336"/>
      <c r="C24" s="336" t="s">
        <v>1672</v>
      </c>
      <c r="D24" s="336"/>
      <c r="E24" s="336"/>
      <c r="F24" s="336"/>
      <c r="G24" s="336"/>
      <c r="H24" s="323" t="s">
        <v>1673</v>
      </c>
      <c r="I24" s="323" t="s">
        <v>1674</v>
      </c>
      <c r="J24" s="330"/>
      <c r="K24" s="323" t="s">
        <v>864</v>
      </c>
      <c r="L24" s="323" t="s">
        <v>1675</v>
      </c>
      <c r="M24" s="323"/>
      <c r="N24" s="323" t="s">
        <v>1675</v>
      </c>
      <c r="O24" s="323"/>
      <c r="P24" s="323"/>
      <c r="Q24" s="323"/>
      <c r="R24" s="323"/>
      <c r="S24" s="331" t="s">
        <v>823</v>
      </c>
      <c r="T24" s="331" t="s">
        <v>823</v>
      </c>
      <c r="U24" s="331" t="s">
        <v>823</v>
      </c>
      <c r="V24" s="323"/>
      <c r="W24" s="323" t="s">
        <v>864</v>
      </c>
      <c r="X24" s="323" t="s">
        <v>1175</v>
      </c>
      <c r="Y24" s="323"/>
      <c r="Z24" s="323"/>
      <c r="AA24" s="323" t="s">
        <v>864</v>
      </c>
      <c r="AB24" s="323" t="s">
        <v>864</v>
      </c>
      <c r="AC24" s="321" t="s">
        <v>1594</v>
      </c>
      <c r="AD24" s="323"/>
      <c r="AE24" s="323"/>
      <c r="AF24" s="323"/>
      <c r="AG24" s="323">
        <v>1</v>
      </c>
      <c r="AH24" s="32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c r="AML24" s="3"/>
      <c r="AMM24" s="3"/>
      <c r="AMN24" s="3"/>
      <c r="AMO24" s="3"/>
      <c r="AMP24" s="3"/>
      <c r="AMQ24" s="3"/>
      <c r="AMR24" s="3"/>
    </row>
    <row r="25" spans="1:1032" ht="13.5" customHeight="1">
      <c r="A25" s="316">
        <v>17</v>
      </c>
      <c r="B25" s="316"/>
      <c r="C25" s="316"/>
      <c r="D25" s="316" t="s">
        <v>1676</v>
      </c>
      <c r="E25" s="316"/>
      <c r="F25" s="316"/>
      <c r="G25" s="316"/>
      <c r="H25" s="317" t="s">
        <v>1627</v>
      </c>
      <c r="I25" s="317" t="s">
        <v>1677</v>
      </c>
      <c r="J25" s="317"/>
      <c r="K25" s="317"/>
      <c r="L25" s="317" t="s">
        <v>1654</v>
      </c>
      <c r="M25" s="317"/>
      <c r="N25" s="317" t="s">
        <v>1654</v>
      </c>
      <c r="O25" s="317"/>
      <c r="P25" s="317"/>
      <c r="Q25" s="317"/>
      <c r="R25" s="317"/>
      <c r="S25" s="327" t="s">
        <v>817</v>
      </c>
      <c r="T25" s="327" t="s">
        <v>817</v>
      </c>
      <c r="U25" s="327" t="s">
        <v>817</v>
      </c>
      <c r="V25" s="317"/>
      <c r="W25" s="317"/>
      <c r="X25" s="317" t="s">
        <v>863</v>
      </c>
      <c r="Y25" s="317"/>
      <c r="Z25" s="317"/>
      <c r="AA25" s="317" t="s">
        <v>864</v>
      </c>
      <c r="AB25" s="317" t="s">
        <v>864</v>
      </c>
      <c r="AC25" s="332" t="s">
        <v>1594</v>
      </c>
      <c r="AD25" s="317"/>
      <c r="AE25" s="317"/>
      <c r="AF25" s="317"/>
      <c r="AG25" s="317">
        <v>1</v>
      </c>
      <c r="AH25" s="317"/>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c r="AML25" s="3"/>
      <c r="AMM25" s="3"/>
      <c r="AMN25" s="3"/>
      <c r="AMO25" s="3"/>
      <c r="AMP25" s="3"/>
      <c r="AMQ25" s="3"/>
      <c r="AMR25" s="3"/>
    </row>
    <row r="26" spans="1:1032" ht="13.5" customHeight="1">
      <c r="A26" s="336">
        <v>18</v>
      </c>
      <c r="B26" s="336"/>
      <c r="C26" s="336"/>
      <c r="D26" s="336" t="s">
        <v>1678</v>
      </c>
      <c r="E26" s="337"/>
      <c r="F26" s="336"/>
      <c r="G26" s="336"/>
      <c r="H26" s="323" t="s">
        <v>1627</v>
      </c>
      <c r="I26" s="323" t="s">
        <v>1679</v>
      </c>
      <c r="J26" s="323" t="s">
        <v>1680</v>
      </c>
      <c r="K26" s="323"/>
      <c r="L26" s="323" t="s">
        <v>875</v>
      </c>
      <c r="M26" s="323"/>
      <c r="N26" s="323" t="s">
        <v>875</v>
      </c>
      <c r="O26" s="323"/>
      <c r="P26" s="323"/>
      <c r="Q26" s="323"/>
      <c r="R26" s="323"/>
      <c r="S26" s="325" t="s">
        <v>820</v>
      </c>
      <c r="T26" s="325" t="s">
        <v>820</v>
      </c>
      <c r="U26" s="325" t="s">
        <v>820</v>
      </c>
      <c r="V26" s="323"/>
      <c r="W26" s="323"/>
      <c r="X26" s="323" t="s">
        <v>863</v>
      </c>
      <c r="Y26" s="323"/>
      <c r="Z26" s="323"/>
      <c r="AA26" s="323" t="s">
        <v>864</v>
      </c>
      <c r="AB26" s="323" t="s">
        <v>864</v>
      </c>
      <c r="AC26" s="321" t="s">
        <v>1594</v>
      </c>
      <c r="AD26" s="323"/>
      <c r="AE26" s="323"/>
      <c r="AF26" s="323"/>
      <c r="AG26" s="323">
        <v>1</v>
      </c>
      <c r="AH26" s="32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c r="AMR26" s="3"/>
    </row>
    <row r="27" spans="1:1032" ht="13.5" customHeight="1">
      <c r="A27" s="316">
        <v>19</v>
      </c>
      <c r="B27" s="316"/>
      <c r="C27" s="316"/>
      <c r="D27" s="316" t="s">
        <v>1070</v>
      </c>
      <c r="E27" s="316"/>
      <c r="F27" s="316"/>
      <c r="G27" s="316"/>
      <c r="H27" s="317" t="s">
        <v>1627</v>
      </c>
      <c r="I27" s="317" t="s">
        <v>1681</v>
      </c>
      <c r="J27" s="317" t="s">
        <v>1682</v>
      </c>
      <c r="K27" s="317"/>
      <c r="L27" s="317" t="s">
        <v>1683</v>
      </c>
      <c r="M27" s="317"/>
      <c r="N27" s="317" t="s">
        <v>1683</v>
      </c>
      <c r="O27" s="317"/>
      <c r="P27" s="317"/>
      <c r="Q27" s="317"/>
      <c r="R27" s="317"/>
      <c r="S27" s="327" t="s">
        <v>817</v>
      </c>
      <c r="T27" s="327" t="s">
        <v>817</v>
      </c>
      <c r="U27" s="327" t="s">
        <v>817</v>
      </c>
      <c r="V27" s="317"/>
      <c r="W27" s="317"/>
      <c r="X27" s="317" t="s">
        <v>863</v>
      </c>
      <c r="Y27" s="317"/>
      <c r="Z27" s="317" t="s">
        <v>1183</v>
      </c>
      <c r="AA27" s="317" t="s">
        <v>864</v>
      </c>
      <c r="AB27" s="317" t="s">
        <v>864</v>
      </c>
      <c r="AC27" s="321" t="s">
        <v>1594</v>
      </c>
      <c r="AD27" s="317"/>
      <c r="AE27" s="317"/>
      <c r="AF27" s="317"/>
      <c r="AG27" s="317">
        <v>1</v>
      </c>
      <c r="AH27" s="317"/>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c r="AML27" s="3"/>
      <c r="AMM27" s="3"/>
      <c r="AMN27" s="3"/>
      <c r="AMO27" s="3"/>
      <c r="AMP27" s="3"/>
      <c r="AMQ27" s="3"/>
      <c r="AMR27" s="3"/>
    </row>
    <row r="28" spans="1:1032" ht="13.5" customHeight="1">
      <c r="A28" s="336">
        <v>20</v>
      </c>
      <c r="B28" s="336"/>
      <c r="C28" s="336" t="s">
        <v>1684</v>
      </c>
      <c r="D28" s="337"/>
      <c r="E28" s="336"/>
      <c r="F28" s="336"/>
      <c r="G28" s="336"/>
      <c r="H28" s="323" t="s">
        <v>1685</v>
      </c>
      <c r="I28" s="323" t="s">
        <v>1686</v>
      </c>
      <c r="J28" s="323" t="s">
        <v>1687</v>
      </c>
      <c r="K28" s="323"/>
      <c r="L28" s="323" t="s">
        <v>1688</v>
      </c>
      <c r="M28" s="323"/>
      <c r="N28" s="323" t="s">
        <v>1688</v>
      </c>
      <c r="O28" s="323"/>
      <c r="P28" s="323"/>
      <c r="Q28" s="323"/>
      <c r="R28" s="323"/>
      <c r="S28" s="333" t="s">
        <v>817</v>
      </c>
      <c r="T28" s="334" t="s">
        <v>817</v>
      </c>
      <c r="U28" s="334" t="s">
        <v>817</v>
      </c>
      <c r="V28" s="323"/>
      <c r="W28" s="323"/>
      <c r="X28" s="323" t="s">
        <v>863</v>
      </c>
      <c r="Y28" s="323"/>
      <c r="Z28" s="323" t="s">
        <v>1689</v>
      </c>
      <c r="AA28" s="323" t="s">
        <v>864</v>
      </c>
      <c r="AB28" s="323" t="s">
        <v>864</v>
      </c>
      <c r="AC28" s="321" t="s">
        <v>1594</v>
      </c>
      <c r="AD28" s="323"/>
      <c r="AE28" s="323"/>
      <c r="AF28" s="323"/>
      <c r="AG28" s="323">
        <v>1</v>
      </c>
      <c r="AH28" s="32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c r="AML28" s="3"/>
      <c r="AMM28" s="3"/>
      <c r="AMN28" s="3"/>
      <c r="AMO28" s="3"/>
      <c r="AMP28" s="3"/>
      <c r="AMQ28" s="3"/>
      <c r="AMR28" s="3"/>
    </row>
    <row r="29" spans="1:1032" ht="13.5" customHeight="1">
      <c r="A29" s="326">
        <v>21</v>
      </c>
      <c r="B29" s="326" t="s">
        <v>1690</v>
      </c>
      <c r="C29" s="326"/>
      <c r="D29" s="326"/>
      <c r="E29" s="326"/>
      <c r="F29" s="326"/>
      <c r="G29" s="326"/>
      <c r="H29" s="317" t="s">
        <v>1691</v>
      </c>
      <c r="I29" s="317" t="s">
        <v>1692</v>
      </c>
      <c r="J29" s="338"/>
      <c r="K29" s="317"/>
      <c r="L29" s="317" t="s">
        <v>1693</v>
      </c>
      <c r="M29" s="317"/>
      <c r="N29" s="317" t="s">
        <v>1693</v>
      </c>
      <c r="O29" s="317"/>
      <c r="P29" s="317"/>
      <c r="Q29" s="317"/>
      <c r="R29" s="317"/>
      <c r="S29" s="320" t="s">
        <v>820</v>
      </c>
      <c r="T29" s="320" t="s">
        <v>820</v>
      </c>
      <c r="U29" s="320" t="s">
        <v>820</v>
      </c>
      <c r="V29" s="317"/>
      <c r="W29" s="317" t="s">
        <v>864</v>
      </c>
      <c r="X29" s="317" t="s">
        <v>1694</v>
      </c>
      <c r="Y29" s="317"/>
      <c r="Z29" s="317"/>
      <c r="AA29" s="317" t="s">
        <v>864</v>
      </c>
      <c r="AB29" s="317" t="s">
        <v>864</v>
      </c>
      <c r="AC29" s="321" t="s">
        <v>1594</v>
      </c>
      <c r="AD29" s="317"/>
      <c r="AE29" s="317"/>
      <c r="AF29" s="317"/>
      <c r="AG29" s="317">
        <v>1</v>
      </c>
      <c r="AH29" s="317">
        <v>1</v>
      </c>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c r="AML29" s="3"/>
      <c r="AMM29" s="3"/>
      <c r="AMN29" s="3"/>
      <c r="AMO29" s="3"/>
      <c r="AMP29" s="3"/>
      <c r="AMQ29" s="3"/>
      <c r="AMR29" s="3"/>
    </row>
    <row r="30" spans="1:1032" ht="13.5" customHeight="1">
      <c r="A30" s="322">
        <v>22</v>
      </c>
      <c r="B30" s="322"/>
      <c r="C30" s="322" t="s">
        <v>1695</v>
      </c>
      <c r="D30" s="322"/>
      <c r="E30" s="322"/>
      <c r="F30" s="322"/>
      <c r="G30" s="322"/>
      <c r="H30" s="323" t="s">
        <v>1696</v>
      </c>
      <c r="I30" s="323" t="s">
        <v>1697</v>
      </c>
      <c r="J30" s="323" t="s">
        <v>950</v>
      </c>
      <c r="K30" s="323" t="s">
        <v>864</v>
      </c>
      <c r="L30" s="323" t="s">
        <v>831</v>
      </c>
      <c r="M30" s="323"/>
      <c r="N30" s="323" t="s">
        <v>831</v>
      </c>
      <c r="O30" s="323"/>
      <c r="P30" s="323"/>
      <c r="Q30" s="323"/>
      <c r="R30" s="323"/>
      <c r="S30" s="325" t="s">
        <v>820</v>
      </c>
      <c r="T30" s="325" t="s">
        <v>820</v>
      </c>
      <c r="U30" s="325" t="s">
        <v>820</v>
      </c>
      <c r="V30" s="323"/>
      <c r="W30" s="323"/>
      <c r="X30" s="323" t="s">
        <v>863</v>
      </c>
      <c r="Y30" s="323"/>
      <c r="Z30" s="323"/>
      <c r="AA30" s="323" t="s">
        <v>864</v>
      </c>
      <c r="AB30" s="323" t="s">
        <v>864</v>
      </c>
      <c r="AC30" s="332" t="s">
        <v>1594</v>
      </c>
      <c r="AD30" s="323"/>
      <c r="AE30" s="323"/>
      <c r="AF30" s="323"/>
      <c r="AG30" s="323">
        <v>1</v>
      </c>
      <c r="AH30" s="323">
        <v>1</v>
      </c>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c r="AML30" s="3"/>
      <c r="AMM30" s="3"/>
      <c r="AMN30" s="3"/>
      <c r="AMO30" s="3"/>
      <c r="AMP30" s="3"/>
      <c r="AMQ30" s="3"/>
      <c r="AMR30" s="3"/>
    </row>
    <row r="31" spans="1:1032" ht="13.5" customHeight="1">
      <c r="A31" s="326">
        <v>23</v>
      </c>
      <c r="B31" s="326"/>
      <c r="C31" s="326" t="s">
        <v>1698</v>
      </c>
      <c r="D31" s="326"/>
      <c r="E31" s="326"/>
      <c r="F31" s="326"/>
      <c r="G31" s="326"/>
      <c r="H31" s="317" t="s">
        <v>1699</v>
      </c>
      <c r="I31" s="317" t="s">
        <v>1700</v>
      </c>
      <c r="J31" s="317" t="s">
        <v>1701</v>
      </c>
      <c r="K31" s="317"/>
      <c r="L31" s="317" t="s">
        <v>1671</v>
      </c>
      <c r="M31" s="317"/>
      <c r="N31" s="317" t="s">
        <v>1671</v>
      </c>
      <c r="O31" s="317"/>
      <c r="P31" s="317"/>
      <c r="Q31" s="317"/>
      <c r="R31" s="317"/>
      <c r="S31" s="327" t="s">
        <v>817</v>
      </c>
      <c r="T31" s="327" t="s">
        <v>817</v>
      </c>
      <c r="U31" s="327" t="s">
        <v>817</v>
      </c>
      <c r="V31" s="317"/>
      <c r="W31" s="317"/>
      <c r="X31" s="317" t="s">
        <v>863</v>
      </c>
      <c r="Y31" s="317"/>
      <c r="Z31" s="317"/>
      <c r="AA31" s="317" t="s">
        <v>864</v>
      </c>
      <c r="AB31" s="317" t="s">
        <v>864</v>
      </c>
      <c r="AC31" s="321" t="s">
        <v>1594</v>
      </c>
      <c r="AD31" s="317"/>
      <c r="AE31" s="317"/>
      <c r="AF31" s="317"/>
      <c r="AG31" s="317">
        <v>1</v>
      </c>
      <c r="AH31" s="317">
        <v>1</v>
      </c>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c r="AML31" s="3"/>
      <c r="AMM31" s="3"/>
      <c r="AMN31" s="3"/>
      <c r="AMO31" s="3"/>
      <c r="AMP31" s="3"/>
      <c r="AMQ31" s="3"/>
      <c r="AMR31" s="3"/>
    </row>
    <row r="32" spans="1:1032" ht="13.5" customHeight="1">
      <c r="A32" s="322">
        <v>24</v>
      </c>
      <c r="B32" s="322"/>
      <c r="C32" s="322" t="s">
        <v>1702</v>
      </c>
      <c r="D32" s="322"/>
      <c r="E32" s="322"/>
      <c r="F32" s="322"/>
      <c r="G32" s="322"/>
      <c r="H32" s="323" t="s">
        <v>1703</v>
      </c>
      <c r="I32" s="323" t="s">
        <v>1704</v>
      </c>
      <c r="J32" s="323" t="s">
        <v>1631</v>
      </c>
      <c r="K32" s="323"/>
      <c r="L32" s="323" t="s">
        <v>1705</v>
      </c>
      <c r="M32" s="323"/>
      <c r="N32" s="323" t="s">
        <v>1705</v>
      </c>
      <c r="O32" s="323"/>
      <c r="P32" s="323"/>
      <c r="Q32" s="323"/>
      <c r="R32" s="323"/>
      <c r="S32" s="333" t="s">
        <v>817</v>
      </c>
      <c r="T32" s="335" t="s">
        <v>820</v>
      </c>
      <c r="U32" s="334" t="s">
        <v>817</v>
      </c>
      <c r="V32" s="323" t="s">
        <v>864</v>
      </c>
      <c r="W32" s="323"/>
      <c r="X32" s="323" t="s">
        <v>863</v>
      </c>
      <c r="Y32" s="323"/>
      <c r="Z32" s="323"/>
      <c r="AA32" s="323" t="s">
        <v>864</v>
      </c>
      <c r="AB32" s="323" t="s">
        <v>864</v>
      </c>
      <c r="AC32" s="321" t="s">
        <v>1594</v>
      </c>
      <c r="AD32" s="323"/>
      <c r="AE32" s="323"/>
      <c r="AF32" s="323"/>
      <c r="AG32" s="323">
        <v>1</v>
      </c>
      <c r="AH32" s="323">
        <v>1</v>
      </c>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c r="AML32" s="3"/>
      <c r="AMM32" s="3"/>
      <c r="AMN32" s="3"/>
      <c r="AMO32" s="3"/>
      <c r="AMP32" s="3"/>
      <c r="AMQ32" s="3"/>
      <c r="AMR32" s="3"/>
    </row>
    <row r="33" spans="1:1032" ht="13.5" customHeight="1">
      <c r="A33" s="326">
        <v>25</v>
      </c>
      <c r="B33" s="326"/>
      <c r="C33" s="326" t="s">
        <v>1706</v>
      </c>
      <c r="D33" s="326"/>
      <c r="E33" s="326"/>
      <c r="F33" s="326"/>
      <c r="G33" s="326"/>
      <c r="H33" s="317" t="s">
        <v>1627</v>
      </c>
      <c r="I33" s="317" t="s">
        <v>1707</v>
      </c>
      <c r="J33" s="338"/>
      <c r="K33" s="317" t="s">
        <v>864</v>
      </c>
      <c r="L33" s="317" t="s">
        <v>1708</v>
      </c>
      <c r="M33" s="317"/>
      <c r="N33" s="317" t="s">
        <v>1708</v>
      </c>
      <c r="O33" s="317"/>
      <c r="P33" s="317"/>
      <c r="Q33" s="317"/>
      <c r="R33" s="317"/>
      <c r="S33" s="327" t="s">
        <v>817</v>
      </c>
      <c r="T33" s="329" t="s">
        <v>817</v>
      </c>
      <c r="U33" s="329" t="s">
        <v>817</v>
      </c>
      <c r="V33" s="317"/>
      <c r="W33" s="317" t="s">
        <v>864</v>
      </c>
      <c r="X33" s="317" t="s">
        <v>1709</v>
      </c>
      <c r="Y33" s="317"/>
      <c r="Z33" s="317"/>
      <c r="AA33" s="317" t="s">
        <v>864</v>
      </c>
      <c r="AB33" s="317" t="s">
        <v>864</v>
      </c>
      <c r="AC33" s="321" t="s">
        <v>1594</v>
      </c>
      <c r="AD33" s="317"/>
      <c r="AE33" s="317"/>
      <c r="AF33" s="317"/>
      <c r="AG33" s="317">
        <v>1</v>
      </c>
      <c r="AH33" s="317">
        <v>1</v>
      </c>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c r="AML33" s="3"/>
      <c r="AMM33" s="3"/>
      <c r="AMN33" s="3"/>
      <c r="AMO33" s="3"/>
      <c r="AMP33" s="3"/>
      <c r="AMQ33" s="3"/>
      <c r="AMR33" s="3"/>
    </row>
    <row r="34" spans="1:1032" ht="13.5" customHeight="1">
      <c r="A34" s="322">
        <v>26</v>
      </c>
      <c r="B34" s="322"/>
      <c r="C34" s="322"/>
      <c r="D34" s="322" t="s">
        <v>1710</v>
      </c>
      <c r="E34" s="339"/>
      <c r="F34" s="322"/>
      <c r="G34" s="322"/>
      <c r="H34" s="323" t="s">
        <v>1711</v>
      </c>
      <c r="I34" s="323" t="s">
        <v>1712</v>
      </c>
      <c r="J34" s="323" t="s">
        <v>1713</v>
      </c>
      <c r="K34" s="323" t="s">
        <v>864</v>
      </c>
      <c r="L34" s="323" t="s">
        <v>1714</v>
      </c>
      <c r="M34" s="323"/>
      <c r="N34" s="323" t="s">
        <v>1714</v>
      </c>
      <c r="O34" s="323"/>
      <c r="P34" s="323"/>
      <c r="Q34" s="323"/>
      <c r="R34" s="323"/>
      <c r="S34" s="323" t="s">
        <v>893</v>
      </c>
      <c r="T34" s="323" t="s">
        <v>893</v>
      </c>
      <c r="U34" s="323" t="s">
        <v>893</v>
      </c>
      <c r="V34" s="323"/>
      <c r="W34" s="323"/>
      <c r="X34" s="323" t="s">
        <v>863</v>
      </c>
      <c r="Y34" s="323"/>
      <c r="Z34" s="323" t="s">
        <v>1715</v>
      </c>
      <c r="AA34" s="323" t="s">
        <v>864</v>
      </c>
      <c r="AB34" s="323" t="s">
        <v>864</v>
      </c>
      <c r="AC34" s="321" t="s">
        <v>1594</v>
      </c>
      <c r="AD34" s="323"/>
      <c r="AE34" s="323"/>
      <c r="AF34" s="323"/>
      <c r="AG34" s="323">
        <v>1</v>
      </c>
      <c r="AH34" s="323">
        <v>1</v>
      </c>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c r="AML34" s="3"/>
      <c r="AMM34" s="3"/>
      <c r="AMN34" s="3"/>
      <c r="AMO34" s="3"/>
      <c r="AMP34" s="3"/>
      <c r="AMQ34" s="3"/>
      <c r="AMR34" s="3"/>
    </row>
    <row r="35" spans="1:1032" ht="13.5" customHeight="1">
      <c r="A35" s="326">
        <v>27</v>
      </c>
      <c r="B35" s="326"/>
      <c r="C35" s="326"/>
      <c r="D35" s="326" t="s">
        <v>1716</v>
      </c>
      <c r="E35" s="326"/>
      <c r="F35" s="326"/>
      <c r="G35" s="326"/>
      <c r="H35" s="317" t="s">
        <v>1717</v>
      </c>
      <c r="I35" s="317" t="s">
        <v>1718</v>
      </c>
      <c r="J35" s="317" t="s">
        <v>1719</v>
      </c>
      <c r="K35" s="317" t="s">
        <v>864</v>
      </c>
      <c r="L35" s="317" t="s">
        <v>1720</v>
      </c>
      <c r="M35" s="317"/>
      <c r="N35" s="317" t="s">
        <v>1720</v>
      </c>
      <c r="O35" s="317"/>
      <c r="P35" s="317"/>
      <c r="Q35" s="317"/>
      <c r="R35" s="317"/>
      <c r="S35" s="317" t="s">
        <v>893</v>
      </c>
      <c r="T35" s="317" t="s">
        <v>893</v>
      </c>
      <c r="U35" s="317" t="s">
        <v>893</v>
      </c>
      <c r="V35" s="317"/>
      <c r="W35" s="317"/>
      <c r="X35" s="317" t="s">
        <v>863</v>
      </c>
      <c r="Y35" s="317"/>
      <c r="Z35" s="317" t="s">
        <v>1721</v>
      </c>
      <c r="AA35" s="317" t="s">
        <v>864</v>
      </c>
      <c r="AB35" s="317" t="s">
        <v>864</v>
      </c>
      <c r="AC35" s="332" t="s">
        <v>1594</v>
      </c>
      <c r="AD35" s="317"/>
      <c r="AE35" s="317"/>
      <c r="AF35" s="317"/>
      <c r="AG35" s="317">
        <v>1</v>
      </c>
      <c r="AH35" s="317">
        <v>1</v>
      </c>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c r="AML35" s="3"/>
      <c r="AMM35" s="3"/>
      <c r="AMN35" s="3"/>
      <c r="AMO35" s="3"/>
      <c r="AMP35" s="3"/>
      <c r="AMQ35" s="3"/>
      <c r="AMR35" s="3"/>
    </row>
    <row r="36" spans="1:1032" ht="13.5" customHeight="1">
      <c r="A36" s="322">
        <v>28</v>
      </c>
      <c r="B36" s="322"/>
      <c r="C36" s="322"/>
      <c r="D36" s="322" t="s">
        <v>1722</v>
      </c>
      <c r="E36" s="322"/>
      <c r="F36" s="322"/>
      <c r="G36" s="322"/>
      <c r="H36" s="323" t="s">
        <v>1723</v>
      </c>
      <c r="I36" s="323" t="s">
        <v>1724</v>
      </c>
      <c r="J36" s="323" t="s">
        <v>1725</v>
      </c>
      <c r="K36" s="323" t="s">
        <v>864</v>
      </c>
      <c r="L36" s="323" t="s">
        <v>1726</v>
      </c>
      <c r="M36" s="323"/>
      <c r="N36" s="323" t="s">
        <v>1726</v>
      </c>
      <c r="O36" s="323"/>
      <c r="P36" s="323"/>
      <c r="Q36" s="323"/>
      <c r="R36" s="323"/>
      <c r="S36" s="323" t="s">
        <v>893</v>
      </c>
      <c r="T36" s="323" t="s">
        <v>893</v>
      </c>
      <c r="U36" s="323" t="s">
        <v>893</v>
      </c>
      <c r="V36" s="323"/>
      <c r="W36" s="323"/>
      <c r="X36" s="323" t="s">
        <v>863</v>
      </c>
      <c r="Y36" s="323"/>
      <c r="Z36" s="323"/>
      <c r="AA36" s="323" t="s">
        <v>864</v>
      </c>
      <c r="AB36" s="323" t="s">
        <v>864</v>
      </c>
      <c r="AC36" s="321" t="s">
        <v>1594</v>
      </c>
      <c r="AD36" s="323"/>
      <c r="AE36" s="323"/>
      <c r="AF36" s="323"/>
      <c r="AG36" s="323">
        <v>1</v>
      </c>
      <c r="AH36" s="323">
        <v>1</v>
      </c>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c r="AML36" s="3"/>
      <c r="AMM36" s="3"/>
      <c r="AMN36" s="3"/>
      <c r="AMO36" s="3"/>
      <c r="AMP36" s="3"/>
      <c r="AMQ36" s="3"/>
      <c r="AMR36" s="3"/>
    </row>
    <row r="37" spans="1:1032" ht="13.5" customHeight="1">
      <c r="A37" s="326">
        <v>29</v>
      </c>
      <c r="B37" s="326"/>
      <c r="C37" s="326"/>
      <c r="D37" s="326" t="s">
        <v>1727</v>
      </c>
      <c r="E37" s="326"/>
      <c r="F37" s="326"/>
      <c r="G37" s="326"/>
      <c r="H37" s="317" t="s">
        <v>1627</v>
      </c>
      <c r="I37" s="317" t="s">
        <v>1728</v>
      </c>
      <c r="J37" s="317" t="s">
        <v>1729</v>
      </c>
      <c r="K37" s="317"/>
      <c r="L37" s="317" t="s">
        <v>1730</v>
      </c>
      <c r="M37" s="317"/>
      <c r="N37" s="317" t="s">
        <v>1730</v>
      </c>
      <c r="O37" s="317"/>
      <c r="P37" s="317"/>
      <c r="Q37" s="317"/>
      <c r="R37" s="317"/>
      <c r="S37" s="327" t="s">
        <v>817</v>
      </c>
      <c r="T37" s="327" t="s">
        <v>817</v>
      </c>
      <c r="U37" s="327" t="s">
        <v>817</v>
      </c>
      <c r="V37" s="317"/>
      <c r="W37" s="317"/>
      <c r="X37" s="317" t="s">
        <v>863</v>
      </c>
      <c r="Y37" s="317"/>
      <c r="Z37" s="317" t="s">
        <v>1731</v>
      </c>
      <c r="AA37" s="317" t="s">
        <v>864</v>
      </c>
      <c r="AB37" s="317" t="s">
        <v>864</v>
      </c>
      <c r="AC37" s="321" t="s">
        <v>1594</v>
      </c>
      <c r="AD37" s="317"/>
      <c r="AE37" s="317"/>
      <c r="AF37" s="317"/>
      <c r="AG37" s="317">
        <v>1</v>
      </c>
      <c r="AH37" s="317">
        <v>1</v>
      </c>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c r="AMI37" s="3"/>
      <c r="AMJ37" s="3"/>
      <c r="AMK37" s="3"/>
      <c r="AML37" s="3"/>
      <c r="AMM37" s="3"/>
      <c r="AMN37" s="3"/>
      <c r="AMO37" s="3"/>
      <c r="AMP37" s="3"/>
      <c r="AMQ37" s="3"/>
      <c r="AMR37" s="3"/>
    </row>
    <row r="38" spans="1:1032" ht="13.5" customHeight="1">
      <c r="A38" s="322">
        <v>30</v>
      </c>
      <c r="B38" s="322"/>
      <c r="C38" s="322" t="s">
        <v>1732</v>
      </c>
      <c r="D38" s="322"/>
      <c r="E38" s="322"/>
      <c r="F38" s="322"/>
      <c r="G38" s="322"/>
      <c r="H38" s="323" t="s">
        <v>1627</v>
      </c>
      <c r="I38" s="323" t="s">
        <v>1733</v>
      </c>
      <c r="J38" s="323" t="s">
        <v>1734</v>
      </c>
      <c r="K38" s="323"/>
      <c r="L38" s="323" t="s">
        <v>1735</v>
      </c>
      <c r="M38" s="323"/>
      <c r="N38" s="323" t="s">
        <v>1735</v>
      </c>
      <c r="O38" s="323"/>
      <c r="P38" s="323"/>
      <c r="Q38" s="323"/>
      <c r="R38" s="323"/>
      <c r="S38" s="333" t="s">
        <v>817</v>
      </c>
      <c r="T38" s="334" t="s">
        <v>817</v>
      </c>
      <c r="U38" s="334" t="s">
        <v>817</v>
      </c>
      <c r="V38" s="323"/>
      <c r="W38" s="323"/>
      <c r="X38" s="323" t="s">
        <v>863</v>
      </c>
      <c r="Y38" s="323"/>
      <c r="Z38" s="323" t="s">
        <v>1736</v>
      </c>
      <c r="AA38" s="323" t="s">
        <v>864</v>
      </c>
      <c r="AB38" s="323" t="s">
        <v>864</v>
      </c>
      <c r="AC38" s="321" t="s">
        <v>1594</v>
      </c>
      <c r="AD38" s="323"/>
      <c r="AE38" s="323"/>
      <c r="AF38" s="323"/>
      <c r="AG38" s="323">
        <v>1</v>
      </c>
      <c r="AH38" s="323">
        <v>1</v>
      </c>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c r="AMK38" s="3"/>
      <c r="AML38" s="3"/>
      <c r="AMM38" s="3"/>
      <c r="AMN38" s="3"/>
      <c r="AMO38" s="3"/>
      <c r="AMP38" s="3"/>
      <c r="AMQ38" s="3"/>
      <c r="AMR38" s="3"/>
    </row>
    <row r="39" spans="1:1032" ht="13.5" customHeight="1">
      <c r="A39" s="326">
        <v>31</v>
      </c>
      <c r="B39" s="326"/>
      <c r="C39" s="326" t="s">
        <v>1737</v>
      </c>
      <c r="D39" s="340"/>
      <c r="E39" s="326"/>
      <c r="F39" s="326"/>
      <c r="G39" s="326"/>
      <c r="H39" s="317" t="s">
        <v>1738</v>
      </c>
      <c r="I39" s="317" t="s">
        <v>1739</v>
      </c>
      <c r="J39" s="317">
        <v>2</v>
      </c>
      <c r="K39" s="317" t="s">
        <v>864</v>
      </c>
      <c r="L39" s="317" t="s">
        <v>1740</v>
      </c>
      <c r="M39" s="317"/>
      <c r="N39" s="317" t="s">
        <v>1740</v>
      </c>
      <c r="O39" s="317"/>
      <c r="P39" s="317"/>
      <c r="Q39" s="317"/>
      <c r="R39" s="317"/>
      <c r="S39" s="327" t="s">
        <v>817</v>
      </c>
      <c r="T39" s="327" t="s">
        <v>817</v>
      </c>
      <c r="U39" s="327" t="s">
        <v>817</v>
      </c>
      <c r="V39" s="317"/>
      <c r="W39" s="317"/>
      <c r="X39" s="317" t="s">
        <v>863</v>
      </c>
      <c r="Y39" s="317"/>
      <c r="Z39" s="317" t="s">
        <v>1741</v>
      </c>
      <c r="AA39" s="317" t="s">
        <v>864</v>
      </c>
      <c r="AB39" s="317" t="s">
        <v>864</v>
      </c>
      <c r="AC39" s="321" t="s">
        <v>1594</v>
      </c>
      <c r="AD39" s="317"/>
      <c r="AE39" s="317"/>
      <c r="AF39" s="317"/>
      <c r="AG39" s="317">
        <v>1</v>
      </c>
      <c r="AH39" s="317">
        <v>1</v>
      </c>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c r="AMI39" s="3"/>
      <c r="AMJ39" s="3"/>
      <c r="AMK39" s="3"/>
      <c r="AML39" s="3"/>
      <c r="AMM39" s="3"/>
      <c r="AMN39" s="3"/>
      <c r="AMO39" s="3"/>
      <c r="AMP39" s="3"/>
      <c r="AMQ39" s="3"/>
      <c r="AMR39" s="3"/>
    </row>
    <row r="40" spans="1:1032" ht="13.5" customHeight="1">
      <c r="A40" s="322">
        <v>32</v>
      </c>
      <c r="B40" s="322"/>
      <c r="C40" s="322" t="s">
        <v>1742</v>
      </c>
      <c r="D40" s="322"/>
      <c r="E40" s="322"/>
      <c r="F40" s="322"/>
      <c r="G40" s="322"/>
      <c r="H40" s="323" t="s">
        <v>1743</v>
      </c>
      <c r="I40" s="323" t="s">
        <v>1744</v>
      </c>
      <c r="J40" s="323">
        <v>100</v>
      </c>
      <c r="K40" s="323"/>
      <c r="L40" s="323" t="s">
        <v>1745</v>
      </c>
      <c r="M40" s="323"/>
      <c r="N40" s="323" t="s">
        <v>1745</v>
      </c>
      <c r="O40" s="323"/>
      <c r="P40" s="323"/>
      <c r="Q40" s="323"/>
      <c r="R40" s="323"/>
      <c r="S40" s="333" t="s">
        <v>817</v>
      </c>
      <c r="T40" s="333" t="s">
        <v>817</v>
      </c>
      <c r="U40" s="333" t="s">
        <v>817</v>
      </c>
      <c r="V40" s="323"/>
      <c r="W40" s="323"/>
      <c r="X40" s="323" t="s">
        <v>1351</v>
      </c>
      <c r="Y40" s="323"/>
      <c r="Z40" s="323"/>
      <c r="AA40" s="323" t="s">
        <v>864</v>
      </c>
      <c r="AB40" s="323" t="s">
        <v>864</v>
      </c>
      <c r="AC40" s="332" t="s">
        <v>1594</v>
      </c>
      <c r="AD40" s="323"/>
      <c r="AE40" s="323"/>
      <c r="AF40" s="323"/>
      <c r="AG40" s="323">
        <v>1</v>
      </c>
      <c r="AH40" s="323">
        <v>1</v>
      </c>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c r="AMK40" s="3"/>
      <c r="AML40" s="3"/>
      <c r="AMM40" s="3"/>
      <c r="AMN40" s="3"/>
      <c r="AMO40" s="3"/>
      <c r="AMP40" s="3"/>
      <c r="AMQ40" s="3"/>
      <c r="AMR40" s="3"/>
    </row>
    <row r="41" spans="1:1032" ht="13.5" customHeight="1">
      <c r="A41" s="326">
        <v>33</v>
      </c>
      <c r="B41" s="326"/>
      <c r="C41" s="326" t="s">
        <v>1746</v>
      </c>
      <c r="D41" s="340"/>
      <c r="E41" s="326"/>
      <c r="F41" s="326"/>
      <c r="G41" s="326"/>
      <c r="H41" s="317" t="s">
        <v>1747</v>
      </c>
      <c r="I41" s="317" t="s">
        <v>1748</v>
      </c>
      <c r="J41" s="317" t="s">
        <v>1749</v>
      </c>
      <c r="K41" s="317" t="s">
        <v>864</v>
      </c>
      <c r="L41" s="317" t="s">
        <v>1750</v>
      </c>
      <c r="M41" s="317"/>
      <c r="N41" s="317" t="s">
        <v>1750</v>
      </c>
      <c r="O41" s="317"/>
      <c r="P41" s="317"/>
      <c r="Q41" s="317"/>
      <c r="R41" s="317"/>
      <c r="S41" s="327" t="s">
        <v>817</v>
      </c>
      <c r="T41" s="327" t="s">
        <v>817</v>
      </c>
      <c r="U41" s="327" t="s">
        <v>817</v>
      </c>
      <c r="V41" s="317"/>
      <c r="W41" s="317"/>
      <c r="X41" s="317" t="s">
        <v>879</v>
      </c>
      <c r="Y41" s="317"/>
      <c r="Z41" s="317" t="s">
        <v>932</v>
      </c>
      <c r="AA41" s="317" t="s">
        <v>864</v>
      </c>
      <c r="AB41" s="317" t="s">
        <v>864</v>
      </c>
      <c r="AC41" s="321" t="s">
        <v>1594</v>
      </c>
      <c r="AD41" s="317"/>
      <c r="AE41" s="317"/>
      <c r="AF41" s="317"/>
      <c r="AG41" s="317">
        <v>1</v>
      </c>
      <c r="AH41" s="317">
        <v>1</v>
      </c>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c r="AGP41" s="3"/>
      <c r="AGQ41" s="3"/>
      <c r="AGR41" s="3"/>
      <c r="AGS41" s="3"/>
      <c r="AGT41" s="3"/>
      <c r="AGU41" s="3"/>
      <c r="AGV41" s="3"/>
      <c r="AGW41" s="3"/>
      <c r="AGX41" s="3"/>
      <c r="AGY41" s="3"/>
      <c r="AGZ41" s="3"/>
      <c r="AHA41" s="3"/>
      <c r="AHB41" s="3"/>
      <c r="AHC41" s="3"/>
      <c r="AHD41" s="3"/>
      <c r="AHE41" s="3"/>
      <c r="AHF41" s="3"/>
      <c r="AHG41" s="3"/>
      <c r="AHH41" s="3"/>
      <c r="AHI41" s="3"/>
      <c r="AHJ41" s="3"/>
      <c r="AHK41" s="3"/>
      <c r="AHL41" s="3"/>
      <c r="AHM41" s="3"/>
      <c r="AHN41" s="3"/>
      <c r="AHO41" s="3"/>
      <c r="AHP41" s="3"/>
      <c r="AHQ41" s="3"/>
      <c r="AHR41" s="3"/>
      <c r="AHS41" s="3"/>
      <c r="AHT41" s="3"/>
      <c r="AHU41" s="3"/>
      <c r="AHV41" s="3"/>
      <c r="AHW41" s="3"/>
      <c r="AHX41" s="3"/>
      <c r="AHY41" s="3"/>
      <c r="AHZ41" s="3"/>
      <c r="AIA41" s="3"/>
      <c r="AIB41" s="3"/>
      <c r="AIC41" s="3"/>
      <c r="AID41" s="3"/>
      <c r="AIE41" s="3"/>
      <c r="AIF41" s="3"/>
      <c r="AIG41" s="3"/>
      <c r="AIH41" s="3"/>
      <c r="AII41" s="3"/>
      <c r="AIJ41" s="3"/>
      <c r="AIK41" s="3"/>
      <c r="AIL41" s="3"/>
      <c r="AIM41" s="3"/>
      <c r="AIN41" s="3"/>
      <c r="AIO41" s="3"/>
      <c r="AIP41" s="3"/>
      <c r="AIQ41" s="3"/>
      <c r="AIR41" s="3"/>
      <c r="AIS41" s="3"/>
      <c r="AIT41" s="3"/>
      <c r="AIU41" s="3"/>
      <c r="AIV41" s="3"/>
      <c r="AIW41" s="3"/>
      <c r="AIX41" s="3"/>
      <c r="AIY41" s="3"/>
      <c r="AIZ41" s="3"/>
      <c r="AJA41" s="3"/>
      <c r="AJB41" s="3"/>
      <c r="AJC41" s="3"/>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c r="AMI41" s="3"/>
      <c r="AMJ41" s="3"/>
      <c r="AMK41" s="3"/>
      <c r="AML41" s="3"/>
      <c r="AMM41" s="3"/>
      <c r="AMN41" s="3"/>
      <c r="AMO41" s="3"/>
      <c r="AMP41" s="3"/>
      <c r="AMQ41" s="3"/>
      <c r="AMR41" s="3"/>
    </row>
    <row r="42" spans="1:1032" ht="13.5" customHeight="1">
      <c r="A42" s="322">
        <v>34</v>
      </c>
      <c r="B42" s="322"/>
      <c r="C42" s="322" t="s">
        <v>1751</v>
      </c>
      <c r="D42" s="339"/>
      <c r="E42" s="322"/>
      <c r="F42" s="322"/>
      <c r="G42" s="322"/>
      <c r="H42" s="323" t="s">
        <v>1752</v>
      </c>
      <c r="I42" s="323" t="s">
        <v>1753</v>
      </c>
      <c r="J42" s="323" t="s">
        <v>1754</v>
      </c>
      <c r="K42" s="323" t="s">
        <v>864</v>
      </c>
      <c r="L42" s="323" t="s">
        <v>1755</v>
      </c>
      <c r="M42" s="323"/>
      <c r="N42" s="323" t="s">
        <v>1755</v>
      </c>
      <c r="O42" s="323"/>
      <c r="P42" s="323"/>
      <c r="Q42" s="323"/>
      <c r="R42" s="323"/>
      <c r="S42" s="333" t="s">
        <v>817</v>
      </c>
      <c r="T42" s="333" t="s">
        <v>817</v>
      </c>
      <c r="U42" s="333" t="s">
        <v>817</v>
      </c>
      <c r="V42" s="323"/>
      <c r="W42" s="323"/>
      <c r="X42" s="323" t="s">
        <v>879</v>
      </c>
      <c r="Y42" s="323"/>
      <c r="Z42" s="323" t="s">
        <v>932</v>
      </c>
      <c r="AA42" s="323" t="s">
        <v>864</v>
      </c>
      <c r="AB42" s="323" t="s">
        <v>864</v>
      </c>
      <c r="AC42" s="321" t="s">
        <v>1594</v>
      </c>
      <c r="AD42" s="323"/>
      <c r="AE42" s="323"/>
      <c r="AF42" s="323"/>
      <c r="AG42" s="323">
        <v>1</v>
      </c>
      <c r="AH42" s="323">
        <v>1</v>
      </c>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c r="AMI42" s="3"/>
      <c r="AMJ42" s="3"/>
      <c r="AMK42" s="3"/>
      <c r="AML42" s="3"/>
      <c r="AMM42" s="3"/>
      <c r="AMN42" s="3"/>
      <c r="AMO42" s="3"/>
      <c r="AMP42" s="3"/>
      <c r="AMQ42" s="3"/>
      <c r="AMR42" s="3"/>
    </row>
    <row r="43" spans="1:1032" ht="13.5" customHeight="1">
      <c r="A43" s="326">
        <v>35</v>
      </c>
      <c r="B43" s="326"/>
      <c r="C43" s="326" t="s">
        <v>1756</v>
      </c>
      <c r="D43" s="340"/>
      <c r="E43" s="340"/>
      <c r="F43" s="326"/>
      <c r="G43" s="326"/>
      <c r="H43" s="317" t="s">
        <v>1757</v>
      </c>
      <c r="I43" s="317" t="s">
        <v>1758</v>
      </c>
      <c r="J43" s="317" t="s">
        <v>1759</v>
      </c>
      <c r="K43" s="317" t="s">
        <v>864</v>
      </c>
      <c r="L43" s="317" t="s">
        <v>1760</v>
      </c>
      <c r="M43" s="317"/>
      <c r="N43" s="317" t="s">
        <v>1760</v>
      </c>
      <c r="O43" s="317"/>
      <c r="P43" s="317"/>
      <c r="Q43" s="317"/>
      <c r="R43" s="317"/>
      <c r="S43" s="327" t="s">
        <v>817</v>
      </c>
      <c r="T43" s="329" t="s">
        <v>817</v>
      </c>
      <c r="U43" s="329" t="s">
        <v>817</v>
      </c>
      <c r="V43" s="317"/>
      <c r="W43" s="317"/>
      <c r="X43" s="317" t="s">
        <v>879</v>
      </c>
      <c r="Y43" s="317"/>
      <c r="Z43" s="317" t="s">
        <v>932</v>
      </c>
      <c r="AA43" s="317" t="s">
        <v>864</v>
      </c>
      <c r="AB43" s="317" t="s">
        <v>864</v>
      </c>
      <c r="AC43" s="321" t="s">
        <v>1594</v>
      </c>
      <c r="AD43" s="317"/>
      <c r="AE43" s="317"/>
      <c r="AF43" s="317"/>
      <c r="AG43" s="317">
        <v>1</v>
      </c>
      <c r="AH43" s="317">
        <v>1</v>
      </c>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AGN43" s="3"/>
      <c r="AGO43" s="3"/>
      <c r="AGP43" s="3"/>
      <c r="AGQ43" s="3"/>
      <c r="AGR43" s="3"/>
      <c r="AGS43" s="3"/>
      <c r="AGT43" s="3"/>
      <c r="AGU43" s="3"/>
      <c r="AGV43" s="3"/>
      <c r="AGW43" s="3"/>
      <c r="AGX43" s="3"/>
      <c r="AGY43" s="3"/>
      <c r="AGZ43" s="3"/>
      <c r="AHA43" s="3"/>
      <c r="AHB43" s="3"/>
      <c r="AHC43" s="3"/>
      <c r="AHD43" s="3"/>
      <c r="AHE43" s="3"/>
      <c r="AHF43" s="3"/>
      <c r="AHG43" s="3"/>
      <c r="AHH43" s="3"/>
      <c r="AHI43" s="3"/>
      <c r="AHJ43" s="3"/>
      <c r="AHK43" s="3"/>
      <c r="AHL43" s="3"/>
      <c r="AHM43" s="3"/>
      <c r="AHN43" s="3"/>
      <c r="AHO43" s="3"/>
      <c r="AHP43" s="3"/>
      <c r="AHQ43" s="3"/>
      <c r="AHR43" s="3"/>
      <c r="AHS43" s="3"/>
      <c r="AHT43" s="3"/>
      <c r="AHU43" s="3"/>
      <c r="AHV43" s="3"/>
      <c r="AHW43" s="3"/>
      <c r="AHX43" s="3"/>
      <c r="AHY43" s="3"/>
      <c r="AHZ43" s="3"/>
      <c r="AIA43" s="3"/>
      <c r="AIB43" s="3"/>
      <c r="AIC43" s="3"/>
      <c r="AID43" s="3"/>
      <c r="AIE43" s="3"/>
      <c r="AIF43" s="3"/>
      <c r="AIG43" s="3"/>
      <c r="AIH43" s="3"/>
      <c r="AII43" s="3"/>
      <c r="AIJ43" s="3"/>
      <c r="AIK43" s="3"/>
      <c r="AIL43" s="3"/>
      <c r="AIM43" s="3"/>
      <c r="AIN43" s="3"/>
      <c r="AIO43" s="3"/>
      <c r="AIP43" s="3"/>
      <c r="AIQ43" s="3"/>
      <c r="AIR43" s="3"/>
      <c r="AIS43" s="3"/>
      <c r="AIT43" s="3"/>
      <c r="AIU43" s="3"/>
      <c r="AIV43" s="3"/>
      <c r="AIW43" s="3"/>
      <c r="AIX43" s="3"/>
      <c r="AIY43" s="3"/>
      <c r="AIZ43" s="3"/>
      <c r="AJA43" s="3"/>
      <c r="AJB43" s="3"/>
      <c r="AJC43" s="3"/>
      <c r="AJD43" s="3"/>
      <c r="AJE43" s="3"/>
      <c r="AJF43" s="3"/>
      <c r="AJG43" s="3"/>
      <c r="AJH43" s="3"/>
      <c r="AJI43" s="3"/>
      <c r="AJJ43" s="3"/>
      <c r="AJK43" s="3"/>
      <c r="AJL43" s="3"/>
      <c r="AJM43" s="3"/>
      <c r="AJN43" s="3"/>
      <c r="AJO43" s="3"/>
      <c r="AJP43" s="3"/>
      <c r="AJQ43" s="3"/>
      <c r="AJR43" s="3"/>
      <c r="AJS43" s="3"/>
      <c r="AJT43" s="3"/>
      <c r="AJU43" s="3"/>
      <c r="AJV43" s="3"/>
      <c r="AJW43" s="3"/>
      <c r="AJX43" s="3"/>
      <c r="AJY43" s="3"/>
      <c r="AJZ43" s="3"/>
      <c r="AKA43" s="3"/>
      <c r="AKB43" s="3"/>
      <c r="AKC43" s="3"/>
      <c r="AKD43" s="3"/>
      <c r="AKE43" s="3"/>
      <c r="AKF43" s="3"/>
      <c r="AKG43" s="3"/>
      <c r="AKH43" s="3"/>
      <c r="AKI43" s="3"/>
      <c r="AKJ43" s="3"/>
      <c r="AKK43" s="3"/>
      <c r="AKL43" s="3"/>
      <c r="AKM43" s="3"/>
      <c r="AKN43" s="3"/>
      <c r="AKO43" s="3"/>
      <c r="AKP43" s="3"/>
      <c r="AKQ43" s="3"/>
      <c r="AKR43" s="3"/>
      <c r="AKS43" s="3"/>
      <c r="AKT43" s="3"/>
      <c r="AKU43" s="3"/>
      <c r="AKV43" s="3"/>
      <c r="AKW43" s="3"/>
      <c r="AKX43" s="3"/>
      <c r="AKY43" s="3"/>
      <c r="AKZ43" s="3"/>
      <c r="ALA43" s="3"/>
      <c r="ALB43" s="3"/>
      <c r="ALC43" s="3"/>
      <c r="ALD43" s="3"/>
      <c r="ALE43" s="3"/>
      <c r="ALF43" s="3"/>
      <c r="ALG43" s="3"/>
      <c r="ALH43" s="3"/>
      <c r="ALI43" s="3"/>
      <c r="ALJ43" s="3"/>
      <c r="ALK43" s="3"/>
      <c r="ALL43" s="3"/>
      <c r="ALM43" s="3"/>
      <c r="ALN43" s="3"/>
      <c r="ALO43" s="3"/>
      <c r="ALP43" s="3"/>
      <c r="ALQ43" s="3"/>
      <c r="ALR43" s="3"/>
      <c r="ALS43" s="3"/>
      <c r="ALT43" s="3"/>
      <c r="ALU43" s="3"/>
      <c r="ALV43" s="3"/>
      <c r="ALW43" s="3"/>
      <c r="ALX43" s="3"/>
      <c r="ALY43" s="3"/>
      <c r="ALZ43" s="3"/>
      <c r="AMA43" s="3"/>
      <c r="AMB43" s="3"/>
      <c r="AMC43" s="3"/>
      <c r="AMD43" s="3"/>
      <c r="AME43" s="3"/>
      <c r="AMF43" s="3"/>
      <c r="AMG43" s="3"/>
      <c r="AMH43" s="3"/>
      <c r="AMI43" s="3"/>
      <c r="AMJ43" s="3"/>
      <c r="AMK43" s="3"/>
      <c r="AML43" s="3"/>
      <c r="AMM43" s="3"/>
      <c r="AMN43" s="3"/>
      <c r="AMO43" s="3"/>
      <c r="AMP43" s="3"/>
      <c r="AMQ43" s="3"/>
      <c r="AMR43" s="3"/>
    </row>
    <row r="44" spans="1:1032" ht="13.5" customHeight="1">
      <c r="A44" s="322">
        <v>36</v>
      </c>
      <c r="B44" s="322"/>
      <c r="C44" s="322" t="s">
        <v>1761</v>
      </c>
      <c r="D44" s="322"/>
      <c r="E44" s="322"/>
      <c r="F44" s="322"/>
      <c r="G44" s="322"/>
      <c r="H44" s="323" t="s">
        <v>1762</v>
      </c>
      <c r="I44" s="323" t="s">
        <v>1763</v>
      </c>
      <c r="J44" s="323" t="s">
        <v>1764</v>
      </c>
      <c r="K44" s="323" t="s">
        <v>864</v>
      </c>
      <c r="L44" s="323" t="s">
        <v>1765</v>
      </c>
      <c r="M44" s="323"/>
      <c r="N44" s="323" t="s">
        <v>1765</v>
      </c>
      <c r="O44" s="323"/>
      <c r="P44" s="323"/>
      <c r="Q44" s="323"/>
      <c r="R44" s="323"/>
      <c r="S44" s="333" t="s">
        <v>817</v>
      </c>
      <c r="T44" s="333" t="s">
        <v>817</v>
      </c>
      <c r="U44" s="333" t="s">
        <v>817</v>
      </c>
      <c r="V44" s="323"/>
      <c r="W44" s="323"/>
      <c r="X44" s="323" t="s">
        <v>863</v>
      </c>
      <c r="Y44" s="323"/>
      <c r="Z44" s="323" t="s">
        <v>1766</v>
      </c>
      <c r="AA44" s="323" t="s">
        <v>864</v>
      </c>
      <c r="AB44" s="323" t="s">
        <v>864</v>
      </c>
      <c r="AC44" s="321" t="s">
        <v>1594</v>
      </c>
      <c r="AD44" s="323"/>
      <c r="AE44" s="323"/>
      <c r="AF44" s="323"/>
      <c r="AG44" s="323">
        <v>1</v>
      </c>
      <c r="AH44" s="323">
        <v>1</v>
      </c>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c r="AMR44" s="3"/>
    </row>
    <row r="45" spans="1:1032" ht="13.5" customHeight="1">
      <c r="A45" s="326">
        <v>37</v>
      </c>
      <c r="B45" s="326"/>
      <c r="C45" s="326" t="s">
        <v>1767</v>
      </c>
      <c r="D45" s="340"/>
      <c r="E45" s="326"/>
      <c r="F45" s="326"/>
      <c r="G45" s="326"/>
      <c r="H45" s="317" t="s">
        <v>1627</v>
      </c>
      <c r="I45" s="317" t="s">
        <v>1768</v>
      </c>
      <c r="J45" s="317" t="s">
        <v>1769</v>
      </c>
      <c r="K45" s="317"/>
      <c r="L45" s="317" t="s">
        <v>1770</v>
      </c>
      <c r="M45" s="317"/>
      <c r="N45" s="317" t="s">
        <v>1770</v>
      </c>
      <c r="O45" s="317"/>
      <c r="P45" s="317"/>
      <c r="Q45" s="317"/>
      <c r="R45" s="317"/>
      <c r="S45" s="327" t="s">
        <v>817</v>
      </c>
      <c r="T45" s="327" t="s">
        <v>817</v>
      </c>
      <c r="U45" s="327" t="s">
        <v>817</v>
      </c>
      <c r="V45" s="317"/>
      <c r="W45" s="317"/>
      <c r="X45" s="317" t="s">
        <v>863</v>
      </c>
      <c r="Y45" s="317"/>
      <c r="Z45" s="317" t="s">
        <v>1771</v>
      </c>
      <c r="AA45" s="317" t="s">
        <v>864</v>
      </c>
      <c r="AB45" s="317" t="s">
        <v>864</v>
      </c>
      <c r="AC45" s="332" t="s">
        <v>1594</v>
      </c>
      <c r="AD45" s="317"/>
      <c r="AE45" s="317"/>
      <c r="AF45" s="317"/>
      <c r="AG45" s="317">
        <v>1</v>
      </c>
      <c r="AH45" s="317">
        <v>1</v>
      </c>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c r="AMR45" s="3"/>
    </row>
    <row r="46" spans="1:1032" ht="13.5" customHeight="1">
      <c r="A46" s="322">
        <v>38</v>
      </c>
      <c r="B46" s="322"/>
      <c r="C46" s="322" t="s">
        <v>1772</v>
      </c>
      <c r="D46" s="339"/>
      <c r="E46" s="322"/>
      <c r="F46" s="322"/>
      <c r="G46" s="322"/>
      <c r="H46" s="323" t="s">
        <v>1773</v>
      </c>
      <c r="I46" s="323" t="s">
        <v>1774</v>
      </c>
      <c r="J46" s="330"/>
      <c r="K46" s="323"/>
      <c r="L46" s="323" t="s">
        <v>1775</v>
      </c>
      <c r="M46" s="323"/>
      <c r="N46" s="323" t="s">
        <v>1775</v>
      </c>
      <c r="O46" s="323"/>
      <c r="P46" s="323"/>
      <c r="Q46" s="323"/>
      <c r="R46" s="323"/>
      <c r="S46" s="331" t="s">
        <v>823</v>
      </c>
      <c r="T46" s="331" t="s">
        <v>823</v>
      </c>
      <c r="U46" s="331" t="s">
        <v>823</v>
      </c>
      <c r="V46" s="323"/>
      <c r="W46" s="323" t="s">
        <v>864</v>
      </c>
      <c r="X46" s="323" t="s">
        <v>1776</v>
      </c>
      <c r="Y46" s="323"/>
      <c r="Z46" s="323"/>
      <c r="AA46" s="323" t="s">
        <v>864</v>
      </c>
      <c r="AB46" s="323" t="s">
        <v>864</v>
      </c>
      <c r="AC46" s="321" t="s">
        <v>1594</v>
      </c>
      <c r="AD46" s="323"/>
      <c r="AE46" s="323"/>
      <c r="AF46" s="323"/>
      <c r="AG46" s="323">
        <v>1</v>
      </c>
      <c r="AH46" s="323">
        <v>1</v>
      </c>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c r="AGN46" s="3"/>
      <c r="AGO46" s="3"/>
      <c r="AGP46" s="3"/>
      <c r="AGQ46" s="3"/>
      <c r="AGR46" s="3"/>
      <c r="AGS46" s="3"/>
      <c r="AGT46" s="3"/>
      <c r="AGU46" s="3"/>
      <c r="AGV46" s="3"/>
      <c r="AGW46" s="3"/>
      <c r="AGX46" s="3"/>
      <c r="AGY46" s="3"/>
      <c r="AGZ46" s="3"/>
      <c r="AHA46" s="3"/>
      <c r="AHB46" s="3"/>
      <c r="AHC46" s="3"/>
      <c r="AHD46" s="3"/>
      <c r="AHE46" s="3"/>
      <c r="AHF46" s="3"/>
      <c r="AHG46" s="3"/>
      <c r="AHH46" s="3"/>
      <c r="AHI46" s="3"/>
      <c r="AHJ46" s="3"/>
      <c r="AHK46" s="3"/>
      <c r="AHL46" s="3"/>
      <c r="AHM46" s="3"/>
      <c r="AHN46" s="3"/>
      <c r="AHO46" s="3"/>
      <c r="AHP46" s="3"/>
      <c r="AHQ46" s="3"/>
      <c r="AHR46" s="3"/>
      <c r="AHS46" s="3"/>
      <c r="AHT46" s="3"/>
      <c r="AHU46" s="3"/>
      <c r="AHV46" s="3"/>
      <c r="AHW46" s="3"/>
      <c r="AHX46" s="3"/>
      <c r="AHY46" s="3"/>
      <c r="AHZ46" s="3"/>
      <c r="AIA46" s="3"/>
      <c r="AIB46" s="3"/>
      <c r="AIC46" s="3"/>
      <c r="AID46" s="3"/>
      <c r="AIE46" s="3"/>
      <c r="AIF46" s="3"/>
      <c r="AIG46" s="3"/>
      <c r="AIH46" s="3"/>
      <c r="AII46" s="3"/>
      <c r="AIJ46" s="3"/>
      <c r="AIK46" s="3"/>
      <c r="AIL46" s="3"/>
      <c r="AIM46" s="3"/>
      <c r="AIN46" s="3"/>
      <c r="AIO46" s="3"/>
      <c r="AIP46" s="3"/>
      <c r="AIQ46" s="3"/>
      <c r="AIR46" s="3"/>
      <c r="AIS46" s="3"/>
      <c r="AIT46" s="3"/>
      <c r="AIU46" s="3"/>
      <c r="AIV46" s="3"/>
      <c r="AIW46" s="3"/>
      <c r="AIX46" s="3"/>
      <c r="AIY46" s="3"/>
      <c r="AIZ46" s="3"/>
      <c r="AJA46" s="3"/>
      <c r="AJB46" s="3"/>
      <c r="AJC46" s="3"/>
      <c r="AJD46" s="3"/>
      <c r="AJE46" s="3"/>
      <c r="AJF46" s="3"/>
      <c r="AJG46" s="3"/>
      <c r="AJH46" s="3"/>
      <c r="AJI46" s="3"/>
      <c r="AJJ46" s="3"/>
      <c r="AJK46" s="3"/>
      <c r="AJL46" s="3"/>
      <c r="AJM46" s="3"/>
      <c r="AJN46" s="3"/>
      <c r="AJO46" s="3"/>
      <c r="AJP46" s="3"/>
      <c r="AJQ46" s="3"/>
      <c r="AJR46" s="3"/>
      <c r="AJS46" s="3"/>
      <c r="AJT46" s="3"/>
      <c r="AJU46" s="3"/>
      <c r="AJV46" s="3"/>
      <c r="AJW46" s="3"/>
      <c r="AJX46" s="3"/>
      <c r="AJY46" s="3"/>
      <c r="AJZ46" s="3"/>
      <c r="AKA46" s="3"/>
      <c r="AKB46" s="3"/>
      <c r="AKC46" s="3"/>
      <c r="AKD46" s="3"/>
      <c r="AKE46" s="3"/>
      <c r="AKF46" s="3"/>
      <c r="AKG46" s="3"/>
      <c r="AKH46" s="3"/>
      <c r="AKI46" s="3"/>
      <c r="AKJ46" s="3"/>
      <c r="AKK46" s="3"/>
      <c r="AKL46" s="3"/>
      <c r="AKM46" s="3"/>
      <c r="AKN46" s="3"/>
      <c r="AKO46" s="3"/>
      <c r="AKP46" s="3"/>
      <c r="AKQ46" s="3"/>
      <c r="AKR46" s="3"/>
      <c r="AKS46" s="3"/>
      <c r="AKT46" s="3"/>
      <c r="AKU46" s="3"/>
      <c r="AKV46" s="3"/>
      <c r="AKW46" s="3"/>
      <c r="AKX46" s="3"/>
      <c r="AKY46" s="3"/>
      <c r="AKZ46" s="3"/>
      <c r="ALA46" s="3"/>
      <c r="ALB46" s="3"/>
      <c r="ALC46" s="3"/>
      <c r="ALD46" s="3"/>
      <c r="ALE46" s="3"/>
      <c r="ALF46" s="3"/>
      <c r="ALG46" s="3"/>
      <c r="ALH46" s="3"/>
      <c r="ALI46" s="3"/>
      <c r="ALJ46" s="3"/>
      <c r="ALK46" s="3"/>
      <c r="ALL46" s="3"/>
      <c r="ALM46" s="3"/>
      <c r="ALN46" s="3"/>
      <c r="ALO46" s="3"/>
      <c r="ALP46" s="3"/>
      <c r="ALQ46" s="3"/>
      <c r="ALR46" s="3"/>
      <c r="ALS46" s="3"/>
      <c r="ALT46" s="3"/>
      <c r="ALU46" s="3"/>
      <c r="ALV46" s="3"/>
      <c r="ALW46" s="3"/>
      <c r="ALX46" s="3"/>
      <c r="ALY46" s="3"/>
      <c r="ALZ46" s="3"/>
      <c r="AMA46" s="3"/>
      <c r="AMB46" s="3"/>
      <c r="AMC46" s="3"/>
      <c r="AMD46" s="3"/>
      <c r="AME46" s="3"/>
      <c r="AMF46" s="3"/>
      <c r="AMG46" s="3"/>
      <c r="AMH46" s="3"/>
      <c r="AMI46" s="3"/>
      <c r="AMJ46" s="3"/>
      <c r="AMK46" s="3"/>
      <c r="AML46" s="3"/>
      <c r="AMM46" s="3"/>
      <c r="AMN46" s="3"/>
      <c r="AMO46" s="3"/>
      <c r="AMP46" s="3"/>
      <c r="AMQ46" s="3"/>
      <c r="AMR46" s="3"/>
    </row>
    <row r="47" spans="1:1032" ht="13.5" customHeight="1">
      <c r="A47" s="326">
        <v>39</v>
      </c>
      <c r="B47" s="326"/>
      <c r="C47" s="326"/>
      <c r="D47" s="326" t="s">
        <v>1777</v>
      </c>
      <c r="E47" s="326"/>
      <c r="F47" s="326"/>
      <c r="G47" s="326"/>
      <c r="H47" s="317" t="s">
        <v>1778</v>
      </c>
      <c r="I47" s="317" t="s">
        <v>1779</v>
      </c>
      <c r="J47" s="317" t="s">
        <v>1780</v>
      </c>
      <c r="K47" s="317"/>
      <c r="L47" s="317" t="s">
        <v>1662</v>
      </c>
      <c r="M47" s="317"/>
      <c r="N47" s="317" t="s">
        <v>1662</v>
      </c>
      <c r="O47" s="317"/>
      <c r="P47" s="317"/>
      <c r="Q47" s="317"/>
      <c r="R47" s="317"/>
      <c r="S47" s="320" t="s">
        <v>820</v>
      </c>
      <c r="T47" s="320" t="s">
        <v>820</v>
      </c>
      <c r="U47" s="320" t="s">
        <v>820</v>
      </c>
      <c r="V47" s="317"/>
      <c r="W47" s="317"/>
      <c r="X47" s="317" t="s">
        <v>863</v>
      </c>
      <c r="Y47" s="317"/>
      <c r="Z47" s="317"/>
      <c r="AA47" s="317" t="s">
        <v>864</v>
      </c>
      <c r="AB47" s="317" t="s">
        <v>864</v>
      </c>
      <c r="AC47" s="321" t="s">
        <v>1594</v>
      </c>
      <c r="AD47" s="317"/>
      <c r="AE47" s="317"/>
      <c r="AF47" s="317"/>
      <c r="AG47" s="317">
        <v>1</v>
      </c>
      <c r="AH47" s="317">
        <v>1</v>
      </c>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c r="AMI47" s="3"/>
      <c r="AMJ47" s="3"/>
      <c r="AMK47" s="3"/>
      <c r="AML47" s="3"/>
      <c r="AMM47" s="3"/>
      <c r="AMN47" s="3"/>
      <c r="AMO47" s="3"/>
      <c r="AMP47" s="3"/>
      <c r="AMQ47" s="3"/>
      <c r="AMR47" s="3"/>
    </row>
    <row r="48" spans="1:1032" ht="13.5" customHeight="1">
      <c r="A48" s="322">
        <v>40</v>
      </c>
      <c r="B48" s="322"/>
      <c r="C48" s="322"/>
      <c r="D48" s="322" t="s">
        <v>1781</v>
      </c>
      <c r="E48" s="322"/>
      <c r="F48" s="322"/>
      <c r="G48" s="322"/>
      <c r="H48" s="323" t="s">
        <v>1782</v>
      </c>
      <c r="I48" s="323" t="s">
        <v>1783</v>
      </c>
      <c r="J48" s="323"/>
      <c r="K48" s="323"/>
      <c r="L48" s="323" t="s">
        <v>1784</v>
      </c>
      <c r="M48" s="323"/>
      <c r="N48" s="323" t="s">
        <v>1784</v>
      </c>
      <c r="O48" s="323"/>
      <c r="P48" s="323"/>
      <c r="Q48" s="323"/>
      <c r="R48" s="323"/>
      <c r="S48" s="323" t="s">
        <v>893</v>
      </c>
      <c r="T48" s="341" t="s">
        <v>893</v>
      </c>
      <c r="U48" s="341" t="s">
        <v>893</v>
      </c>
      <c r="V48" s="323"/>
      <c r="W48" s="323"/>
      <c r="X48" s="323" t="s">
        <v>863</v>
      </c>
      <c r="Y48" s="323"/>
      <c r="Z48" s="323"/>
      <c r="AA48" s="323" t="s">
        <v>864</v>
      </c>
      <c r="AB48" s="323" t="s">
        <v>864</v>
      </c>
      <c r="AC48" s="321" t="s">
        <v>1594</v>
      </c>
      <c r="AD48" s="323"/>
      <c r="AE48" s="323"/>
      <c r="AF48" s="323"/>
      <c r="AG48" s="323">
        <v>1</v>
      </c>
      <c r="AH48" s="323">
        <v>1</v>
      </c>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c r="AMN48" s="3"/>
      <c r="AMO48" s="3"/>
      <c r="AMP48" s="3"/>
      <c r="AMQ48" s="3"/>
      <c r="AMR48" s="3"/>
    </row>
    <row r="49" spans="1:1032" ht="13.5" customHeight="1">
      <c r="A49" s="342">
        <v>41</v>
      </c>
      <c r="B49" s="342"/>
      <c r="C49" s="342" t="s">
        <v>1785</v>
      </c>
      <c r="D49" s="343"/>
      <c r="E49" s="343"/>
      <c r="F49" s="343"/>
      <c r="G49" s="343"/>
      <c r="H49" s="317" t="s">
        <v>1786</v>
      </c>
      <c r="I49" s="317" t="s">
        <v>1787</v>
      </c>
      <c r="J49" s="338"/>
      <c r="K49" s="317"/>
      <c r="L49" s="317" t="s">
        <v>1788</v>
      </c>
      <c r="M49" s="317"/>
      <c r="N49" s="317" t="s">
        <v>1788</v>
      </c>
      <c r="O49" s="317"/>
      <c r="P49" s="317"/>
      <c r="Q49" s="317"/>
      <c r="R49" s="317"/>
      <c r="S49" s="344" t="s">
        <v>823</v>
      </c>
      <c r="T49" s="344" t="s">
        <v>823</v>
      </c>
      <c r="U49" s="344" t="s">
        <v>823</v>
      </c>
      <c r="V49" s="317"/>
      <c r="W49" s="317" t="s">
        <v>864</v>
      </c>
      <c r="X49" s="317" t="s">
        <v>1789</v>
      </c>
      <c r="Y49" s="317"/>
      <c r="Z49" s="317"/>
      <c r="AA49" s="317" t="s">
        <v>864</v>
      </c>
      <c r="AB49" s="317" t="s">
        <v>864</v>
      </c>
      <c r="AC49" s="321" t="s">
        <v>1594</v>
      </c>
      <c r="AD49" s="317"/>
      <c r="AE49" s="317"/>
      <c r="AF49" s="317"/>
      <c r="AG49" s="317"/>
      <c r="AH49" s="317"/>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c r="AMN49" s="3"/>
      <c r="AMO49" s="3"/>
      <c r="AMP49" s="3"/>
      <c r="AMQ49" s="3"/>
      <c r="AMR49" s="3"/>
    </row>
    <row r="50" spans="1:1032" ht="13.5" customHeight="1">
      <c r="A50" s="345">
        <v>42</v>
      </c>
      <c r="B50" s="345"/>
      <c r="C50" s="345"/>
      <c r="D50" s="345" t="s">
        <v>1603</v>
      </c>
      <c r="E50" s="345"/>
      <c r="F50" s="345"/>
      <c r="G50" s="345"/>
      <c r="H50" s="323" t="s">
        <v>1790</v>
      </c>
      <c r="I50" s="323" t="s">
        <v>1791</v>
      </c>
      <c r="J50" s="323" t="s">
        <v>1792</v>
      </c>
      <c r="K50" s="323"/>
      <c r="L50" s="323" t="s">
        <v>1606</v>
      </c>
      <c r="M50" s="323"/>
      <c r="N50" s="323" t="s">
        <v>1606</v>
      </c>
      <c r="O50" s="323"/>
      <c r="P50" s="323"/>
      <c r="Q50" s="323"/>
      <c r="R50" s="323"/>
      <c r="S50" s="325" t="s">
        <v>820</v>
      </c>
      <c r="T50" s="325" t="s">
        <v>820</v>
      </c>
      <c r="U50" s="325" t="s">
        <v>820</v>
      </c>
      <c r="V50" s="323"/>
      <c r="W50" s="323"/>
      <c r="X50" s="323" t="s">
        <v>863</v>
      </c>
      <c r="Y50" s="323"/>
      <c r="Z50" s="323"/>
      <c r="AA50" s="323" t="s">
        <v>864</v>
      </c>
      <c r="AB50" s="323" t="s">
        <v>864</v>
      </c>
      <c r="AC50" s="332" t="s">
        <v>1594</v>
      </c>
      <c r="AD50" s="323"/>
      <c r="AE50" s="323"/>
      <c r="AF50" s="323"/>
      <c r="AG50" s="323"/>
      <c r="AH50" s="32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c r="AMN50" s="3"/>
      <c r="AMO50" s="3"/>
      <c r="AMP50" s="3"/>
      <c r="AMQ50" s="3"/>
      <c r="AMR50" s="3"/>
    </row>
    <row r="51" spans="1:1032" ht="13.5" customHeight="1">
      <c r="A51" s="342">
        <v>43</v>
      </c>
      <c r="B51" s="342"/>
      <c r="C51" s="342"/>
      <c r="D51" s="342" t="s">
        <v>1793</v>
      </c>
      <c r="E51" s="346"/>
      <c r="F51" s="342"/>
      <c r="G51" s="342"/>
      <c r="H51" s="317" t="s">
        <v>1627</v>
      </c>
      <c r="I51" s="317" t="s">
        <v>1794</v>
      </c>
      <c r="J51" s="317" t="s">
        <v>1795</v>
      </c>
      <c r="K51" s="317"/>
      <c r="L51" s="317" t="s">
        <v>1796</v>
      </c>
      <c r="M51" s="317"/>
      <c r="N51" s="317" t="s">
        <v>1796</v>
      </c>
      <c r="O51" s="317"/>
      <c r="P51" s="317"/>
      <c r="Q51" s="317"/>
      <c r="R51" s="317"/>
      <c r="S51" s="327" t="s">
        <v>817</v>
      </c>
      <c r="T51" s="327" t="s">
        <v>817</v>
      </c>
      <c r="U51" s="327" t="s">
        <v>817</v>
      </c>
      <c r="V51" s="317"/>
      <c r="W51" s="317"/>
      <c r="X51" s="317" t="s">
        <v>879</v>
      </c>
      <c r="Y51" s="317"/>
      <c r="Z51" s="317" t="s">
        <v>932</v>
      </c>
      <c r="AA51" s="317" t="s">
        <v>864</v>
      </c>
      <c r="AB51" s="317" t="s">
        <v>864</v>
      </c>
      <c r="AC51" s="321" t="s">
        <v>1594</v>
      </c>
      <c r="AD51" s="317"/>
      <c r="AE51" s="317"/>
      <c r="AF51" s="317"/>
      <c r="AG51" s="317"/>
      <c r="AH51" s="317"/>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c r="AMR51" s="3"/>
    </row>
    <row r="52" spans="1:1032" ht="13.5" customHeight="1">
      <c r="A52" s="345">
        <v>44</v>
      </c>
      <c r="B52" s="345"/>
      <c r="C52" s="345"/>
      <c r="D52" s="345" t="s">
        <v>1797</v>
      </c>
      <c r="E52" s="345"/>
      <c r="F52" s="345"/>
      <c r="G52" s="345"/>
      <c r="H52" s="323" t="s">
        <v>1627</v>
      </c>
      <c r="I52" s="323" t="s">
        <v>1798</v>
      </c>
      <c r="J52" s="323">
        <v>0</v>
      </c>
      <c r="K52" s="323"/>
      <c r="L52" s="323" t="s">
        <v>1799</v>
      </c>
      <c r="M52" s="323"/>
      <c r="N52" s="323" t="s">
        <v>1799</v>
      </c>
      <c r="O52" s="323"/>
      <c r="P52" s="323"/>
      <c r="Q52" s="323"/>
      <c r="R52" s="323"/>
      <c r="S52" s="333" t="s">
        <v>817</v>
      </c>
      <c r="T52" s="333" t="s">
        <v>817</v>
      </c>
      <c r="U52" s="333" t="s">
        <v>817</v>
      </c>
      <c r="V52" s="323"/>
      <c r="W52" s="323"/>
      <c r="X52" s="323" t="s">
        <v>1351</v>
      </c>
      <c r="Y52" s="323"/>
      <c r="Z52" s="323"/>
      <c r="AA52" s="323" t="s">
        <v>864</v>
      </c>
      <c r="AB52" s="323" t="s">
        <v>864</v>
      </c>
      <c r="AC52" s="321" t="s">
        <v>1594</v>
      </c>
      <c r="AD52" s="323"/>
      <c r="AE52" s="323"/>
      <c r="AF52" s="323"/>
      <c r="AG52" s="323"/>
      <c r="AH52" s="32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c r="AMR52" s="3"/>
    </row>
    <row r="53" spans="1:1032" ht="13.5" customHeight="1">
      <c r="A53" s="342">
        <v>45</v>
      </c>
      <c r="B53" s="342"/>
      <c r="C53" s="342"/>
      <c r="D53" s="342" t="s">
        <v>1800</v>
      </c>
      <c r="E53" s="342"/>
      <c r="F53" s="342"/>
      <c r="G53" s="342"/>
      <c r="H53" s="317" t="s">
        <v>1801</v>
      </c>
      <c r="I53" s="317" t="s">
        <v>1802</v>
      </c>
      <c r="J53" s="317">
        <v>0</v>
      </c>
      <c r="K53" s="317"/>
      <c r="L53" s="317" t="s">
        <v>1803</v>
      </c>
      <c r="M53" s="317"/>
      <c r="N53" s="317" t="s">
        <v>1803</v>
      </c>
      <c r="O53" s="317"/>
      <c r="P53" s="317"/>
      <c r="Q53" s="317"/>
      <c r="R53" s="317"/>
      <c r="S53" s="327" t="s">
        <v>817</v>
      </c>
      <c r="T53" s="329" t="s">
        <v>817</v>
      </c>
      <c r="U53" s="329" t="s">
        <v>817</v>
      </c>
      <c r="V53" s="317"/>
      <c r="W53" s="317"/>
      <c r="X53" s="317" t="s">
        <v>1351</v>
      </c>
      <c r="Y53" s="317"/>
      <c r="Z53" s="317"/>
      <c r="AA53" s="317" t="s">
        <v>864</v>
      </c>
      <c r="AB53" s="317" t="s">
        <v>864</v>
      </c>
      <c r="AC53" s="321" t="s">
        <v>1594</v>
      </c>
      <c r="AD53" s="317"/>
      <c r="AE53" s="317"/>
      <c r="AF53" s="317"/>
      <c r="AG53" s="317"/>
      <c r="AH53" s="317"/>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c r="AMK53" s="3"/>
      <c r="AML53" s="3"/>
      <c r="AMM53" s="3"/>
      <c r="AMN53" s="3"/>
      <c r="AMO53" s="3"/>
      <c r="AMP53" s="3"/>
      <c r="AMQ53" s="3"/>
      <c r="AMR53" s="3"/>
    </row>
    <row r="54" spans="1:1032" ht="13.5" customHeight="1">
      <c r="A54" s="345">
        <v>46</v>
      </c>
      <c r="B54" s="345"/>
      <c r="C54" s="345"/>
      <c r="D54" s="345" t="s">
        <v>1804</v>
      </c>
      <c r="E54" s="345"/>
      <c r="F54" s="345"/>
      <c r="G54" s="345"/>
      <c r="H54" s="323" t="s">
        <v>1627</v>
      </c>
      <c r="I54" s="323" t="s">
        <v>1805</v>
      </c>
      <c r="J54" s="323">
        <v>1</v>
      </c>
      <c r="K54" s="323"/>
      <c r="L54" s="323" t="s">
        <v>1806</v>
      </c>
      <c r="M54" s="323"/>
      <c r="N54" s="323" t="s">
        <v>1806</v>
      </c>
      <c r="O54" s="323"/>
      <c r="P54" s="323"/>
      <c r="Q54" s="323"/>
      <c r="R54" s="323"/>
      <c r="S54" s="333" t="s">
        <v>817</v>
      </c>
      <c r="T54" s="333" t="s">
        <v>817</v>
      </c>
      <c r="U54" s="333" t="s">
        <v>817</v>
      </c>
      <c r="V54" s="323"/>
      <c r="W54" s="323"/>
      <c r="X54" s="323" t="s">
        <v>1351</v>
      </c>
      <c r="Y54" s="323"/>
      <c r="Z54" s="323"/>
      <c r="AA54" s="323" t="s">
        <v>864</v>
      </c>
      <c r="AB54" s="323" t="s">
        <v>864</v>
      </c>
      <c r="AC54" s="321" t="s">
        <v>1594</v>
      </c>
      <c r="AD54" s="323"/>
      <c r="AE54" s="323"/>
      <c r="AF54" s="323"/>
      <c r="AG54" s="323"/>
      <c r="AH54" s="32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c r="AMR54" s="3"/>
    </row>
    <row r="55" spans="1:1032" ht="13.5" customHeight="1">
      <c r="A55" s="342">
        <v>47</v>
      </c>
      <c r="B55" s="342"/>
      <c r="C55" s="342"/>
      <c r="D55" s="342" t="s">
        <v>1807</v>
      </c>
      <c r="E55" s="342"/>
      <c r="F55" s="342"/>
      <c r="G55" s="342"/>
      <c r="H55" s="317" t="s">
        <v>1627</v>
      </c>
      <c r="I55" s="317" t="s">
        <v>1808</v>
      </c>
      <c r="J55" s="317">
        <v>0</v>
      </c>
      <c r="K55" s="317"/>
      <c r="L55" s="317" t="s">
        <v>1809</v>
      </c>
      <c r="M55" s="317"/>
      <c r="N55" s="317" t="s">
        <v>1809</v>
      </c>
      <c r="O55" s="317"/>
      <c r="P55" s="317"/>
      <c r="Q55" s="317"/>
      <c r="R55" s="317"/>
      <c r="S55" s="327" t="s">
        <v>817</v>
      </c>
      <c r="T55" s="327" t="s">
        <v>817</v>
      </c>
      <c r="U55" s="327" t="s">
        <v>817</v>
      </c>
      <c r="V55" s="317"/>
      <c r="W55" s="317"/>
      <c r="X55" s="317" t="s">
        <v>1351</v>
      </c>
      <c r="Y55" s="317"/>
      <c r="Z55" s="317"/>
      <c r="AA55" s="317" t="s">
        <v>864</v>
      </c>
      <c r="AB55" s="317" t="s">
        <v>864</v>
      </c>
      <c r="AC55" s="332" t="s">
        <v>1594</v>
      </c>
      <c r="AD55" s="317"/>
      <c r="AE55" s="317"/>
      <c r="AF55" s="317"/>
      <c r="AG55" s="317"/>
      <c r="AH55" s="317"/>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c r="AMK55" s="3"/>
      <c r="AML55" s="3"/>
      <c r="AMM55" s="3"/>
      <c r="AMN55" s="3"/>
      <c r="AMO55" s="3"/>
      <c r="AMP55" s="3"/>
      <c r="AMQ55" s="3"/>
      <c r="AMR55" s="3"/>
    </row>
    <row r="56" spans="1:1032" ht="13.5" customHeight="1">
      <c r="A56" s="345">
        <v>48</v>
      </c>
      <c r="B56" s="345"/>
      <c r="C56" s="345"/>
      <c r="D56" s="345" t="s">
        <v>1810</v>
      </c>
      <c r="E56" s="345"/>
      <c r="F56" s="345"/>
      <c r="G56" s="345"/>
      <c r="H56" s="323" t="s">
        <v>1627</v>
      </c>
      <c r="I56" s="323" t="s">
        <v>1811</v>
      </c>
      <c r="J56" s="323">
        <v>0</v>
      </c>
      <c r="K56" s="323"/>
      <c r="L56" s="323" t="s">
        <v>1812</v>
      </c>
      <c r="M56" s="323"/>
      <c r="N56" s="323" t="s">
        <v>1812</v>
      </c>
      <c r="O56" s="323"/>
      <c r="P56" s="323"/>
      <c r="Q56" s="323"/>
      <c r="R56" s="323"/>
      <c r="S56" s="333" t="s">
        <v>817</v>
      </c>
      <c r="T56" s="333" t="s">
        <v>817</v>
      </c>
      <c r="U56" s="333" t="s">
        <v>817</v>
      </c>
      <c r="V56" s="323"/>
      <c r="W56" s="323"/>
      <c r="X56" s="323" t="s">
        <v>1351</v>
      </c>
      <c r="Y56" s="323"/>
      <c r="Z56" s="323"/>
      <c r="AA56" s="323" t="s">
        <v>864</v>
      </c>
      <c r="AB56" s="323" t="s">
        <v>864</v>
      </c>
      <c r="AC56" s="321" t="s">
        <v>1594</v>
      </c>
      <c r="AD56" s="323"/>
      <c r="AE56" s="323"/>
      <c r="AF56" s="323"/>
      <c r="AG56" s="323"/>
      <c r="AH56" s="32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c r="AMK56" s="3"/>
      <c r="AML56" s="3"/>
      <c r="AMM56" s="3"/>
      <c r="AMN56" s="3"/>
      <c r="AMO56" s="3"/>
      <c r="AMP56" s="3"/>
      <c r="AMQ56" s="3"/>
      <c r="AMR56" s="3"/>
    </row>
    <row r="57" spans="1:1032" ht="13.5" customHeight="1">
      <c r="A57" s="342">
        <v>49</v>
      </c>
      <c r="B57" s="342"/>
      <c r="C57" s="342"/>
      <c r="D57" s="342" t="s">
        <v>1813</v>
      </c>
      <c r="E57" s="342"/>
      <c r="F57" s="342"/>
      <c r="G57" s="342"/>
      <c r="H57" s="317" t="s">
        <v>1627</v>
      </c>
      <c r="I57" s="317" t="s">
        <v>1814</v>
      </c>
      <c r="J57" s="317">
        <v>0</v>
      </c>
      <c r="K57" s="317"/>
      <c r="L57" s="317" t="s">
        <v>1815</v>
      </c>
      <c r="M57" s="317"/>
      <c r="N57" s="317" t="s">
        <v>1815</v>
      </c>
      <c r="O57" s="317"/>
      <c r="P57" s="317"/>
      <c r="Q57" s="317"/>
      <c r="R57" s="317"/>
      <c r="S57" s="327" t="s">
        <v>817</v>
      </c>
      <c r="T57" s="327" t="s">
        <v>817</v>
      </c>
      <c r="U57" s="327" t="s">
        <v>817</v>
      </c>
      <c r="V57" s="317"/>
      <c r="W57" s="317"/>
      <c r="X57" s="317" t="s">
        <v>1351</v>
      </c>
      <c r="Y57" s="317"/>
      <c r="Z57" s="317"/>
      <c r="AA57" s="317" t="s">
        <v>864</v>
      </c>
      <c r="AB57" s="317" t="s">
        <v>864</v>
      </c>
      <c r="AC57" s="321" t="s">
        <v>1594</v>
      </c>
      <c r="AD57" s="317"/>
      <c r="AE57" s="317"/>
      <c r="AF57" s="317"/>
      <c r="AG57" s="317"/>
      <c r="AH57" s="317"/>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c r="AMR57" s="3"/>
    </row>
    <row r="58" spans="1:1032" ht="13.5" customHeight="1">
      <c r="A58" s="345">
        <v>50</v>
      </c>
      <c r="B58" s="345"/>
      <c r="C58" s="345" t="s">
        <v>1816</v>
      </c>
      <c r="D58" s="347"/>
      <c r="E58" s="347"/>
      <c r="F58" s="347"/>
      <c r="G58" s="347"/>
      <c r="H58" s="323" t="s">
        <v>1627</v>
      </c>
      <c r="I58" s="323" t="s">
        <v>1817</v>
      </c>
      <c r="J58" s="330"/>
      <c r="K58" s="323"/>
      <c r="L58" s="323" t="s">
        <v>1818</v>
      </c>
      <c r="M58" s="323"/>
      <c r="N58" s="323" t="s">
        <v>1818</v>
      </c>
      <c r="O58" s="323"/>
      <c r="P58" s="323"/>
      <c r="Q58" s="323"/>
      <c r="R58" s="323"/>
      <c r="S58" s="331" t="s">
        <v>823</v>
      </c>
      <c r="T58" s="348" t="s">
        <v>823</v>
      </c>
      <c r="U58" s="348" t="s">
        <v>823</v>
      </c>
      <c r="V58" s="323"/>
      <c r="W58" s="323" t="s">
        <v>864</v>
      </c>
      <c r="X58" s="323" t="s">
        <v>1819</v>
      </c>
      <c r="Y58" s="323"/>
      <c r="Z58" s="323"/>
      <c r="AA58" s="323" t="s">
        <v>864</v>
      </c>
      <c r="AB58" s="323" t="s">
        <v>864</v>
      </c>
      <c r="AC58" s="321" t="s">
        <v>1594</v>
      </c>
      <c r="AD58" s="323"/>
      <c r="AE58" s="323"/>
      <c r="AF58" s="323"/>
      <c r="AG58" s="323"/>
      <c r="AH58" s="32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c r="AMM58" s="3"/>
      <c r="AMN58" s="3"/>
      <c r="AMO58" s="3"/>
      <c r="AMP58" s="3"/>
      <c r="AMQ58" s="3"/>
      <c r="AMR58" s="3"/>
    </row>
    <row r="59" spans="1:1032" ht="13.5" customHeight="1">
      <c r="A59" s="342">
        <v>51</v>
      </c>
      <c r="B59" s="342"/>
      <c r="C59" s="342"/>
      <c r="D59" s="342" t="s">
        <v>1820</v>
      </c>
      <c r="E59" s="342"/>
      <c r="F59" s="342"/>
      <c r="G59" s="342"/>
      <c r="H59" s="317" t="s">
        <v>1627</v>
      </c>
      <c r="I59" s="317" t="s">
        <v>1821</v>
      </c>
      <c r="J59" s="317" t="s">
        <v>1822</v>
      </c>
      <c r="K59" s="317"/>
      <c r="L59" s="317" t="s">
        <v>1796</v>
      </c>
      <c r="M59" s="317"/>
      <c r="N59" s="317" t="s">
        <v>1796</v>
      </c>
      <c r="O59" s="317"/>
      <c r="P59" s="317"/>
      <c r="Q59" s="317"/>
      <c r="R59" s="317"/>
      <c r="S59" s="327" t="s">
        <v>817</v>
      </c>
      <c r="T59" s="327" t="s">
        <v>817</v>
      </c>
      <c r="U59" s="327" t="s">
        <v>817</v>
      </c>
      <c r="V59" s="317"/>
      <c r="W59" s="317"/>
      <c r="X59" s="317" t="s">
        <v>879</v>
      </c>
      <c r="Y59" s="317"/>
      <c r="Z59" s="317" t="s">
        <v>932</v>
      </c>
      <c r="AA59" s="317" t="s">
        <v>864</v>
      </c>
      <c r="AB59" s="317" t="s">
        <v>864</v>
      </c>
      <c r="AC59" s="321" t="s">
        <v>1594</v>
      </c>
      <c r="AD59" s="317"/>
      <c r="AE59" s="317"/>
      <c r="AF59" s="317"/>
      <c r="AG59" s="317"/>
      <c r="AH59" s="317"/>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c r="AMK59" s="3"/>
      <c r="AML59" s="3"/>
      <c r="AMM59" s="3"/>
      <c r="AMN59" s="3"/>
      <c r="AMO59" s="3"/>
      <c r="AMP59" s="3"/>
      <c r="AMQ59" s="3"/>
      <c r="AMR59" s="3"/>
    </row>
    <row r="60" spans="1:1032" ht="13.5" customHeight="1">
      <c r="A60" s="345">
        <v>52</v>
      </c>
      <c r="B60" s="345"/>
      <c r="C60" s="345"/>
      <c r="D60" s="345" t="s">
        <v>1823</v>
      </c>
      <c r="E60" s="345"/>
      <c r="F60" s="345"/>
      <c r="G60" s="345"/>
      <c r="H60" s="323" t="s">
        <v>1627</v>
      </c>
      <c r="I60" s="323" t="s">
        <v>1824</v>
      </c>
      <c r="J60" s="323">
        <v>0</v>
      </c>
      <c r="K60" s="323"/>
      <c r="L60" s="323" t="s">
        <v>1825</v>
      </c>
      <c r="M60" s="323"/>
      <c r="N60" s="323" t="s">
        <v>1825</v>
      </c>
      <c r="O60" s="323"/>
      <c r="P60" s="323"/>
      <c r="Q60" s="323"/>
      <c r="R60" s="323"/>
      <c r="S60" s="333" t="s">
        <v>817</v>
      </c>
      <c r="T60" s="333" t="s">
        <v>817</v>
      </c>
      <c r="U60" s="333" t="s">
        <v>817</v>
      </c>
      <c r="V60" s="323"/>
      <c r="W60" s="323"/>
      <c r="X60" s="323" t="s">
        <v>1351</v>
      </c>
      <c r="Y60" s="323"/>
      <c r="Z60" s="323"/>
      <c r="AA60" s="323" t="s">
        <v>864</v>
      </c>
      <c r="AB60" s="323" t="s">
        <v>864</v>
      </c>
      <c r="AC60" s="332" t="s">
        <v>1594</v>
      </c>
      <c r="AD60" s="323"/>
      <c r="AE60" s="323"/>
      <c r="AF60" s="323"/>
      <c r="AG60" s="323"/>
      <c r="AH60" s="32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c r="AMK60" s="3"/>
      <c r="AML60" s="3"/>
      <c r="AMM60" s="3"/>
      <c r="AMN60" s="3"/>
      <c r="AMO60" s="3"/>
      <c r="AMP60" s="3"/>
      <c r="AMQ60" s="3"/>
      <c r="AMR60" s="3"/>
    </row>
    <row r="61" spans="1:1032" ht="13.5" customHeight="1">
      <c r="A61" s="342">
        <v>53</v>
      </c>
      <c r="B61" s="342"/>
      <c r="C61" s="342"/>
      <c r="D61" s="342" t="s">
        <v>1826</v>
      </c>
      <c r="E61" s="342"/>
      <c r="F61" s="342"/>
      <c r="G61" s="342"/>
      <c r="H61" s="317" t="s">
        <v>1627</v>
      </c>
      <c r="I61" s="317" t="s">
        <v>1827</v>
      </c>
      <c r="J61" s="317">
        <v>1</v>
      </c>
      <c r="K61" s="317"/>
      <c r="L61" s="317" t="s">
        <v>1828</v>
      </c>
      <c r="M61" s="317"/>
      <c r="N61" s="317" t="s">
        <v>1828</v>
      </c>
      <c r="O61" s="317"/>
      <c r="P61" s="317"/>
      <c r="Q61" s="317"/>
      <c r="R61" s="317"/>
      <c r="S61" s="327" t="s">
        <v>817</v>
      </c>
      <c r="T61" s="327" t="s">
        <v>817</v>
      </c>
      <c r="U61" s="327" t="s">
        <v>817</v>
      </c>
      <c r="V61" s="317"/>
      <c r="W61" s="317"/>
      <c r="X61" s="317" t="s">
        <v>1351</v>
      </c>
      <c r="Y61" s="317"/>
      <c r="Z61" s="317"/>
      <c r="AA61" s="317" t="s">
        <v>864</v>
      </c>
      <c r="AB61" s="317" t="s">
        <v>864</v>
      </c>
      <c r="AC61" s="321" t="s">
        <v>1594</v>
      </c>
      <c r="AD61" s="317"/>
      <c r="AE61" s="317"/>
      <c r="AF61" s="317"/>
      <c r="AG61" s="317"/>
      <c r="AH61" s="317"/>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c r="AMI61" s="3"/>
      <c r="AMJ61" s="3"/>
      <c r="AMK61" s="3"/>
      <c r="AML61" s="3"/>
      <c r="AMM61" s="3"/>
      <c r="AMN61" s="3"/>
      <c r="AMO61" s="3"/>
      <c r="AMP61" s="3"/>
      <c r="AMQ61" s="3"/>
      <c r="AMR61" s="3"/>
    </row>
    <row r="62" spans="1:1032" ht="13.5" customHeight="1">
      <c r="A62" s="322">
        <v>54</v>
      </c>
      <c r="B62" s="322"/>
      <c r="C62" s="322" t="s">
        <v>1829</v>
      </c>
      <c r="D62" s="322"/>
      <c r="E62" s="322"/>
      <c r="F62" s="322"/>
      <c r="G62" s="322"/>
      <c r="H62" s="323" t="s">
        <v>1830</v>
      </c>
      <c r="I62" s="323" t="s">
        <v>1831</v>
      </c>
      <c r="J62" s="330"/>
      <c r="K62" s="323" t="s">
        <v>864</v>
      </c>
      <c r="L62" s="323" t="s">
        <v>1832</v>
      </c>
      <c r="M62" s="323"/>
      <c r="N62" s="323" t="s">
        <v>1832</v>
      </c>
      <c r="O62" s="323"/>
      <c r="P62" s="323"/>
      <c r="Q62" s="323"/>
      <c r="R62" s="323"/>
      <c r="S62" s="331" t="s">
        <v>823</v>
      </c>
      <c r="T62" s="331" t="s">
        <v>823</v>
      </c>
      <c r="U62" s="331" t="s">
        <v>823</v>
      </c>
      <c r="V62" s="323"/>
      <c r="W62" s="323" t="s">
        <v>864</v>
      </c>
      <c r="X62" s="323" t="s">
        <v>1833</v>
      </c>
      <c r="Y62" s="323"/>
      <c r="Z62" s="323"/>
      <c r="AA62" s="323" t="s">
        <v>864</v>
      </c>
      <c r="AB62" s="323" t="s">
        <v>864</v>
      </c>
      <c r="AC62" s="321" t="s">
        <v>1594</v>
      </c>
      <c r="AD62" s="323"/>
      <c r="AE62" s="323"/>
      <c r="AF62" s="323"/>
      <c r="AG62" s="323">
        <v>1</v>
      </c>
      <c r="AH62" s="323">
        <v>1</v>
      </c>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c r="AMI62" s="3"/>
      <c r="AMJ62" s="3"/>
      <c r="AMK62" s="3"/>
      <c r="AML62" s="3"/>
      <c r="AMM62" s="3"/>
      <c r="AMN62" s="3"/>
      <c r="AMO62" s="3"/>
      <c r="AMP62" s="3"/>
      <c r="AMQ62" s="3"/>
      <c r="AMR62" s="3"/>
    </row>
    <row r="63" spans="1:1032" ht="13.5" customHeight="1">
      <c r="A63" s="326">
        <v>55</v>
      </c>
      <c r="B63" s="326"/>
      <c r="C63" s="326"/>
      <c r="D63" s="326" t="s">
        <v>1834</v>
      </c>
      <c r="E63" s="340"/>
      <c r="F63" s="326"/>
      <c r="G63" s="326"/>
      <c r="H63" s="317" t="s">
        <v>1835</v>
      </c>
      <c r="I63" s="317" t="s">
        <v>1836</v>
      </c>
      <c r="J63" s="317" t="s">
        <v>1759</v>
      </c>
      <c r="K63" s="317" t="s">
        <v>864</v>
      </c>
      <c r="L63" s="317" t="s">
        <v>1796</v>
      </c>
      <c r="M63" s="317"/>
      <c r="N63" s="317" t="s">
        <v>1796</v>
      </c>
      <c r="O63" s="317"/>
      <c r="P63" s="317"/>
      <c r="Q63" s="317"/>
      <c r="R63" s="317"/>
      <c r="S63" s="327" t="s">
        <v>817</v>
      </c>
      <c r="T63" s="329" t="s">
        <v>817</v>
      </c>
      <c r="U63" s="329" t="s">
        <v>817</v>
      </c>
      <c r="V63" s="317"/>
      <c r="W63" s="317"/>
      <c r="X63" s="317" t="s">
        <v>879</v>
      </c>
      <c r="Y63" s="317"/>
      <c r="Z63" s="317" t="s">
        <v>932</v>
      </c>
      <c r="AA63" s="317" t="s">
        <v>864</v>
      </c>
      <c r="AB63" s="317" t="s">
        <v>864</v>
      </c>
      <c r="AC63" s="321" t="s">
        <v>1594</v>
      </c>
      <c r="AD63" s="317"/>
      <c r="AE63" s="317"/>
      <c r="AF63" s="317"/>
      <c r="AG63" s="317">
        <v>1</v>
      </c>
      <c r="AH63" s="317">
        <v>1</v>
      </c>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c r="AMK63" s="3"/>
      <c r="AML63" s="3"/>
      <c r="AMM63" s="3"/>
      <c r="AMN63" s="3"/>
      <c r="AMO63" s="3"/>
      <c r="AMP63" s="3"/>
      <c r="AMQ63" s="3"/>
      <c r="AMR63" s="3"/>
    </row>
    <row r="64" spans="1:1032" ht="13.5" customHeight="1">
      <c r="A64" s="336">
        <v>56</v>
      </c>
      <c r="B64" s="336"/>
      <c r="C64" s="336"/>
      <c r="D64" s="336" t="s">
        <v>1722</v>
      </c>
      <c r="E64" s="336"/>
      <c r="F64" s="336"/>
      <c r="G64" s="336"/>
      <c r="H64" s="323" t="s">
        <v>1837</v>
      </c>
      <c r="I64" s="323" t="s">
        <v>1838</v>
      </c>
      <c r="J64" s="323" t="s">
        <v>1839</v>
      </c>
      <c r="K64" s="323" t="s">
        <v>864</v>
      </c>
      <c r="L64" s="323" t="s">
        <v>1683</v>
      </c>
      <c r="M64" s="323"/>
      <c r="N64" s="323" t="s">
        <v>1683</v>
      </c>
      <c r="O64" s="323"/>
      <c r="P64" s="323"/>
      <c r="Q64" s="323"/>
      <c r="R64" s="323"/>
      <c r="S64" s="325" t="s">
        <v>820</v>
      </c>
      <c r="T64" s="325" t="s">
        <v>820</v>
      </c>
      <c r="U64" s="325" t="s">
        <v>820</v>
      </c>
      <c r="V64" s="323"/>
      <c r="W64" s="323"/>
      <c r="X64" s="323" t="s">
        <v>863</v>
      </c>
      <c r="Y64" s="323"/>
      <c r="Z64" s="323" t="s">
        <v>1840</v>
      </c>
      <c r="AA64" s="323" t="s">
        <v>864</v>
      </c>
      <c r="AB64" s="323" t="s">
        <v>864</v>
      </c>
      <c r="AC64" s="321" t="s">
        <v>1594</v>
      </c>
      <c r="AD64" s="323"/>
      <c r="AE64" s="323"/>
      <c r="AF64" s="323"/>
      <c r="AG64" s="323">
        <v>1</v>
      </c>
      <c r="AH64" s="32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c r="AMI64" s="3"/>
      <c r="AMJ64" s="3"/>
      <c r="AMK64" s="3"/>
      <c r="AML64" s="3"/>
      <c r="AMM64" s="3"/>
      <c r="AMN64" s="3"/>
      <c r="AMO64" s="3"/>
      <c r="AMP64" s="3"/>
      <c r="AMQ64" s="3"/>
      <c r="AMR64" s="3"/>
    </row>
    <row r="65" spans="1:1032" ht="13.5" customHeight="1">
      <c r="A65" s="316">
        <v>57</v>
      </c>
      <c r="B65" s="316"/>
      <c r="C65" s="316"/>
      <c r="D65" s="316" t="s">
        <v>1841</v>
      </c>
      <c r="E65" s="316"/>
      <c r="F65" s="316"/>
      <c r="G65" s="316"/>
      <c r="H65" s="317" t="s">
        <v>1835</v>
      </c>
      <c r="I65" s="317" t="s">
        <v>1842</v>
      </c>
      <c r="J65" s="317" t="s">
        <v>1843</v>
      </c>
      <c r="K65" s="317"/>
      <c r="L65" s="317" t="s">
        <v>1844</v>
      </c>
      <c r="M65" s="317"/>
      <c r="N65" s="317" t="s">
        <v>1844</v>
      </c>
      <c r="O65" s="317"/>
      <c r="P65" s="317"/>
      <c r="Q65" s="317"/>
      <c r="R65" s="317"/>
      <c r="S65" s="344" t="s">
        <v>823</v>
      </c>
      <c r="T65" s="344" t="s">
        <v>823</v>
      </c>
      <c r="U65" s="344" t="s">
        <v>823</v>
      </c>
      <c r="V65" s="317"/>
      <c r="W65" s="317"/>
      <c r="X65" s="317" t="s">
        <v>863</v>
      </c>
      <c r="Y65" s="317"/>
      <c r="Z65" s="317" t="s">
        <v>1845</v>
      </c>
      <c r="AA65" s="317" t="s">
        <v>864</v>
      </c>
      <c r="AB65" s="317" t="s">
        <v>864</v>
      </c>
      <c r="AC65" s="332" t="s">
        <v>1594</v>
      </c>
      <c r="AD65" s="317"/>
      <c r="AE65" s="317"/>
      <c r="AF65" s="317"/>
      <c r="AG65" s="317">
        <v>1</v>
      </c>
      <c r="AH65" s="317"/>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c r="AMK65" s="3"/>
      <c r="AML65" s="3"/>
      <c r="AMM65" s="3"/>
      <c r="AMN65" s="3"/>
      <c r="AMO65" s="3"/>
      <c r="AMP65" s="3"/>
      <c r="AMQ65" s="3"/>
      <c r="AMR65" s="3"/>
    </row>
    <row r="66" spans="1:1032" ht="13.5" customHeight="1">
      <c r="A66" s="322">
        <v>58</v>
      </c>
      <c r="B66" s="322"/>
      <c r="C66" s="322"/>
      <c r="D66" s="322" t="s">
        <v>1846</v>
      </c>
      <c r="E66" s="339"/>
      <c r="F66" s="322"/>
      <c r="G66" s="322"/>
      <c r="H66" s="323" t="s">
        <v>1835</v>
      </c>
      <c r="I66" s="323" t="s">
        <v>1847</v>
      </c>
      <c r="J66" s="323" t="s">
        <v>1848</v>
      </c>
      <c r="K66" s="323"/>
      <c r="L66" s="323" t="s">
        <v>1654</v>
      </c>
      <c r="M66" s="323"/>
      <c r="N66" s="323" t="s">
        <v>1654</v>
      </c>
      <c r="O66" s="323"/>
      <c r="P66" s="323"/>
      <c r="Q66" s="323"/>
      <c r="R66" s="323"/>
      <c r="S66" s="333" t="s">
        <v>817</v>
      </c>
      <c r="T66" s="333" t="s">
        <v>817</v>
      </c>
      <c r="U66" s="333" t="s">
        <v>817</v>
      </c>
      <c r="V66" s="323"/>
      <c r="W66" s="323"/>
      <c r="X66" s="323" t="s">
        <v>863</v>
      </c>
      <c r="Y66" s="323"/>
      <c r="Z66" s="323"/>
      <c r="AA66" s="323" t="s">
        <v>864</v>
      </c>
      <c r="AB66" s="323" t="s">
        <v>864</v>
      </c>
      <c r="AC66" s="321" t="s">
        <v>1594</v>
      </c>
      <c r="AD66" s="323"/>
      <c r="AE66" s="323"/>
      <c r="AF66" s="323"/>
      <c r="AG66" s="323">
        <v>1</v>
      </c>
      <c r="AH66" s="323">
        <v>1</v>
      </c>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c r="AMK66" s="3"/>
      <c r="AML66" s="3"/>
      <c r="AMM66" s="3"/>
      <c r="AMN66" s="3"/>
      <c r="AMO66" s="3"/>
      <c r="AMP66" s="3"/>
      <c r="AMQ66" s="3"/>
      <c r="AMR66" s="3"/>
    </row>
    <row r="67" spans="1:1032" ht="13.5" customHeight="1">
      <c r="A67" s="326">
        <v>59</v>
      </c>
      <c r="B67" s="326"/>
      <c r="C67" s="326"/>
      <c r="D67" s="322" t="s">
        <v>1849</v>
      </c>
      <c r="E67" s="339"/>
      <c r="F67" s="322"/>
      <c r="G67" s="322"/>
      <c r="H67" s="317" t="s">
        <v>1835</v>
      </c>
      <c r="I67" s="317" t="s">
        <v>1850</v>
      </c>
      <c r="J67" s="338"/>
      <c r="K67" s="317"/>
      <c r="L67" s="317" t="s">
        <v>1851</v>
      </c>
      <c r="M67" s="317"/>
      <c r="N67" s="317" t="s">
        <v>1851</v>
      </c>
      <c r="O67" s="317"/>
      <c r="P67" s="317"/>
      <c r="Q67" s="317"/>
      <c r="R67" s="317"/>
      <c r="S67" s="320" t="s">
        <v>820</v>
      </c>
      <c r="T67" s="320" t="s">
        <v>820</v>
      </c>
      <c r="U67" s="320" t="s">
        <v>820</v>
      </c>
      <c r="V67" s="317"/>
      <c r="W67" s="317" t="s">
        <v>864</v>
      </c>
      <c r="X67" s="317" t="s">
        <v>1852</v>
      </c>
      <c r="Y67" s="317"/>
      <c r="Z67" s="317"/>
      <c r="AA67" s="317" t="s">
        <v>864</v>
      </c>
      <c r="AB67" s="317" t="s">
        <v>864</v>
      </c>
      <c r="AC67" s="321" t="s">
        <v>1594</v>
      </c>
      <c r="AD67" s="317" t="s">
        <v>864</v>
      </c>
      <c r="AE67" s="317"/>
      <c r="AF67" s="317"/>
      <c r="AG67" s="317">
        <v>1</v>
      </c>
      <c r="AH67" s="317">
        <v>1</v>
      </c>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c r="AMI67" s="3"/>
      <c r="AMJ67" s="3"/>
      <c r="AMK67" s="3"/>
      <c r="AML67" s="3"/>
      <c r="AMM67" s="3"/>
      <c r="AMN67" s="3"/>
      <c r="AMO67" s="3"/>
      <c r="AMP67" s="3"/>
      <c r="AMQ67" s="3"/>
      <c r="AMR67" s="3"/>
    </row>
    <row r="68" spans="1:1032" ht="13.5" customHeight="1">
      <c r="A68" s="322">
        <v>60</v>
      </c>
      <c r="B68" s="322"/>
      <c r="C68" s="322"/>
      <c r="D68" s="322"/>
      <c r="E68" s="322" t="s">
        <v>1853</v>
      </c>
      <c r="F68" s="322"/>
      <c r="G68" s="322"/>
      <c r="H68" s="323" t="s">
        <v>1854</v>
      </c>
      <c r="I68" s="323" t="s">
        <v>1855</v>
      </c>
      <c r="J68" s="323" t="s">
        <v>1038</v>
      </c>
      <c r="K68" s="323" t="s">
        <v>864</v>
      </c>
      <c r="L68" s="323" t="s">
        <v>1856</v>
      </c>
      <c r="M68" s="323"/>
      <c r="N68" s="323" t="s">
        <v>1856</v>
      </c>
      <c r="O68" s="323"/>
      <c r="P68" s="323"/>
      <c r="Q68" s="323"/>
      <c r="R68" s="323"/>
      <c r="S68" s="325" t="s">
        <v>820</v>
      </c>
      <c r="T68" s="335" t="s">
        <v>820</v>
      </c>
      <c r="U68" s="335" t="s">
        <v>820</v>
      </c>
      <c r="V68" s="323"/>
      <c r="W68" s="323"/>
      <c r="X68" s="323" t="s">
        <v>863</v>
      </c>
      <c r="Y68" s="323"/>
      <c r="Z68" s="323"/>
      <c r="AA68" s="323" t="s">
        <v>864</v>
      </c>
      <c r="AB68" s="323" t="s">
        <v>864</v>
      </c>
      <c r="AC68" s="321" t="s">
        <v>1594</v>
      </c>
      <c r="AD68" s="323" t="s">
        <v>864</v>
      </c>
      <c r="AE68" s="323"/>
      <c r="AF68" s="323"/>
      <c r="AG68" s="323">
        <v>1</v>
      </c>
      <c r="AH68" s="323">
        <v>1</v>
      </c>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c r="AMI68" s="3"/>
      <c r="AMJ68" s="3"/>
      <c r="AMK68" s="3"/>
      <c r="AML68" s="3"/>
      <c r="AMM68" s="3"/>
      <c r="AMN68" s="3"/>
      <c r="AMO68" s="3"/>
      <c r="AMP68" s="3"/>
      <c r="AMQ68" s="3"/>
      <c r="AMR68" s="3"/>
    </row>
    <row r="69" spans="1:1032" ht="13.5" customHeight="1">
      <c r="A69" s="342">
        <v>61</v>
      </c>
      <c r="B69" s="342"/>
      <c r="C69" s="342"/>
      <c r="D69" s="342"/>
      <c r="E69" s="342" t="s">
        <v>1857</v>
      </c>
      <c r="F69" s="342"/>
      <c r="G69" s="342"/>
      <c r="H69" s="317" t="s">
        <v>1858</v>
      </c>
      <c r="I69" s="317" t="s">
        <v>1859</v>
      </c>
      <c r="J69" s="317" t="s">
        <v>1046</v>
      </c>
      <c r="K69" s="317"/>
      <c r="L69" s="317" t="s">
        <v>1671</v>
      </c>
      <c r="M69" s="317"/>
      <c r="N69" s="317" t="s">
        <v>1671</v>
      </c>
      <c r="O69" s="317"/>
      <c r="P69" s="317"/>
      <c r="Q69" s="317"/>
      <c r="R69" s="317"/>
      <c r="S69" s="327" t="s">
        <v>817</v>
      </c>
      <c r="T69" s="327" t="s">
        <v>817</v>
      </c>
      <c r="U69" s="327" t="s">
        <v>817</v>
      </c>
      <c r="V69" s="317"/>
      <c r="W69" s="317"/>
      <c r="X69" s="317" t="s">
        <v>863</v>
      </c>
      <c r="Y69" s="317"/>
      <c r="Z69" s="317"/>
      <c r="AA69" s="317" t="s">
        <v>864</v>
      </c>
      <c r="AB69" s="317" t="s">
        <v>864</v>
      </c>
      <c r="AC69" s="321" t="s">
        <v>1594</v>
      </c>
      <c r="AD69" s="317" t="s">
        <v>864</v>
      </c>
      <c r="AE69" s="317"/>
      <c r="AF69" s="317"/>
      <c r="AG69" s="317"/>
      <c r="AH69" s="317"/>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c r="AMI69" s="3"/>
      <c r="AMJ69" s="3"/>
      <c r="AMK69" s="3"/>
      <c r="AML69" s="3"/>
      <c r="AMM69" s="3"/>
      <c r="AMN69" s="3"/>
      <c r="AMO69" s="3"/>
      <c r="AMP69" s="3"/>
      <c r="AMQ69" s="3"/>
      <c r="AMR69" s="3"/>
    </row>
    <row r="70" spans="1:1032" ht="13.5" customHeight="1">
      <c r="A70" s="322">
        <v>62</v>
      </c>
      <c r="B70" s="322"/>
      <c r="C70" s="322"/>
      <c r="D70" s="322"/>
      <c r="E70" s="322" t="s">
        <v>1070</v>
      </c>
      <c r="F70" s="322"/>
      <c r="G70" s="322"/>
      <c r="H70" s="323" t="s">
        <v>1860</v>
      </c>
      <c r="I70" s="323" t="s">
        <v>1861</v>
      </c>
      <c r="J70" s="323" t="s">
        <v>1862</v>
      </c>
      <c r="K70" s="323" t="s">
        <v>864</v>
      </c>
      <c r="L70" s="323" t="s">
        <v>1683</v>
      </c>
      <c r="M70" s="323"/>
      <c r="N70" s="323" t="s">
        <v>1683</v>
      </c>
      <c r="O70" s="323"/>
      <c r="P70" s="323"/>
      <c r="Q70" s="323"/>
      <c r="R70" s="323"/>
      <c r="S70" s="333" t="s">
        <v>817</v>
      </c>
      <c r="T70" s="333" t="s">
        <v>817</v>
      </c>
      <c r="U70" s="333" t="s">
        <v>817</v>
      </c>
      <c r="V70" s="323"/>
      <c r="W70" s="323"/>
      <c r="X70" s="323" t="s">
        <v>863</v>
      </c>
      <c r="Y70" s="323"/>
      <c r="Z70" s="323"/>
      <c r="AA70" s="323" t="s">
        <v>864</v>
      </c>
      <c r="AB70" s="323" t="s">
        <v>864</v>
      </c>
      <c r="AC70" s="332" t="s">
        <v>1594</v>
      </c>
      <c r="AD70" s="323" t="s">
        <v>864</v>
      </c>
      <c r="AE70" s="323"/>
      <c r="AF70" s="323"/>
      <c r="AG70" s="323">
        <v>1</v>
      </c>
      <c r="AH70" s="323">
        <v>1</v>
      </c>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c r="AMI70" s="3"/>
      <c r="AMJ70" s="3"/>
      <c r="AMK70" s="3"/>
      <c r="AML70" s="3"/>
      <c r="AMM70" s="3"/>
      <c r="AMN70" s="3"/>
      <c r="AMO70" s="3"/>
      <c r="AMP70" s="3"/>
      <c r="AMQ70" s="3"/>
      <c r="AMR70" s="3"/>
    </row>
    <row r="71" spans="1:1032" ht="13.5" customHeight="1">
      <c r="A71" s="326">
        <v>63</v>
      </c>
      <c r="B71" s="326"/>
      <c r="C71" s="326"/>
      <c r="D71" s="326"/>
      <c r="E71" s="326" t="s">
        <v>1863</v>
      </c>
      <c r="F71" s="340"/>
      <c r="G71" s="326"/>
      <c r="H71" s="317" t="s">
        <v>1627</v>
      </c>
      <c r="I71" s="317" t="s">
        <v>1864</v>
      </c>
      <c r="J71" s="317" t="s">
        <v>1865</v>
      </c>
      <c r="K71" s="317"/>
      <c r="L71" s="317" t="s">
        <v>1866</v>
      </c>
      <c r="M71" s="317"/>
      <c r="N71" s="317" t="s">
        <v>1866</v>
      </c>
      <c r="O71" s="317"/>
      <c r="P71" s="317"/>
      <c r="Q71" s="317"/>
      <c r="R71" s="317"/>
      <c r="S71" s="327" t="s">
        <v>817</v>
      </c>
      <c r="T71" s="327" t="s">
        <v>817</v>
      </c>
      <c r="U71" s="327" t="s">
        <v>817</v>
      </c>
      <c r="V71" s="317"/>
      <c r="W71" s="317"/>
      <c r="X71" s="317" t="s">
        <v>863</v>
      </c>
      <c r="Y71" s="317"/>
      <c r="Z71" s="317"/>
      <c r="AA71" s="317" t="s">
        <v>864</v>
      </c>
      <c r="AB71" s="317" t="s">
        <v>864</v>
      </c>
      <c r="AC71" s="321" t="s">
        <v>1594</v>
      </c>
      <c r="AD71" s="317" t="s">
        <v>864</v>
      </c>
      <c r="AE71" s="317"/>
      <c r="AF71" s="317"/>
      <c r="AG71" s="317">
        <v>1</v>
      </c>
      <c r="AH71" s="317">
        <v>1</v>
      </c>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c r="AMI71" s="3"/>
      <c r="AMJ71" s="3"/>
      <c r="AMK71" s="3"/>
      <c r="AML71" s="3"/>
      <c r="AMM71" s="3"/>
      <c r="AMN71" s="3"/>
      <c r="AMO71" s="3"/>
      <c r="AMP71" s="3"/>
      <c r="AMQ71" s="3"/>
      <c r="AMR71" s="3"/>
    </row>
    <row r="72" spans="1:1032" ht="13.5" customHeight="1">
      <c r="A72" s="322">
        <v>64</v>
      </c>
      <c r="B72" s="322"/>
      <c r="C72" s="322"/>
      <c r="D72" s="322"/>
      <c r="E72" s="322" t="s">
        <v>1165</v>
      </c>
      <c r="F72" s="322"/>
      <c r="G72" s="322"/>
      <c r="H72" s="323" t="s">
        <v>1627</v>
      </c>
      <c r="I72" s="323" t="s">
        <v>1867</v>
      </c>
      <c r="J72" s="323" t="s">
        <v>1167</v>
      </c>
      <c r="K72" s="323"/>
      <c r="L72" s="323" t="s">
        <v>1868</v>
      </c>
      <c r="M72" s="323"/>
      <c r="N72" s="323" t="s">
        <v>1868</v>
      </c>
      <c r="O72" s="323"/>
      <c r="P72" s="323"/>
      <c r="Q72" s="323"/>
      <c r="R72" s="323"/>
      <c r="S72" s="333" t="s">
        <v>817</v>
      </c>
      <c r="T72" s="333" t="s">
        <v>817</v>
      </c>
      <c r="U72" s="333" t="s">
        <v>817</v>
      </c>
      <c r="V72" s="323"/>
      <c r="W72" s="323"/>
      <c r="X72" s="323" t="s">
        <v>863</v>
      </c>
      <c r="Y72" s="323"/>
      <c r="Z72" s="323"/>
      <c r="AA72" s="323" t="s">
        <v>864</v>
      </c>
      <c r="AB72" s="323" t="s">
        <v>864</v>
      </c>
      <c r="AC72" s="321" t="s">
        <v>1594</v>
      </c>
      <c r="AD72" s="323" t="s">
        <v>864</v>
      </c>
      <c r="AE72" s="323"/>
      <c r="AF72" s="323"/>
      <c r="AG72" s="323">
        <v>1</v>
      </c>
      <c r="AH72" s="323">
        <v>1</v>
      </c>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c r="AMK72" s="3"/>
      <c r="AML72" s="3"/>
      <c r="AMM72" s="3"/>
      <c r="AMN72" s="3"/>
      <c r="AMO72" s="3"/>
      <c r="AMP72" s="3"/>
      <c r="AMQ72" s="3"/>
      <c r="AMR72" s="3"/>
    </row>
    <row r="73" spans="1:1032" ht="13.5" customHeight="1">
      <c r="A73" s="326">
        <v>65</v>
      </c>
      <c r="B73" s="326"/>
      <c r="C73" s="326"/>
      <c r="D73" s="326"/>
      <c r="E73" s="326" t="s">
        <v>1135</v>
      </c>
      <c r="F73" s="326"/>
      <c r="G73" s="326"/>
      <c r="H73" s="317" t="s">
        <v>771</v>
      </c>
      <c r="I73" s="317"/>
      <c r="J73" s="338"/>
      <c r="K73" s="317"/>
      <c r="L73" s="317" t="s">
        <v>1869</v>
      </c>
      <c r="M73" s="317"/>
      <c r="N73" s="317" t="s">
        <v>1869</v>
      </c>
      <c r="O73" s="317"/>
      <c r="P73" s="317"/>
      <c r="Q73" s="317"/>
      <c r="R73" s="317"/>
      <c r="S73" s="344" t="s">
        <v>823</v>
      </c>
      <c r="T73" s="349" t="s">
        <v>1870</v>
      </c>
      <c r="U73" s="349" t="s">
        <v>1870</v>
      </c>
      <c r="V73" s="317"/>
      <c r="W73" s="317" t="s">
        <v>864</v>
      </c>
      <c r="X73" s="317" t="s">
        <v>1137</v>
      </c>
      <c r="Y73" s="317"/>
      <c r="Z73" s="317"/>
      <c r="AA73" s="317" t="s">
        <v>864</v>
      </c>
      <c r="AB73" s="317" t="s">
        <v>864</v>
      </c>
      <c r="AC73" s="321" t="s">
        <v>1594</v>
      </c>
      <c r="AD73" s="317" t="s">
        <v>864</v>
      </c>
      <c r="AE73" s="317"/>
      <c r="AF73" s="317"/>
      <c r="AG73" s="317">
        <v>1</v>
      </c>
      <c r="AH73" s="317">
        <v>1</v>
      </c>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c r="AMI73" s="3"/>
      <c r="AMJ73" s="3"/>
      <c r="AMK73" s="3"/>
      <c r="AML73" s="3"/>
      <c r="AMM73" s="3"/>
      <c r="AMN73" s="3"/>
      <c r="AMO73" s="3"/>
      <c r="AMP73" s="3"/>
      <c r="AMQ73" s="3"/>
      <c r="AMR73" s="3"/>
    </row>
    <row r="74" spans="1:1032" ht="13.5" customHeight="1">
      <c r="A74" s="322">
        <v>66</v>
      </c>
      <c r="B74" s="322"/>
      <c r="C74" s="322"/>
      <c r="D74" s="322"/>
      <c r="E74" s="322"/>
      <c r="F74" s="322" t="s">
        <v>1871</v>
      </c>
      <c r="G74" s="322"/>
      <c r="H74" s="323" t="s">
        <v>1872</v>
      </c>
      <c r="I74" s="323" t="s">
        <v>1873</v>
      </c>
      <c r="J74" s="323" t="s">
        <v>1874</v>
      </c>
      <c r="K74" s="323" t="s">
        <v>864</v>
      </c>
      <c r="L74" s="323" t="s">
        <v>1875</v>
      </c>
      <c r="M74" s="323"/>
      <c r="N74" s="323" t="s">
        <v>1875</v>
      </c>
      <c r="O74" s="323"/>
      <c r="P74" s="323"/>
      <c r="Q74" s="323"/>
      <c r="R74" s="323"/>
      <c r="S74" s="325" t="s">
        <v>820</v>
      </c>
      <c r="T74" s="325" t="s">
        <v>820</v>
      </c>
      <c r="U74" s="325" t="s">
        <v>820</v>
      </c>
      <c r="V74" s="323"/>
      <c r="W74" s="323"/>
      <c r="X74" s="323" t="s">
        <v>1060</v>
      </c>
      <c r="Y74" s="323"/>
      <c r="Z74" s="323"/>
      <c r="AA74" s="323" t="s">
        <v>864</v>
      </c>
      <c r="AB74" s="323" t="s">
        <v>864</v>
      </c>
      <c r="AC74" s="321" t="s">
        <v>1594</v>
      </c>
      <c r="AD74" s="323" t="s">
        <v>864</v>
      </c>
      <c r="AE74" s="323"/>
      <c r="AF74" s="323"/>
      <c r="AG74" s="323">
        <v>1</v>
      </c>
      <c r="AH74" s="323">
        <v>1</v>
      </c>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c r="AMK74" s="3"/>
      <c r="AML74" s="3"/>
      <c r="AMM74" s="3"/>
      <c r="AMN74" s="3"/>
      <c r="AMO74" s="3"/>
      <c r="AMP74" s="3"/>
      <c r="AMQ74" s="3"/>
      <c r="AMR74" s="3"/>
    </row>
    <row r="75" spans="1:1032" ht="13.5" customHeight="1">
      <c r="A75" s="326">
        <v>67</v>
      </c>
      <c r="B75" s="326"/>
      <c r="C75" s="326"/>
      <c r="D75" s="326"/>
      <c r="E75" s="326"/>
      <c r="F75" s="326" t="s">
        <v>1144</v>
      </c>
      <c r="G75" s="326"/>
      <c r="H75" s="317" t="s">
        <v>1876</v>
      </c>
      <c r="I75" s="317" t="s">
        <v>1877</v>
      </c>
      <c r="J75" s="318" t="s">
        <v>1878</v>
      </c>
      <c r="K75" s="317" t="s">
        <v>864</v>
      </c>
      <c r="L75" s="317" t="s">
        <v>1879</v>
      </c>
      <c r="M75" s="317"/>
      <c r="N75" s="317" t="s">
        <v>1879</v>
      </c>
      <c r="O75" s="317"/>
      <c r="P75" s="317"/>
      <c r="Q75" s="317"/>
      <c r="R75" s="317"/>
      <c r="S75" s="320" t="s">
        <v>820</v>
      </c>
      <c r="T75" s="320" t="s">
        <v>820</v>
      </c>
      <c r="U75" s="320" t="s">
        <v>820</v>
      </c>
      <c r="V75" s="317"/>
      <c r="W75" s="317"/>
      <c r="X75" s="317" t="s">
        <v>1060</v>
      </c>
      <c r="Y75" s="317"/>
      <c r="Z75" s="317"/>
      <c r="AA75" s="317" t="s">
        <v>864</v>
      </c>
      <c r="AB75" s="317" t="s">
        <v>864</v>
      </c>
      <c r="AC75" s="332" t="s">
        <v>1594</v>
      </c>
      <c r="AD75" s="317" t="s">
        <v>864</v>
      </c>
      <c r="AE75" s="317"/>
      <c r="AF75" s="317"/>
      <c r="AG75" s="317">
        <v>1</v>
      </c>
      <c r="AH75" s="317">
        <v>1</v>
      </c>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c r="AMR75" s="3"/>
    </row>
    <row r="76" spans="1:1032" ht="13.5" customHeight="1">
      <c r="A76" s="322">
        <v>68</v>
      </c>
      <c r="B76" s="322"/>
      <c r="C76" s="322"/>
      <c r="D76" s="322"/>
      <c r="E76" s="322"/>
      <c r="F76" s="322" t="s">
        <v>1880</v>
      </c>
      <c r="G76" s="322"/>
      <c r="H76" s="323" t="s">
        <v>1881</v>
      </c>
      <c r="I76" s="323" t="s">
        <v>1882</v>
      </c>
      <c r="J76" s="323">
        <v>1</v>
      </c>
      <c r="K76" s="323" t="s">
        <v>864</v>
      </c>
      <c r="L76" s="323" t="s">
        <v>1883</v>
      </c>
      <c r="M76" s="323"/>
      <c r="N76" s="323" t="s">
        <v>1883</v>
      </c>
      <c r="O76" s="323"/>
      <c r="P76" s="323"/>
      <c r="Q76" s="323"/>
      <c r="R76" s="323"/>
      <c r="S76" s="333" t="s">
        <v>817</v>
      </c>
      <c r="T76" s="333" t="s">
        <v>817</v>
      </c>
      <c r="U76" s="333" t="s">
        <v>817</v>
      </c>
      <c r="V76" s="323"/>
      <c r="W76" s="323"/>
      <c r="X76" s="323" t="s">
        <v>1060</v>
      </c>
      <c r="Y76" s="323"/>
      <c r="Z76" s="323"/>
      <c r="AA76" s="323" t="s">
        <v>864</v>
      </c>
      <c r="AB76" s="323" t="s">
        <v>864</v>
      </c>
      <c r="AC76" s="321" t="s">
        <v>1594</v>
      </c>
      <c r="AD76" s="323" t="s">
        <v>864</v>
      </c>
      <c r="AE76" s="323"/>
      <c r="AF76" s="323"/>
      <c r="AG76" s="323">
        <v>1</v>
      </c>
      <c r="AH76" s="323">
        <v>1</v>
      </c>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c r="AMI76" s="3"/>
      <c r="AMJ76" s="3"/>
      <c r="AMK76" s="3"/>
      <c r="AML76" s="3"/>
      <c r="AMM76" s="3"/>
      <c r="AMN76" s="3"/>
      <c r="AMO76" s="3"/>
      <c r="AMP76" s="3"/>
      <c r="AMQ76" s="3"/>
      <c r="AMR76" s="3"/>
    </row>
    <row r="77" spans="1:1032" ht="13.5" customHeight="1">
      <c r="A77" s="326">
        <v>69</v>
      </c>
      <c r="B77" s="326"/>
      <c r="C77" s="326"/>
      <c r="D77" s="326"/>
      <c r="E77" s="326" t="s">
        <v>1395</v>
      </c>
      <c r="F77" s="326"/>
      <c r="G77" s="326"/>
      <c r="H77" s="317" t="s">
        <v>1884</v>
      </c>
      <c r="I77" s="317" t="s">
        <v>1885</v>
      </c>
      <c r="J77" s="317" t="s">
        <v>1886</v>
      </c>
      <c r="K77" s="317" t="s">
        <v>864</v>
      </c>
      <c r="L77" s="317" t="s">
        <v>1162</v>
      </c>
      <c r="M77" s="317"/>
      <c r="N77" s="317" t="s">
        <v>1162</v>
      </c>
      <c r="O77" s="317"/>
      <c r="P77" s="317"/>
      <c r="Q77" s="317"/>
      <c r="R77" s="317"/>
      <c r="S77" s="344" t="s">
        <v>823</v>
      </c>
      <c r="T77" s="344" t="s">
        <v>823</v>
      </c>
      <c r="U77" s="344" t="s">
        <v>823</v>
      </c>
      <c r="V77" s="317"/>
      <c r="W77" s="317"/>
      <c r="X77" s="317" t="s">
        <v>863</v>
      </c>
      <c r="Y77" s="317"/>
      <c r="Z77" s="317"/>
      <c r="AA77" s="317" t="s">
        <v>864</v>
      </c>
      <c r="AB77" s="317" t="s">
        <v>864</v>
      </c>
      <c r="AC77" s="321" t="s">
        <v>1594</v>
      </c>
      <c r="AD77" s="317" t="s">
        <v>864</v>
      </c>
      <c r="AE77" s="317"/>
      <c r="AF77" s="317"/>
      <c r="AG77" s="317">
        <v>1</v>
      </c>
      <c r="AH77" s="317">
        <v>1</v>
      </c>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c r="AMI77" s="3"/>
      <c r="AMJ77" s="3"/>
      <c r="AMK77" s="3"/>
      <c r="AML77" s="3"/>
      <c r="AMM77" s="3"/>
      <c r="AMN77" s="3"/>
      <c r="AMO77" s="3"/>
      <c r="AMP77" s="3"/>
      <c r="AMQ77" s="3"/>
      <c r="AMR77" s="3"/>
    </row>
    <row r="78" spans="1:1032" ht="13.5" customHeight="1">
      <c r="A78" s="322">
        <v>70</v>
      </c>
      <c r="B78" s="322"/>
      <c r="C78" s="322" t="s">
        <v>1887</v>
      </c>
      <c r="D78" s="322"/>
      <c r="E78" s="322"/>
      <c r="F78" s="322"/>
      <c r="G78" s="322"/>
      <c r="H78" s="323" t="s">
        <v>1627</v>
      </c>
      <c r="I78" s="323" t="s">
        <v>1888</v>
      </c>
      <c r="J78" s="323" t="s">
        <v>1889</v>
      </c>
      <c r="K78" s="323"/>
      <c r="L78" s="323" t="s">
        <v>1890</v>
      </c>
      <c r="M78" s="323"/>
      <c r="N78" s="323" t="s">
        <v>1890</v>
      </c>
      <c r="O78" s="323"/>
      <c r="P78" s="323"/>
      <c r="Q78" s="323"/>
      <c r="R78" s="323"/>
      <c r="S78" s="333" t="s">
        <v>817</v>
      </c>
      <c r="T78" s="334" t="s">
        <v>817</v>
      </c>
      <c r="U78" s="334" t="s">
        <v>817</v>
      </c>
      <c r="V78" s="323"/>
      <c r="W78" s="323"/>
      <c r="X78" s="323" t="s">
        <v>863</v>
      </c>
      <c r="Y78" s="323"/>
      <c r="Z78" s="323" t="s">
        <v>1891</v>
      </c>
      <c r="AA78" s="323" t="s">
        <v>864</v>
      </c>
      <c r="AB78" s="323" t="s">
        <v>864</v>
      </c>
      <c r="AC78" s="321" t="s">
        <v>1594</v>
      </c>
      <c r="AD78" s="323"/>
      <c r="AE78" s="323"/>
      <c r="AF78" s="323"/>
      <c r="AG78" s="323">
        <v>1</v>
      </c>
      <c r="AH78" s="323">
        <v>1</v>
      </c>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c r="AMI78" s="3"/>
      <c r="AMJ78" s="3"/>
      <c r="AMK78" s="3"/>
      <c r="AML78" s="3"/>
      <c r="AMM78" s="3"/>
      <c r="AMN78" s="3"/>
      <c r="AMO78" s="3"/>
      <c r="AMP78" s="3"/>
      <c r="AMQ78" s="3"/>
      <c r="AMR78" s="3"/>
    </row>
    <row r="79" spans="1:1032" ht="13.5" customHeight="1">
      <c r="A79" s="326">
        <v>71</v>
      </c>
      <c r="B79" s="326"/>
      <c r="C79" s="326" t="s">
        <v>1650</v>
      </c>
      <c r="D79" s="326"/>
      <c r="E79" s="326"/>
      <c r="F79" s="326"/>
      <c r="G79" s="326"/>
      <c r="H79" s="317" t="s">
        <v>1627</v>
      </c>
      <c r="I79" s="317" t="s">
        <v>1892</v>
      </c>
      <c r="J79" s="317" t="s">
        <v>1893</v>
      </c>
      <c r="K79" s="317" t="s">
        <v>864</v>
      </c>
      <c r="L79" s="317" t="s">
        <v>1654</v>
      </c>
      <c r="M79" s="317"/>
      <c r="N79" s="317" t="s">
        <v>1654</v>
      </c>
      <c r="O79" s="317"/>
      <c r="P79" s="317"/>
      <c r="Q79" s="317"/>
      <c r="R79" s="317"/>
      <c r="S79" s="327" t="s">
        <v>817</v>
      </c>
      <c r="T79" s="327" t="s">
        <v>817</v>
      </c>
      <c r="U79" s="327" t="s">
        <v>817</v>
      </c>
      <c r="V79" s="317"/>
      <c r="W79" s="317"/>
      <c r="X79" s="317" t="s">
        <v>863</v>
      </c>
      <c r="Y79" s="317"/>
      <c r="Z79" s="317"/>
      <c r="AA79" s="317" t="s">
        <v>864</v>
      </c>
      <c r="AB79" s="317" t="s">
        <v>864</v>
      </c>
      <c r="AC79" s="321" t="s">
        <v>1594</v>
      </c>
      <c r="AD79" s="317"/>
      <c r="AE79" s="317"/>
      <c r="AF79" s="317"/>
      <c r="AG79" s="317">
        <v>1</v>
      </c>
      <c r="AH79" s="317">
        <v>1</v>
      </c>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c r="AMI79" s="3"/>
      <c r="AMJ79" s="3"/>
      <c r="AMK79" s="3"/>
      <c r="AML79" s="3"/>
      <c r="AMM79" s="3"/>
      <c r="AMN79" s="3"/>
      <c r="AMO79" s="3"/>
      <c r="AMP79" s="3"/>
      <c r="AMQ79" s="3"/>
      <c r="AMR79" s="3"/>
    </row>
    <row r="80" spans="1:1032" ht="13.5" customHeight="1">
      <c r="A80" s="322">
        <v>72</v>
      </c>
      <c r="B80" s="322" t="s">
        <v>1894</v>
      </c>
      <c r="C80" s="322"/>
      <c r="D80" s="322"/>
      <c r="E80" s="322"/>
      <c r="F80" s="322"/>
      <c r="G80" s="322"/>
      <c r="H80" s="323" t="s">
        <v>1895</v>
      </c>
      <c r="I80" s="323" t="s">
        <v>1896</v>
      </c>
      <c r="J80" s="330"/>
      <c r="K80" s="323"/>
      <c r="L80" s="323" t="s">
        <v>1897</v>
      </c>
      <c r="M80" s="323"/>
      <c r="N80" s="323" t="s">
        <v>1897</v>
      </c>
      <c r="O80" s="323"/>
      <c r="P80" s="323"/>
      <c r="Q80" s="323"/>
      <c r="R80" s="323"/>
      <c r="S80" s="331" t="s">
        <v>823</v>
      </c>
      <c r="T80" s="331" t="s">
        <v>823</v>
      </c>
      <c r="U80" s="331" t="s">
        <v>823</v>
      </c>
      <c r="V80" s="323"/>
      <c r="W80" s="323" t="s">
        <v>864</v>
      </c>
      <c r="X80" s="323" t="s">
        <v>1898</v>
      </c>
      <c r="Y80" s="323"/>
      <c r="Z80" s="323"/>
      <c r="AA80" s="323" t="s">
        <v>864</v>
      </c>
      <c r="AB80" s="323" t="s">
        <v>864</v>
      </c>
      <c r="AC80" s="332" t="s">
        <v>1594</v>
      </c>
      <c r="AD80" s="323"/>
      <c r="AE80" s="323"/>
      <c r="AF80" s="323"/>
      <c r="AG80" s="323">
        <v>1</v>
      </c>
      <c r="AH80" s="323">
        <v>1</v>
      </c>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c r="AMK80" s="3"/>
      <c r="AML80" s="3"/>
      <c r="AMM80" s="3"/>
      <c r="AMN80" s="3"/>
      <c r="AMO80" s="3"/>
      <c r="AMP80" s="3"/>
      <c r="AMQ80" s="3"/>
      <c r="AMR80" s="3"/>
    </row>
    <row r="81" spans="1:1032" ht="13.5" customHeight="1">
      <c r="A81" s="326">
        <v>73</v>
      </c>
      <c r="B81" s="326"/>
      <c r="C81" s="326" t="s">
        <v>1070</v>
      </c>
      <c r="D81" s="326"/>
      <c r="E81" s="326"/>
      <c r="F81" s="326"/>
      <c r="G81" s="326"/>
      <c r="H81" s="317" t="s">
        <v>1899</v>
      </c>
      <c r="I81" s="317" t="s">
        <v>1900</v>
      </c>
      <c r="J81" s="317" t="s">
        <v>1901</v>
      </c>
      <c r="K81" s="317" t="s">
        <v>864</v>
      </c>
      <c r="L81" s="317" t="s">
        <v>1683</v>
      </c>
      <c r="M81" s="317"/>
      <c r="N81" s="317" t="s">
        <v>1683</v>
      </c>
      <c r="O81" s="317"/>
      <c r="P81" s="317"/>
      <c r="Q81" s="317"/>
      <c r="R81" s="317"/>
      <c r="S81" s="320" t="s">
        <v>820</v>
      </c>
      <c r="T81" s="320" t="s">
        <v>820</v>
      </c>
      <c r="U81" s="320" t="s">
        <v>820</v>
      </c>
      <c r="V81" s="317"/>
      <c r="W81" s="317"/>
      <c r="X81" s="317" t="s">
        <v>863</v>
      </c>
      <c r="Y81" s="317"/>
      <c r="Z81" s="317" t="s">
        <v>1902</v>
      </c>
      <c r="AA81" s="317" t="s">
        <v>864</v>
      </c>
      <c r="AB81" s="317" t="s">
        <v>864</v>
      </c>
      <c r="AC81" s="321" t="s">
        <v>1594</v>
      </c>
      <c r="AD81" s="317"/>
      <c r="AE81" s="317"/>
      <c r="AF81" s="317"/>
      <c r="AG81" s="317">
        <v>1</v>
      </c>
      <c r="AH81" s="317">
        <v>1</v>
      </c>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c r="AMI81" s="3"/>
      <c r="AMJ81" s="3"/>
      <c r="AMK81" s="3"/>
      <c r="AML81" s="3"/>
      <c r="AMM81" s="3"/>
      <c r="AMN81" s="3"/>
      <c r="AMO81" s="3"/>
      <c r="AMP81" s="3"/>
      <c r="AMQ81" s="3"/>
      <c r="AMR81" s="3"/>
    </row>
    <row r="82" spans="1:1032" ht="13.5" customHeight="1">
      <c r="A82" s="322">
        <v>74</v>
      </c>
      <c r="B82" s="322"/>
      <c r="C82" s="322" t="s">
        <v>1650</v>
      </c>
      <c r="D82" s="322"/>
      <c r="E82" s="322"/>
      <c r="F82" s="322"/>
      <c r="G82" s="322"/>
      <c r="H82" s="323" t="s">
        <v>1903</v>
      </c>
      <c r="I82" s="323" t="s">
        <v>1904</v>
      </c>
      <c r="J82" s="323" t="s">
        <v>1905</v>
      </c>
      <c r="K82" s="323" t="s">
        <v>864</v>
      </c>
      <c r="L82" s="323" t="s">
        <v>1654</v>
      </c>
      <c r="M82" s="323"/>
      <c r="N82" s="323" t="s">
        <v>1654</v>
      </c>
      <c r="O82" s="323"/>
      <c r="P82" s="323"/>
      <c r="Q82" s="323"/>
      <c r="R82" s="323"/>
      <c r="S82" s="333" t="s">
        <v>817</v>
      </c>
      <c r="T82" s="333" t="s">
        <v>817</v>
      </c>
      <c r="U82" s="333" t="s">
        <v>817</v>
      </c>
      <c r="V82" s="323"/>
      <c r="W82" s="323"/>
      <c r="X82" s="323" t="s">
        <v>863</v>
      </c>
      <c r="Y82" s="323"/>
      <c r="Z82" s="323"/>
      <c r="AA82" s="323" t="s">
        <v>864</v>
      </c>
      <c r="AB82" s="323" t="s">
        <v>864</v>
      </c>
      <c r="AC82" s="321" t="s">
        <v>1594</v>
      </c>
      <c r="AD82" s="323"/>
      <c r="AE82" s="323"/>
      <c r="AF82" s="323"/>
      <c r="AG82" s="323">
        <v>1</v>
      </c>
      <c r="AH82" s="323">
        <v>1</v>
      </c>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c r="AMI82" s="3"/>
      <c r="AMJ82" s="3"/>
      <c r="AMK82" s="3"/>
      <c r="AML82" s="3"/>
      <c r="AMM82" s="3"/>
      <c r="AMN82" s="3"/>
      <c r="AMO82" s="3"/>
      <c r="AMP82" s="3"/>
      <c r="AMQ82" s="3"/>
      <c r="AMR82" s="3"/>
    </row>
    <row r="83" spans="1:1032" ht="13.5" customHeight="1">
      <c r="A83" s="326">
        <v>75</v>
      </c>
      <c r="B83" s="326"/>
      <c r="C83" s="326" t="s">
        <v>1906</v>
      </c>
      <c r="D83" s="326"/>
      <c r="E83" s="326"/>
      <c r="F83" s="326"/>
      <c r="G83" s="326"/>
      <c r="H83" s="317" t="s">
        <v>1907</v>
      </c>
      <c r="I83" s="317" t="s">
        <v>1908</v>
      </c>
      <c r="J83" s="317" t="s">
        <v>1909</v>
      </c>
      <c r="K83" s="317" t="s">
        <v>864</v>
      </c>
      <c r="L83" s="317" t="s">
        <v>831</v>
      </c>
      <c r="M83" s="317"/>
      <c r="N83" s="317" t="s">
        <v>831</v>
      </c>
      <c r="O83" s="317"/>
      <c r="P83" s="317"/>
      <c r="Q83" s="317"/>
      <c r="R83" s="317"/>
      <c r="S83" s="327" t="s">
        <v>817</v>
      </c>
      <c r="T83" s="328" t="s">
        <v>820</v>
      </c>
      <c r="U83" s="329" t="s">
        <v>817</v>
      </c>
      <c r="V83" s="317" t="s">
        <v>864</v>
      </c>
      <c r="W83" s="317"/>
      <c r="X83" s="317" t="s">
        <v>863</v>
      </c>
      <c r="Y83" s="317"/>
      <c r="Z83" s="317"/>
      <c r="AA83" s="317" t="s">
        <v>864</v>
      </c>
      <c r="AB83" s="317" t="s">
        <v>864</v>
      </c>
      <c r="AC83" s="321" t="s">
        <v>1594</v>
      </c>
      <c r="AD83" s="317"/>
      <c r="AE83" s="317"/>
      <c r="AF83" s="317"/>
      <c r="AG83" s="317">
        <v>1</v>
      </c>
      <c r="AH83" s="317">
        <v>1</v>
      </c>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c r="AMI83" s="3"/>
      <c r="AMJ83" s="3"/>
      <c r="AMK83" s="3"/>
      <c r="AML83" s="3"/>
      <c r="AMM83" s="3"/>
      <c r="AMN83" s="3"/>
      <c r="AMO83" s="3"/>
      <c r="AMP83" s="3"/>
      <c r="AMQ83" s="3"/>
      <c r="AMR83" s="3"/>
    </row>
    <row r="84" spans="1:1032" ht="13.5" customHeight="1">
      <c r="A84" s="322">
        <v>76</v>
      </c>
      <c r="B84" s="322"/>
      <c r="C84" s="322" t="s">
        <v>1910</v>
      </c>
      <c r="D84" s="339"/>
      <c r="E84" s="322"/>
      <c r="F84" s="322"/>
      <c r="G84" s="322"/>
      <c r="H84" s="323" t="s">
        <v>1911</v>
      </c>
      <c r="I84" s="323" t="s">
        <v>1912</v>
      </c>
      <c r="J84" s="323" t="s">
        <v>1913</v>
      </c>
      <c r="K84" s="323" t="s">
        <v>864</v>
      </c>
      <c r="L84" s="323" t="s">
        <v>1662</v>
      </c>
      <c r="M84" s="323"/>
      <c r="N84" s="323" t="s">
        <v>1662</v>
      </c>
      <c r="O84" s="323"/>
      <c r="P84" s="323"/>
      <c r="Q84" s="323"/>
      <c r="R84" s="323"/>
      <c r="S84" s="333" t="s">
        <v>817</v>
      </c>
      <c r="T84" s="333" t="s">
        <v>817</v>
      </c>
      <c r="U84" s="333" t="s">
        <v>817</v>
      </c>
      <c r="V84" s="323"/>
      <c r="W84" s="323"/>
      <c r="X84" s="323" t="s">
        <v>863</v>
      </c>
      <c r="Y84" s="323"/>
      <c r="Z84" s="323"/>
      <c r="AA84" s="323" t="s">
        <v>864</v>
      </c>
      <c r="AB84" s="323" t="s">
        <v>864</v>
      </c>
      <c r="AC84" s="321" t="s">
        <v>1594</v>
      </c>
      <c r="AD84" s="323"/>
      <c r="AE84" s="323"/>
      <c r="AF84" s="323"/>
      <c r="AG84" s="323">
        <v>1</v>
      </c>
      <c r="AH84" s="323">
        <v>1</v>
      </c>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c r="AMI84" s="3"/>
      <c r="AMJ84" s="3"/>
      <c r="AMK84" s="3"/>
      <c r="AML84" s="3"/>
      <c r="AMM84" s="3"/>
      <c r="AMN84" s="3"/>
      <c r="AMO84" s="3"/>
      <c r="AMP84" s="3"/>
      <c r="AMQ84" s="3"/>
      <c r="AMR84" s="3"/>
    </row>
    <row r="85" spans="1:1032" ht="13.5" customHeight="1">
      <c r="A85" s="326">
        <v>77</v>
      </c>
      <c r="B85" s="326"/>
      <c r="C85" s="326" t="s">
        <v>1914</v>
      </c>
      <c r="D85" s="326"/>
      <c r="E85" s="326"/>
      <c r="F85" s="326"/>
      <c r="G85" s="326"/>
      <c r="H85" s="317" t="s">
        <v>1915</v>
      </c>
      <c r="I85" s="317" t="s">
        <v>1916</v>
      </c>
      <c r="J85" s="317" t="s">
        <v>1917</v>
      </c>
      <c r="K85" s="317" t="s">
        <v>864</v>
      </c>
      <c r="L85" s="317" t="s">
        <v>1671</v>
      </c>
      <c r="M85" s="317"/>
      <c r="N85" s="317" t="s">
        <v>1671</v>
      </c>
      <c r="O85" s="317"/>
      <c r="P85" s="317"/>
      <c r="Q85" s="317"/>
      <c r="R85" s="317"/>
      <c r="S85" s="327" t="s">
        <v>817</v>
      </c>
      <c r="T85" s="328" t="s">
        <v>820</v>
      </c>
      <c r="U85" s="329" t="s">
        <v>817</v>
      </c>
      <c r="V85" s="317" t="s">
        <v>864</v>
      </c>
      <c r="W85" s="317"/>
      <c r="X85" s="317" t="s">
        <v>863</v>
      </c>
      <c r="Y85" s="317"/>
      <c r="Z85" s="317"/>
      <c r="AA85" s="317" t="s">
        <v>864</v>
      </c>
      <c r="AB85" s="317" t="s">
        <v>864</v>
      </c>
      <c r="AC85" s="332" t="s">
        <v>1594</v>
      </c>
      <c r="AD85" s="317"/>
      <c r="AE85" s="317"/>
      <c r="AF85" s="317"/>
      <c r="AG85" s="317">
        <v>1</v>
      </c>
      <c r="AH85" s="317">
        <v>1</v>
      </c>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c r="AMI85" s="3"/>
      <c r="AMJ85" s="3"/>
      <c r="AMK85" s="3"/>
      <c r="AML85" s="3"/>
      <c r="AMM85" s="3"/>
      <c r="AMN85" s="3"/>
      <c r="AMO85" s="3"/>
      <c r="AMP85" s="3"/>
      <c r="AMQ85" s="3"/>
      <c r="AMR85" s="3"/>
    </row>
    <row r="86" spans="1:1032" ht="13.5" customHeight="1">
      <c r="A86" s="322">
        <v>78</v>
      </c>
      <c r="B86" s="322"/>
      <c r="C86" s="322" t="s">
        <v>1918</v>
      </c>
      <c r="D86" s="322"/>
      <c r="E86" s="322"/>
      <c r="F86" s="322"/>
      <c r="G86" s="322"/>
      <c r="H86" s="323" t="s">
        <v>1919</v>
      </c>
      <c r="I86" s="323" t="s">
        <v>1920</v>
      </c>
      <c r="J86" s="323" t="s">
        <v>1764</v>
      </c>
      <c r="K86" s="323" t="s">
        <v>864</v>
      </c>
      <c r="L86" s="323" t="s">
        <v>1765</v>
      </c>
      <c r="M86" s="323"/>
      <c r="N86" s="323" t="s">
        <v>1765</v>
      </c>
      <c r="O86" s="323"/>
      <c r="P86" s="323"/>
      <c r="Q86" s="323"/>
      <c r="R86" s="323"/>
      <c r="S86" s="333" t="s">
        <v>817</v>
      </c>
      <c r="T86" s="333" t="s">
        <v>817</v>
      </c>
      <c r="U86" s="333" t="s">
        <v>817</v>
      </c>
      <c r="V86" s="323"/>
      <c r="W86" s="323"/>
      <c r="X86" s="323" t="s">
        <v>863</v>
      </c>
      <c r="Y86" s="323"/>
      <c r="Z86" s="323" t="s">
        <v>1921</v>
      </c>
      <c r="AA86" s="323" t="s">
        <v>864</v>
      </c>
      <c r="AB86" s="323" t="s">
        <v>864</v>
      </c>
      <c r="AC86" s="321" t="s">
        <v>1594</v>
      </c>
      <c r="AD86" s="323"/>
      <c r="AE86" s="323"/>
      <c r="AF86" s="323"/>
      <c r="AG86" s="323">
        <v>1</v>
      </c>
      <c r="AH86" s="323">
        <v>1</v>
      </c>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c r="AMM86" s="3"/>
      <c r="AMN86" s="3"/>
      <c r="AMO86" s="3"/>
      <c r="AMP86" s="3"/>
      <c r="AMQ86" s="3"/>
      <c r="AMR86" s="3"/>
    </row>
    <row r="87" spans="1:1032" ht="13.5" customHeight="1">
      <c r="A87" s="326">
        <v>79</v>
      </c>
      <c r="B87" s="326"/>
      <c r="C87" s="326" t="s">
        <v>1922</v>
      </c>
      <c r="D87" s="326"/>
      <c r="E87" s="326"/>
      <c r="F87" s="326"/>
      <c r="G87" s="326"/>
      <c r="H87" s="318" t="s">
        <v>1923</v>
      </c>
      <c r="I87" s="317" t="s">
        <v>1924</v>
      </c>
      <c r="J87" s="317" t="s">
        <v>1925</v>
      </c>
      <c r="K87" s="317" t="s">
        <v>864</v>
      </c>
      <c r="L87" s="317" t="s">
        <v>1926</v>
      </c>
      <c r="M87" s="317"/>
      <c r="N87" s="317" t="s">
        <v>1926</v>
      </c>
      <c r="O87" s="317"/>
      <c r="P87" s="317"/>
      <c r="Q87" s="317"/>
      <c r="R87" s="317"/>
      <c r="S87" s="327" t="s">
        <v>817</v>
      </c>
      <c r="T87" s="328" t="s">
        <v>820</v>
      </c>
      <c r="U87" s="329" t="s">
        <v>817</v>
      </c>
      <c r="V87" s="317" t="s">
        <v>864</v>
      </c>
      <c r="W87" s="317"/>
      <c r="X87" s="317" t="s">
        <v>879</v>
      </c>
      <c r="Y87" s="317"/>
      <c r="Z87" s="317"/>
      <c r="AA87" s="317" t="s">
        <v>864</v>
      </c>
      <c r="AB87" s="317" t="s">
        <v>864</v>
      </c>
      <c r="AC87" s="321" t="s">
        <v>1594</v>
      </c>
      <c r="AD87" s="317"/>
      <c r="AE87" s="317"/>
      <c r="AF87" s="317"/>
      <c r="AG87" s="317">
        <v>1</v>
      </c>
      <c r="AH87" s="317">
        <v>1</v>
      </c>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c r="AMI87" s="3"/>
      <c r="AMJ87" s="3"/>
      <c r="AMK87" s="3"/>
      <c r="AML87" s="3"/>
      <c r="AMM87" s="3"/>
      <c r="AMN87" s="3"/>
      <c r="AMO87" s="3"/>
      <c r="AMP87" s="3"/>
      <c r="AMQ87" s="3"/>
      <c r="AMR87" s="3"/>
    </row>
    <row r="88" spans="1:1032" ht="13.5" customHeight="1">
      <c r="A88" s="322">
        <v>80</v>
      </c>
      <c r="B88" s="322"/>
      <c r="C88" s="322" t="s">
        <v>1927</v>
      </c>
      <c r="D88" s="322"/>
      <c r="E88" s="322"/>
      <c r="F88" s="322"/>
      <c r="G88" s="322"/>
      <c r="H88" s="323" t="s">
        <v>1928</v>
      </c>
      <c r="I88" s="323" t="s">
        <v>1929</v>
      </c>
      <c r="J88" s="323" t="s">
        <v>1930</v>
      </c>
      <c r="K88" s="323" t="s">
        <v>864</v>
      </c>
      <c r="L88" s="323" t="s">
        <v>1931</v>
      </c>
      <c r="M88" s="323"/>
      <c r="N88" s="323" t="s">
        <v>1931</v>
      </c>
      <c r="O88" s="323"/>
      <c r="P88" s="323"/>
      <c r="Q88" s="323"/>
      <c r="R88" s="323"/>
      <c r="S88" s="333" t="s">
        <v>817</v>
      </c>
      <c r="T88" s="334" t="s">
        <v>817</v>
      </c>
      <c r="U88" s="334" t="s">
        <v>817</v>
      </c>
      <c r="V88" s="323"/>
      <c r="W88" s="323"/>
      <c r="X88" s="323" t="s">
        <v>879</v>
      </c>
      <c r="Y88" s="323"/>
      <c r="Z88" s="323"/>
      <c r="AA88" s="323" t="s">
        <v>864</v>
      </c>
      <c r="AB88" s="323" t="s">
        <v>864</v>
      </c>
      <c r="AC88" s="321" t="s">
        <v>1594</v>
      </c>
      <c r="AD88" s="323"/>
      <c r="AE88" s="323"/>
      <c r="AF88" s="323"/>
      <c r="AG88" s="323">
        <v>1</v>
      </c>
      <c r="AH88" s="323">
        <v>1</v>
      </c>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c r="AMI88" s="3"/>
      <c r="AMJ88" s="3"/>
      <c r="AMK88" s="3"/>
      <c r="AML88" s="3"/>
      <c r="AMM88" s="3"/>
      <c r="AMN88" s="3"/>
      <c r="AMO88" s="3"/>
      <c r="AMP88" s="3"/>
      <c r="AMQ88" s="3"/>
      <c r="AMR88" s="3"/>
    </row>
    <row r="89" spans="1:1032" ht="13.5" customHeight="1">
      <c r="A89" s="326">
        <v>81</v>
      </c>
      <c r="B89" s="326"/>
      <c r="C89" s="326" t="s">
        <v>1932</v>
      </c>
      <c r="D89" s="326"/>
      <c r="E89" s="326"/>
      <c r="F89" s="326"/>
      <c r="G89" s="326"/>
      <c r="H89" s="317" t="s">
        <v>1933</v>
      </c>
      <c r="I89" s="317" t="s">
        <v>1934</v>
      </c>
      <c r="J89" s="317" t="s">
        <v>1935</v>
      </c>
      <c r="K89" s="317" t="s">
        <v>864</v>
      </c>
      <c r="L89" s="317" t="s">
        <v>1936</v>
      </c>
      <c r="M89" s="317"/>
      <c r="N89" s="317" t="s">
        <v>1936</v>
      </c>
      <c r="O89" s="317"/>
      <c r="P89" s="317"/>
      <c r="Q89" s="317"/>
      <c r="R89" s="317"/>
      <c r="S89" s="331" t="s">
        <v>823</v>
      </c>
      <c r="T89" s="331" t="s">
        <v>823</v>
      </c>
      <c r="U89" s="331" t="s">
        <v>823</v>
      </c>
      <c r="V89" s="317"/>
      <c r="W89" s="317"/>
      <c r="X89" s="317" t="s">
        <v>863</v>
      </c>
      <c r="Y89" s="317"/>
      <c r="Z89" s="317"/>
      <c r="AA89" s="317" t="s">
        <v>864</v>
      </c>
      <c r="AB89" s="317" t="s">
        <v>864</v>
      </c>
      <c r="AC89" s="321" t="s">
        <v>1594</v>
      </c>
      <c r="AD89" s="317"/>
      <c r="AE89" s="317"/>
      <c r="AF89" s="317"/>
      <c r="AG89" s="317">
        <v>1</v>
      </c>
      <c r="AH89" s="317">
        <v>1</v>
      </c>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c r="AMI89" s="3"/>
      <c r="AMJ89" s="3"/>
      <c r="AMK89" s="3"/>
      <c r="AML89" s="3"/>
      <c r="AMM89" s="3"/>
      <c r="AMN89" s="3"/>
      <c r="AMO89" s="3"/>
      <c r="AMP89" s="3"/>
      <c r="AMQ89" s="3"/>
      <c r="AMR89" s="3"/>
    </row>
    <row r="90" spans="1:1032" ht="13.5" customHeight="1">
      <c r="A90" s="336">
        <v>82</v>
      </c>
      <c r="B90" s="336"/>
      <c r="C90" s="336" t="s">
        <v>1937</v>
      </c>
      <c r="D90" s="336"/>
      <c r="E90" s="336"/>
      <c r="F90" s="336"/>
      <c r="G90" s="336"/>
      <c r="H90" s="323" t="s">
        <v>1938</v>
      </c>
      <c r="I90" s="323" t="s">
        <v>1939</v>
      </c>
      <c r="J90" s="323"/>
      <c r="K90" s="323" t="s">
        <v>864</v>
      </c>
      <c r="L90" s="323" t="s">
        <v>1940</v>
      </c>
      <c r="M90" s="323"/>
      <c r="N90" s="323" t="s">
        <v>1940</v>
      </c>
      <c r="O90" s="323"/>
      <c r="P90" s="323"/>
      <c r="Q90" s="323"/>
      <c r="R90" s="323"/>
      <c r="S90" s="331" t="s">
        <v>823</v>
      </c>
      <c r="T90" s="331" t="s">
        <v>823</v>
      </c>
      <c r="U90" s="331" t="s">
        <v>823</v>
      </c>
      <c r="V90" s="323"/>
      <c r="W90" s="323"/>
      <c r="X90" s="323" t="s">
        <v>863</v>
      </c>
      <c r="Y90" s="323"/>
      <c r="Z90" s="323"/>
      <c r="AA90" s="323" t="s">
        <v>864</v>
      </c>
      <c r="AB90" s="323" t="s">
        <v>864</v>
      </c>
      <c r="AC90" s="332" t="s">
        <v>1594</v>
      </c>
      <c r="AD90" s="323"/>
      <c r="AE90" s="323"/>
      <c r="AF90" s="323"/>
      <c r="AG90" s="323">
        <v>1</v>
      </c>
      <c r="AH90" s="32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c r="AMI90" s="3"/>
      <c r="AMJ90" s="3"/>
      <c r="AMK90" s="3"/>
      <c r="AML90" s="3"/>
      <c r="AMM90" s="3"/>
      <c r="AMN90" s="3"/>
      <c r="AMO90" s="3"/>
      <c r="AMP90" s="3"/>
      <c r="AMQ90" s="3"/>
      <c r="AMR90" s="3"/>
    </row>
    <row r="91" spans="1:1032" ht="13.5" customHeight="1">
      <c r="A91" s="316">
        <v>83</v>
      </c>
      <c r="B91" s="316"/>
      <c r="C91" s="316" t="s">
        <v>1941</v>
      </c>
      <c r="D91" s="316"/>
      <c r="E91" s="316"/>
      <c r="F91" s="316"/>
      <c r="G91" s="316"/>
      <c r="H91" s="317" t="s">
        <v>1942</v>
      </c>
      <c r="I91" s="317" t="s">
        <v>1943</v>
      </c>
      <c r="J91" s="317"/>
      <c r="K91" s="317" t="s">
        <v>864</v>
      </c>
      <c r="L91" s="317" t="s">
        <v>1944</v>
      </c>
      <c r="M91" s="317"/>
      <c r="N91" s="317" t="s">
        <v>1944</v>
      </c>
      <c r="O91" s="317"/>
      <c r="P91" s="317"/>
      <c r="Q91" s="317"/>
      <c r="R91" s="317"/>
      <c r="S91" s="344" t="s">
        <v>823</v>
      </c>
      <c r="T91" s="344" t="s">
        <v>823</v>
      </c>
      <c r="U91" s="344" t="s">
        <v>823</v>
      </c>
      <c r="V91" s="317"/>
      <c r="W91" s="317"/>
      <c r="X91" s="317" t="s">
        <v>863</v>
      </c>
      <c r="Y91" s="317"/>
      <c r="Z91" s="317"/>
      <c r="AA91" s="317" t="s">
        <v>864</v>
      </c>
      <c r="AB91" s="317" t="s">
        <v>864</v>
      </c>
      <c r="AC91" s="321" t="s">
        <v>1594</v>
      </c>
      <c r="AD91" s="317"/>
      <c r="AE91" s="317"/>
      <c r="AF91" s="317"/>
      <c r="AG91" s="317">
        <v>1</v>
      </c>
      <c r="AH91" s="317"/>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c r="AMI91" s="3"/>
      <c r="AMJ91" s="3"/>
      <c r="AMK91" s="3"/>
      <c r="AML91" s="3"/>
      <c r="AMM91" s="3"/>
      <c r="AMN91" s="3"/>
      <c r="AMO91" s="3"/>
      <c r="AMP91" s="3"/>
      <c r="AMQ91" s="3"/>
      <c r="AMR91" s="3"/>
    </row>
    <row r="92" spans="1:1032" ht="13.5" customHeight="1">
      <c r="A92" s="336">
        <v>84</v>
      </c>
      <c r="B92" s="336"/>
      <c r="C92" s="336" t="s">
        <v>1945</v>
      </c>
      <c r="D92" s="336"/>
      <c r="E92" s="336"/>
      <c r="F92" s="336"/>
      <c r="G92" s="336"/>
      <c r="H92" s="324" t="s">
        <v>1946</v>
      </c>
      <c r="I92" s="323" t="s">
        <v>1947</v>
      </c>
      <c r="J92" s="323" t="s">
        <v>1948</v>
      </c>
      <c r="K92" s="323" t="s">
        <v>864</v>
      </c>
      <c r="L92" s="323" t="s">
        <v>1949</v>
      </c>
      <c r="M92" s="323"/>
      <c r="N92" s="323" t="s">
        <v>1949</v>
      </c>
      <c r="O92" s="323"/>
      <c r="P92" s="323"/>
      <c r="Q92" s="323"/>
      <c r="R92" s="323"/>
      <c r="S92" s="333" t="s">
        <v>817</v>
      </c>
      <c r="T92" s="333" t="s">
        <v>817</v>
      </c>
      <c r="U92" s="333" t="s">
        <v>817</v>
      </c>
      <c r="V92" s="323"/>
      <c r="W92" s="323"/>
      <c r="X92" s="323" t="s">
        <v>863</v>
      </c>
      <c r="Y92" s="323"/>
      <c r="Z92" s="323"/>
      <c r="AA92" s="323" t="s">
        <v>864</v>
      </c>
      <c r="AB92" s="323" t="s">
        <v>864</v>
      </c>
      <c r="AC92" s="321" t="s">
        <v>1594</v>
      </c>
      <c r="AD92" s="323"/>
      <c r="AE92" s="323"/>
      <c r="AF92" s="323"/>
      <c r="AG92" s="323">
        <v>1</v>
      </c>
      <c r="AH92" s="32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c r="AMI92" s="3"/>
      <c r="AMJ92" s="3"/>
      <c r="AMK92" s="3"/>
      <c r="AML92" s="3"/>
      <c r="AMM92" s="3"/>
      <c r="AMN92" s="3"/>
      <c r="AMO92" s="3"/>
      <c r="AMP92" s="3"/>
      <c r="AMQ92" s="3"/>
      <c r="AMR92" s="3"/>
    </row>
    <row r="93" spans="1:1032" ht="13.5" customHeight="1">
      <c r="A93" s="326">
        <v>85</v>
      </c>
      <c r="B93" s="326"/>
      <c r="C93" s="326" t="s">
        <v>1950</v>
      </c>
      <c r="D93" s="326" t="s">
        <v>1951</v>
      </c>
      <c r="E93" s="326"/>
      <c r="F93" s="326"/>
      <c r="G93" s="326"/>
      <c r="H93" s="317" t="s">
        <v>1952</v>
      </c>
      <c r="I93" s="317" t="s">
        <v>1850</v>
      </c>
      <c r="J93" s="338"/>
      <c r="K93" s="317" t="s">
        <v>864</v>
      </c>
      <c r="L93" s="317" t="s">
        <v>1851</v>
      </c>
      <c r="M93" s="317"/>
      <c r="N93" s="317" t="s">
        <v>1851</v>
      </c>
      <c r="O93" s="317"/>
      <c r="P93" s="317"/>
      <c r="Q93" s="317"/>
      <c r="R93" s="317"/>
      <c r="S93" s="327" t="s">
        <v>817</v>
      </c>
      <c r="T93" s="329" t="s">
        <v>817</v>
      </c>
      <c r="U93" s="329" t="s">
        <v>817</v>
      </c>
      <c r="V93" s="317"/>
      <c r="W93" s="317" t="s">
        <v>864</v>
      </c>
      <c r="X93" s="317" t="s">
        <v>1852</v>
      </c>
      <c r="Y93" s="317"/>
      <c r="Z93" s="317"/>
      <c r="AA93" s="317" t="s">
        <v>864</v>
      </c>
      <c r="AB93" s="317" t="s">
        <v>864</v>
      </c>
      <c r="AC93" s="321" t="s">
        <v>1594</v>
      </c>
      <c r="AD93" s="317"/>
      <c r="AE93" s="317" t="s">
        <v>1953</v>
      </c>
      <c r="AF93" s="317"/>
      <c r="AG93" s="317">
        <v>1</v>
      </c>
      <c r="AH93" s="317">
        <v>1</v>
      </c>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c r="AMI93" s="3"/>
      <c r="AMJ93" s="3"/>
      <c r="AMK93" s="3"/>
      <c r="AML93" s="3"/>
      <c r="AMM93" s="3"/>
      <c r="AMN93" s="3"/>
      <c r="AMO93" s="3"/>
      <c r="AMP93" s="3"/>
      <c r="AMQ93" s="3"/>
      <c r="AMR93" s="3"/>
    </row>
    <row r="94" spans="1:1032" ht="13.5" customHeight="1">
      <c r="A94" s="322">
        <v>86</v>
      </c>
      <c r="B94" s="322"/>
      <c r="C94" s="322" t="s">
        <v>1954</v>
      </c>
      <c r="D94" s="322"/>
      <c r="E94" s="322"/>
      <c r="F94" s="322"/>
      <c r="G94" s="322"/>
      <c r="H94" s="323" t="s">
        <v>1955</v>
      </c>
      <c r="I94" s="323" t="s">
        <v>1956</v>
      </c>
      <c r="J94" s="323">
        <v>5</v>
      </c>
      <c r="K94" s="323" t="s">
        <v>864</v>
      </c>
      <c r="L94" s="323" t="s">
        <v>1957</v>
      </c>
      <c r="M94" s="323"/>
      <c r="N94" s="323" t="s">
        <v>1957</v>
      </c>
      <c r="O94" s="323"/>
      <c r="P94" s="323"/>
      <c r="Q94" s="323"/>
      <c r="R94" s="323"/>
      <c r="S94" s="333" t="s">
        <v>817</v>
      </c>
      <c r="T94" s="333" t="s">
        <v>817</v>
      </c>
      <c r="U94" s="333" t="s">
        <v>817</v>
      </c>
      <c r="V94" s="323"/>
      <c r="W94" s="323"/>
      <c r="X94" s="323" t="s">
        <v>863</v>
      </c>
      <c r="Y94" s="323"/>
      <c r="Z94" s="323" t="s">
        <v>1958</v>
      </c>
      <c r="AA94" s="323" t="s">
        <v>864</v>
      </c>
      <c r="AB94" s="323" t="s">
        <v>864</v>
      </c>
      <c r="AC94" s="321" t="s">
        <v>1594</v>
      </c>
      <c r="AD94" s="323"/>
      <c r="AE94" s="323"/>
      <c r="AF94" s="323"/>
      <c r="AG94" s="323">
        <v>1</v>
      </c>
      <c r="AH94" s="323">
        <v>1</v>
      </c>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c r="AMI94" s="3"/>
      <c r="AMJ94" s="3"/>
      <c r="AMK94" s="3"/>
      <c r="AML94" s="3"/>
      <c r="AMM94" s="3"/>
      <c r="AMN94" s="3"/>
      <c r="AMO94" s="3"/>
      <c r="AMP94" s="3"/>
      <c r="AMQ94" s="3"/>
      <c r="AMR94" s="3"/>
    </row>
    <row r="95" spans="1:1032" ht="13.5" customHeight="1">
      <c r="A95" s="342">
        <v>87</v>
      </c>
      <c r="B95" s="342" t="s">
        <v>1959</v>
      </c>
      <c r="C95" s="343"/>
      <c r="D95" s="343"/>
      <c r="E95" s="343"/>
      <c r="F95" s="343"/>
      <c r="G95" s="343"/>
      <c r="H95" s="317" t="s">
        <v>1960</v>
      </c>
      <c r="I95" s="317" t="s">
        <v>1961</v>
      </c>
      <c r="J95" s="338"/>
      <c r="K95" s="317"/>
      <c r="L95" s="317" t="s">
        <v>1962</v>
      </c>
      <c r="M95" s="317"/>
      <c r="N95" s="317" t="s">
        <v>1962</v>
      </c>
      <c r="O95" s="317"/>
      <c r="P95" s="317"/>
      <c r="Q95" s="317"/>
      <c r="R95" s="317"/>
      <c r="S95" s="344" t="s">
        <v>823</v>
      </c>
      <c r="T95" s="317"/>
      <c r="U95" s="350" t="s">
        <v>823</v>
      </c>
      <c r="V95" s="317"/>
      <c r="W95" s="317" t="s">
        <v>864</v>
      </c>
      <c r="X95" s="317" t="s">
        <v>1336</v>
      </c>
      <c r="Y95" s="317"/>
      <c r="Z95" s="317"/>
      <c r="AA95" s="317" t="s">
        <v>864</v>
      </c>
      <c r="AB95" s="317" t="s">
        <v>864</v>
      </c>
      <c r="AC95" s="332" t="s">
        <v>1594</v>
      </c>
      <c r="AD95" s="317"/>
      <c r="AE95" s="317"/>
      <c r="AF95" s="317"/>
      <c r="AG95" s="317"/>
      <c r="AH95" s="317"/>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c r="AMI95" s="3"/>
      <c r="AMJ95" s="3"/>
      <c r="AMK95" s="3"/>
      <c r="AML95" s="3"/>
      <c r="AMM95" s="3"/>
      <c r="AMN95" s="3"/>
      <c r="AMO95" s="3"/>
      <c r="AMP95" s="3"/>
      <c r="AMQ95" s="3"/>
      <c r="AMR95" s="3"/>
    </row>
    <row r="96" spans="1:1032" ht="13.5" customHeight="1">
      <c r="A96" s="351">
        <v>88</v>
      </c>
      <c r="B96" s="351"/>
      <c r="C96" s="351" t="s">
        <v>1963</v>
      </c>
      <c r="D96" s="351"/>
      <c r="E96" s="351"/>
      <c r="F96" s="351"/>
      <c r="G96" s="351"/>
      <c r="H96" s="323" t="s">
        <v>1964</v>
      </c>
      <c r="I96" s="323" t="s">
        <v>1965</v>
      </c>
      <c r="J96" s="330"/>
      <c r="K96" s="323" t="s">
        <v>864</v>
      </c>
      <c r="L96" s="323" t="s">
        <v>1966</v>
      </c>
      <c r="M96" s="323"/>
      <c r="N96" s="323" t="s">
        <v>1966</v>
      </c>
      <c r="O96" s="323"/>
      <c r="P96" s="323"/>
      <c r="Q96" s="323"/>
      <c r="R96" s="323"/>
      <c r="S96" s="325" t="s">
        <v>820</v>
      </c>
      <c r="T96" s="323"/>
      <c r="U96" s="352" t="s">
        <v>820</v>
      </c>
      <c r="V96" s="323"/>
      <c r="W96" s="323" t="s">
        <v>864</v>
      </c>
      <c r="X96" s="323" t="s">
        <v>1967</v>
      </c>
      <c r="Y96" s="323"/>
      <c r="Z96" s="323"/>
      <c r="AA96" s="323" t="s">
        <v>864</v>
      </c>
      <c r="AB96" s="323" t="s">
        <v>864</v>
      </c>
      <c r="AC96" s="321" t="s">
        <v>1594</v>
      </c>
      <c r="AD96" s="323"/>
      <c r="AE96" s="323"/>
      <c r="AF96" s="323"/>
      <c r="AG96" s="323"/>
      <c r="AH96" s="323">
        <v>1</v>
      </c>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c r="AMI96" s="3"/>
      <c r="AMJ96" s="3"/>
      <c r="AMK96" s="3"/>
      <c r="AML96" s="3"/>
      <c r="AMM96" s="3"/>
      <c r="AMN96" s="3"/>
      <c r="AMO96" s="3"/>
      <c r="AMP96" s="3"/>
      <c r="AMQ96" s="3"/>
      <c r="AMR96" s="3"/>
    </row>
    <row r="97" spans="1:1032" ht="13.5" customHeight="1">
      <c r="A97" s="353">
        <v>89</v>
      </c>
      <c r="B97" s="353"/>
      <c r="C97" s="353"/>
      <c r="D97" s="353" t="s">
        <v>1968</v>
      </c>
      <c r="E97" s="354"/>
      <c r="F97" s="353"/>
      <c r="G97" s="353"/>
      <c r="H97" s="317" t="s">
        <v>1969</v>
      </c>
      <c r="I97" s="317" t="s">
        <v>1970</v>
      </c>
      <c r="J97" s="317" t="s">
        <v>1971</v>
      </c>
      <c r="K97" s="317"/>
      <c r="L97" s="317" t="s">
        <v>1972</v>
      </c>
      <c r="M97" s="317"/>
      <c r="N97" s="317" t="s">
        <v>1972</v>
      </c>
      <c r="O97" s="317"/>
      <c r="P97" s="317"/>
      <c r="Q97" s="317"/>
      <c r="R97" s="317"/>
      <c r="S97" s="317" t="s">
        <v>893</v>
      </c>
      <c r="T97" s="317"/>
      <c r="U97" s="355" t="s">
        <v>893</v>
      </c>
      <c r="V97" s="317"/>
      <c r="W97" s="317"/>
      <c r="X97" s="317" t="s">
        <v>863</v>
      </c>
      <c r="Y97" s="317"/>
      <c r="Z97" s="317" t="s">
        <v>1973</v>
      </c>
      <c r="AA97" s="317" t="s">
        <v>864</v>
      </c>
      <c r="AB97" s="317" t="s">
        <v>864</v>
      </c>
      <c r="AC97" s="321" t="s">
        <v>1594</v>
      </c>
      <c r="AD97" s="317"/>
      <c r="AE97" s="317"/>
      <c r="AF97" s="317"/>
      <c r="AG97" s="317"/>
      <c r="AH97" s="317">
        <v>1</v>
      </c>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c r="AMI97" s="3"/>
      <c r="AMJ97" s="3"/>
      <c r="AMK97" s="3"/>
      <c r="AML97" s="3"/>
      <c r="AMM97" s="3"/>
      <c r="AMN97" s="3"/>
      <c r="AMO97" s="3"/>
      <c r="AMP97" s="3"/>
      <c r="AMQ97" s="3"/>
      <c r="AMR97" s="3"/>
    </row>
    <row r="98" spans="1:1032" ht="13.5" customHeight="1">
      <c r="A98" s="345">
        <v>90</v>
      </c>
      <c r="B98" s="345"/>
      <c r="C98" s="345"/>
      <c r="D98" s="345" t="s">
        <v>1974</v>
      </c>
      <c r="E98" s="131"/>
      <c r="F98" s="345"/>
      <c r="G98" s="345"/>
      <c r="H98" s="323" t="s">
        <v>1975</v>
      </c>
      <c r="I98" s="323" t="s">
        <v>1976</v>
      </c>
      <c r="J98" s="323"/>
      <c r="K98" s="323"/>
      <c r="L98" s="323" t="s">
        <v>1977</v>
      </c>
      <c r="M98" s="323"/>
      <c r="N98" s="323" t="s">
        <v>1977</v>
      </c>
      <c r="O98" s="323"/>
      <c r="P98" s="323"/>
      <c r="Q98" s="323"/>
      <c r="R98" s="323"/>
      <c r="S98" s="331" t="s">
        <v>823</v>
      </c>
      <c r="T98" s="341"/>
      <c r="U98" s="356" t="s">
        <v>823</v>
      </c>
      <c r="V98" s="323"/>
      <c r="W98" s="323"/>
      <c r="X98" s="323" t="s">
        <v>863</v>
      </c>
      <c r="Y98" s="323"/>
      <c r="Z98" s="323" t="s">
        <v>1978</v>
      </c>
      <c r="AA98" s="323" t="s">
        <v>864</v>
      </c>
      <c r="AB98" s="323" t="s">
        <v>864</v>
      </c>
      <c r="AC98" s="321" t="s">
        <v>1594</v>
      </c>
      <c r="AD98" s="323"/>
      <c r="AE98" s="323"/>
      <c r="AF98" s="323"/>
      <c r="AG98" s="323"/>
      <c r="AH98" s="32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c r="AMI98" s="3"/>
      <c r="AMJ98" s="3"/>
      <c r="AMK98" s="3"/>
      <c r="AML98" s="3"/>
      <c r="AMM98" s="3"/>
      <c r="AMN98" s="3"/>
      <c r="AMO98" s="3"/>
      <c r="AMP98" s="3"/>
      <c r="AMQ98" s="3"/>
      <c r="AMR98" s="3"/>
    </row>
    <row r="99" spans="1:1032" ht="13.5" customHeight="1">
      <c r="A99" s="342">
        <v>91</v>
      </c>
      <c r="B99" s="342"/>
      <c r="C99" s="342"/>
      <c r="D99" s="342" t="s">
        <v>1979</v>
      </c>
      <c r="E99" s="346"/>
      <c r="F99" s="342"/>
      <c r="G99" s="342"/>
      <c r="H99" s="317" t="s">
        <v>1980</v>
      </c>
      <c r="I99" s="317" t="s">
        <v>1981</v>
      </c>
      <c r="J99" s="317"/>
      <c r="K99" s="317"/>
      <c r="L99" s="317" t="s">
        <v>1982</v>
      </c>
      <c r="M99" s="317"/>
      <c r="N99" s="317" t="s">
        <v>1982</v>
      </c>
      <c r="O99" s="317"/>
      <c r="P99" s="317"/>
      <c r="Q99" s="317"/>
      <c r="R99" s="317"/>
      <c r="S99" s="344" t="s">
        <v>823</v>
      </c>
      <c r="T99" s="317"/>
      <c r="U99" s="350" t="s">
        <v>823</v>
      </c>
      <c r="V99" s="317"/>
      <c r="W99" s="317"/>
      <c r="X99" s="317" t="s">
        <v>863</v>
      </c>
      <c r="Y99" s="317"/>
      <c r="Z99" s="317"/>
      <c r="AA99" s="317" t="s">
        <v>864</v>
      </c>
      <c r="AB99" s="317" t="s">
        <v>864</v>
      </c>
      <c r="AC99" s="321" t="s">
        <v>1594</v>
      </c>
      <c r="AD99" s="317"/>
      <c r="AE99" s="317"/>
      <c r="AF99" s="317"/>
      <c r="AG99" s="317"/>
      <c r="AH99" s="317"/>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c r="AMI99" s="3"/>
      <c r="AMJ99" s="3"/>
      <c r="AMK99" s="3"/>
      <c r="AML99" s="3"/>
      <c r="AMM99" s="3"/>
      <c r="AMN99" s="3"/>
      <c r="AMO99" s="3"/>
      <c r="AMP99" s="3"/>
      <c r="AMQ99" s="3"/>
      <c r="AMR99" s="3"/>
    </row>
    <row r="100" spans="1:1032" ht="13.5" customHeight="1">
      <c r="A100" s="351">
        <v>92</v>
      </c>
      <c r="B100" s="351"/>
      <c r="C100" s="351" t="s">
        <v>1983</v>
      </c>
      <c r="D100" s="351"/>
      <c r="E100" s="351"/>
      <c r="F100" s="351"/>
      <c r="G100" s="351"/>
      <c r="H100" s="323" t="s">
        <v>1984</v>
      </c>
      <c r="I100" s="323" t="s">
        <v>1985</v>
      </c>
      <c r="J100" s="323" t="s">
        <v>1935</v>
      </c>
      <c r="K100" s="323" t="s">
        <v>864</v>
      </c>
      <c r="L100" s="323" t="s">
        <v>831</v>
      </c>
      <c r="M100" s="323"/>
      <c r="N100" s="323" t="s">
        <v>831</v>
      </c>
      <c r="O100" s="323"/>
      <c r="P100" s="323"/>
      <c r="Q100" s="323"/>
      <c r="R100" s="323"/>
      <c r="S100" s="333" t="s">
        <v>817</v>
      </c>
      <c r="T100" s="323"/>
      <c r="U100" s="357" t="s">
        <v>817</v>
      </c>
      <c r="V100" s="323"/>
      <c r="W100" s="323"/>
      <c r="X100" s="323" t="s">
        <v>863</v>
      </c>
      <c r="Y100" s="323"/>
      <c r="Z100" s="323" t="s">
        <v>1986</v>
      </c>
      <c r="AA100" s="323" t="s">
        <v>864</v>
      </c>
      <c r="AB100" s="323" t="s">
        <v>864</v>
      </c>
      <c r="AC100" s="332" t="s">
        <v>1594</v>
      </c>
      <c r="AD100" s="323"/>
      <c r="AE100" s="323"/>
      <c r="AF100" s="323"/>
      <c r="AG100" s="323"/>
      <c r="AH100" s="323">
        <v>1</v>
      </c>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c r="AMI100" s="3"/>
      <c r="AMJ100" s="3"/>
      <c r="AMK100" s="3"/>
      <c r="AML100" s="3"/>
      <c r="AMM100" s="3"/>
      <c r="AMN100" s="3"/>
      <c r="AMO100" s="3"/>
      <c r="AMP100" s="3"/>
      <c r="AMQ100" s="3"/>
      <c r="AMR100" s="3"/>
    </row>
    <row r="101" spans="1:1032" ht="13.5" customHeight="1">
      <c r="A101" s="353">
        <v>93</v>
      </c>
      <c r="B101" s="353"/>
      <c r="C101" s="353" t="s">
        <v>1910</v>
      </c>
      <c r="D101" s="354"/>
      <c r="E101" s="353"/>
      <c r="F101" s="353"/>
      <c r="G101" s="353"/>
      <c r="H101" s="317" t="s">
        <v>1987</v>
      </c>
      <c r="I101" s="317" t="s">
        <v>1988</v>
      </c>
      <c r="J101" s="317" t="s">
        <v>1913</v>
      </c>
      <c r="K101" s="317" t="s">
        <v>864</v>
      </c>
      <c r="L101" s="317" t="s">
        <v>1662</v>
      </c>
      <c r="M101" s="317"/>
      <c r="N101" s="317" t="s">
        <v>1662</v>
      </c>
      <c r="O101" s="317"/>
      <c r="P101" s="317"/>
      <c r="Q101" s="317"/>
      <c r="R101" s="317"/>
      <c r="S101" s="327" t="s">
        <v>817</v>
      </c>
      <c r="T101" s="317"/>
      <c r="U101" s="358" t="s">
        <v>817</v>
      </c>
      <c r="V101" s="317"/>
      <c r="W101" s="317"/>
      <c r="X101" s="317" t="s">
        <v>863</v>
      </c>
      <c r="Y101" s="317"/>
      <c r="Z101" s="317"/>
      <c r="AA101" s="317" t="s">
        <v>864</v>
      </c>
      <c r="AB101" s="317" t="s">
        <v>864</v>
      </c>
      <c r="AC101" s="321" t="s">
        <v>1594</v>
      </c>
      <c r="AD101" s="317"/>
      <c r="AE101" s="317"/>
      <c r="AF101" s="317"/>
      <c r="AG101" s="317"/>
      <c r="AH101" s="317">
        <v>1</v>
      </c>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c r="AMI101" s="3"/>
      <c r="AMJ101" s="3"/>
      <c r="AMK101" s="3"/>
      <c r="AML101" s="3"/>
      <c r="AMM101" s="3"/>
      <c r="AMN101" s="3"/>
      <c r="AMO101" s="3"/>
      <c r="AMP101" s="3"/>
      <c r="AMQ101" s="3"/>
      <c r="AMR101" s="3"/>
    </row>
    <row r="102" spans="1:1032" ht="13.5" customHeight="1">
      <c r="A102" s="351">
        <v>94</v>
      </c>
      <c r="B102" s="351"/>
      <c r="C102" s="351" t="s">
        <v>1989</v>
      </c>
      <c r="D102" s="351"/>
      <c r="E102" s="351"/>
      <c r="F102" s="351"/>
      <c r="G102" s="351"/>
      <c r="H102" s="323" t="s">
        <v>1990</v>
      </c>
      <c r="I102" s="323" t="s">
        <v>1991</v>
      </c>
      <c r="J102" s="323" t="s">
        <v>1992</v>
      </c>
      <c r="K102" s="323" t="s">
        <v>864</v>
      </c>
      <c r="L102" s="323" t="s">
        <v>1671</v>
      </c>
      <c r="M102" s="323"/>
      <c r="N102" s="323" t="s">
        <v>1671</v>
      </c>
      <c r="O102" s="323"/>
      <c r="P102" s="323"/>
      <c r="Q102" s="323"/>
      <c r="R102" s="323"/>
      <c r="S102" s="333" t="s">
        <v>817</v>
      </c>
      <c r="T102" s="323"/>
      <c r="U102" s="357" t="s">
        <v>817</v>
      </c>
      <c r="V102" s="323"/>
      <c r="W102" s="323"/>
      <c r="X102" s="323" t="s">
        <v>863</v>
      </c>
      <c r="Y102" s="323"/>
      <c r="Z102" s="323"/>
      <c r="AA102" s="323" t="s">
        <v>864</v>
      </c>
      <c r="AB102" s="323" t="s">
        <v>864</v>
      </c>
      <c r="AC102" s="321" t="s">
        <v>1594</v>
      </c>
      <c r="AD102" s="323"/>
      <c r="AE102" s="323"/>
      <c r="AF102" s="323"/>
      <c r="AG102" s="323"/>
      <c r="AH102" s="323">
        <v>1</v>
      </c>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c r="AMK102" s="3"/>
      <c r="AML102" s="3"/>
      <c r="AMM102" s="3"/>
      <c r="AMN102" s="3"/>
      <c r="AMO102" s="3"/>
      <c r="AMP102" s="3"/>
      <c r="AMQ102" s="3"/>
      <c r="AMR102" s="3"/>
    </row>
    <row r="103" spans="1:1032" ht="13.5" customHeight="1">
      <c r="A103" s="353">
        <v>95</v>
      </c>
      <c r="B103" s="353"/>
      <c r="C103" s="353" t="s">
        <v>1993</v>
      </c>
      <c r="D103" s="353"/>
      <c r="E103" s="353"/>
      <c r="F103" s="353"/>
      <c r="G103" s="353"/>
      <c r="H103" s="317" t="s">
        <v>1994</v>
      </c>
      <c r="I103" s="317"/>
      <c r="J103" s="317"/>
      <c r="K103" s="317" t="s">
        <v>864</v>
      </c>
      <c r="L103" s="317" t="s">
        <v>1654</v>
      </c>
      <c r="M103" s="317"/>
      <c r="N103" s="317" t="s">
        <v>1654</v>
      </c>
      <c r="O103" s="317"/>
      <c r="P103" s="317"/>
      <c r="Q103" s="317"/>
      <c r="R103" s="317"/>
      <c r="S103" s="327" t="s">
        <v>817</v>
      </c>
      <c r="T103" s="349"/>
      <c r="U103" s="358" t="s">
        <v>817</v>
      </c>
      <c r="V103" s="317"/>
      <c r="W103" s="317"/>
      <c r="X103" s="317" t="s">
        <v>863</v>
      </c>
      <c r="Y103" s="317"/>
      <c r="Z103" s="317"/>
      <c r="AA103" s="317" t="s">
        <v>864</v>
      </c>
      <c r="AB103" s="317" t="s">
        <v>864</v>
      </c>
      <c r="AC103" s="321" t="s">
        <v>1594</v>
      </c>
      <c r="AD103" s="317"/>
      <c r="AE103" s="317"/>
      <c r="AF103" s="317"/>
      <c r="AG103" s="317"/>
      <c r="AH103" s="317">
        <v>1</v>
      </c>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c r="AMI103" s="3"/>
      <c r="AMJ103" s="3"/>
      <c r="AMK103" s="3"/>
      <c r="AML103" s="3"/>
      <c r="AMM103" s="3"/>
      <c r="AMN103" s="3"/>
      <c r="AMO103" s="3"/>
      <c r="AMP103" s="3"/>
      <c r="AMQ103" s="3"/>
      <c r="AMR103" s="3"/>
    </row>
    <row r="104" spans="1:1032" ht="13.5" customHeight="1">
      <c r="A104" s="351">
        <v>96</v>
      </c>
      <c r="B104" s="351"/>
      <c r="C104" s="351" t="s">
        <v>1995</v>
      </c>
      <c r="D104" s="351"/>
      <c r="E104" s="351"/>
      <c r="F104" s="351"/>
      <c r="G104" s="351"/>
      <c r="H104" s="323" t="s">
        <v>1996</v>
      </c>
      <c r="I104" s="323" t="s">
        <v>1997</v>
      </c>
      <c r="J104" s="330"/>
      <c r="K104" s="323" t="s">
        <v>864</v>
      </c>
      <c r="L104" s="323" t="s">
        <v>1998</v>
      </c>
      <c r="M104" s="323"/>
      <c r="N104" s="323" t="s">
        <v>1998</v>
      </c>
      <c r="O104" s="323"/>
      <c r="P104" s="323"/>
      <c r="Q104" s="323"/>
      <c r="R104" s="323"/>
      <c r="S104" s="331" t="s">
        <v>823</v>
      </c>
      <c r="T104" s="323"/>
      <c r="U104" s="356" t="s">
        <v>823</v>
      </c>
      <c r="V104" s="323"/>
      <c r="W104" s="323" t="s">
        <v>864</v>
      </c>
      <c r="X104" s="323" t="s">
        <v>1999</v>
      </c>
      <c r="Y104" s="323"/>
      <c r="Z104" s="323"/>
      <c r="AA104" s="323" t="s">
        <v>864</v>
      </c>
      <c r="AB104" s="323" t="s">
        <v>864</v>
      </c>
      <c r="AC104" s="321" t="s">
        <v>1594</v>
      </c>
      <c r="AD104" s="323"/>
      <c r="AE104" s="323"/>
      <c r="AF104" s="323"/>
      <c r="AG104" s="323"/>
      <c r="AH104" s="323">
        <v>1</v>
      </c>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c r="AMI104" s="3"/>
      <c r="AMJ104" s="3"/>
      <c r="AMK104" s="3"/>
      <c r="AML104" s="3"/>
      <c r="AMM104" s="3"/>
      <c r="AMN104" s="3"/>
      <c r="AMO104" s="3"/>
      <c r="AMP104" s="3"/>
      <c r="AMQ104" s="3"/>
      <c r="AMR104" s="3"/>
    </row>
    <row r="105" spans="1:1032" ht="13.5" customHeight="1">
      <c r="A105" s="353">
        <v>97</v>
      </c>
      <c r="B105" s="353"/>
      <c r="C105" s="353"/>
      <c r="D105" s="353" t="s">
        <v>2000</v>
      </c>
      <c r="E105" s="354"/>
      <c r="F105" s="353"/>
      <c r="G105" s="353"/>
      <c r="H105" s="317" t="s">
        <v>2001</v>
      </c>
      <c r="I105" s="317" t="s">
        <v>2002</v>
      </c>
      <c r="J105" s="317" t="s">
        <v>2003</v>
      </c>
      <c r="K105" s="317" t="s">
        <v>864</v>
      </c>
      <c r="L105" s="317" t="s">
        <v>1796</v>
      </c>
      <c r="M105" s="317"/>
      <c r="N105" s="317" t="s">
        <v>1796</v>
      </c>
      <c r="O105" s="317"/>
      <c r="P105" s="317"/>
      <c r="Q105" s="317"/>
      <c r="R105" s="317"/>
      <c r="S105" s="327" t="s">
        <v>817</v>
      </c>
      <c r="T105" s="317"/>
      <c r="U105" s="358" t="s">
        <v>817</v>
      </c>
      <c r="V105" s="317"/>
      <c r="W105" s="317"/>
      <c r="X105" s="317" t="s">
        <v>879</v>
      </c>
      <c r="Y105" s="317"/>
      <c r="Z105" s="317"/>
      <c r="AA105" s="317" t="s">
        <v>864</v>
      </c>
      <c r="AB105" s="317" t="s">
        <v>864</v>
      </c>
      <c r="AC105" s="332" t="s">
        <v>1594</v>
      </c>
      <c r="AD105" s="317"/>
      <c r="AE105" s="317"/>
      <c r="AF105" s="317"/>
      <c r="AG105" s="317"/>
      <c r="AH105" s="317">
        <v>1</v>
      </c>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c r="AMI105" s="3"/>
      <c r="AMJ105" s="3"/>
      <c r="AMK105" s="3"/>
      <c r="AML105" s="3"/>
      <c r="AMM105" s="3"/>
      <c r="AMN105" s="3"/>
      <c r="AMO105" s="3"/>
      <c r="AMP105" s="3"/>
      <c r="AMQ105" s="3"/>
      <c r="AMR105" s="3"/>
    </row>
    <row r="106" spans="1:1032" ht="13.5" customHeight="1">
      <c r="A106" s="351">
        <v>98</v>
      </c>
      <c r="B106" s="351"/>
      <c r="C106" s="351"/>
      <c r="D106" s="351" t="s">
        <v>1722</v>
      </c>
      <c r="E106" s="351"/>
      <c r="F106" s="351"/>
      <c r="G106" s="351"/>
      <c r="H106" s="323" t="s">
        <v>2004</v>
      </c>
      <c r="I106" s="323" t="s">
        <v>2005</v>
      </c>
      <c r="J106" s="323" t="s">
        <v>2006</v>
      </c>
      <c r="K106" s="323" t="s">
        <v>864</v>
      </c>
      <c r="L106" s="323" t="s">
        <v>1683</v>
      </c>
      <c r="M106" s="323"/>
      <c r="N106" s="323" t="s">
        <v>1683</v>
      </c>
      <c r="O106" s="323"/>
      <c r="P106" s="323"/>
      <c r="Q106" s="323"/>
      <c r="R106" s="323"/>
      <c r="S106" s="325" t="s">
        <v>820</v>
      </c>
      <c r="T106" s="323"/>
      <c r="U106" s="352" t="s">
        <v>820</v>
      </c>
      <c r="V106" s="323"/>
      <c r="W106" s="323"/>
      <c r="X106" s="323" t="s">
        <v>863</v>
      </c>
      <c r="Y106" s="323"/>
      <c r="Z106" s="323" t="s">
        <v>2007</v>
      </c>
      <c r="AA106" s="323" t="s">
        <v>864</v>
      </c>
      <c r="AB106" s="323" t="s">
        <v>864</v>
      </c>
      <c r="AC106" s="321" t="s">
        <v>1594</v>
      </c>
      <c r="AD106" s="323"/>
      <c r="AE106" s="323"/>
      <c r="AF106" s="323"/>
      <c r="AG106" s="323"/>
      <c r="AH106" s="323">
        <v>1</v>
      </c>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c r="AMI106" s="3"/>
      <c r="AMJ106" s="3"/>
      <c r="AMK106" s="3"/>
      <c r="AML106" s="3"/>
      <c r="AMM106" s="3"/>
      <c r="AMN106" s="3"/>
      <c r="AMO106" s="3"/>
      <c r="AMP106" s="3"/>
      <c r="AMQ106" s="3"/>
      <c r="AMR106" s="3"/>
    </row>
    <row r="107" spans="1:1032" ht="13.5" customHeight="1">
      <c r="A107" s="353">
        <v>99</v>
      </c>
      <c r="B107" s="353"/>
      <c r="C107" s="353"/>
      <c r="D107" s="353" t="s">
        <v>1676</v>
      </c>
      <c r="E107" s="353"/>
      <c r="F107" s="353"/>
      <c r="G107" s="353"/>
      <c r="H107" s="317" t="s">
        <v>2008</v>
      </c>
      <c r="I107" s="317"/>
      <c r="J107" s="317" t="s">
        <v>2009</v>
      </c>
      <c r="K107" s="317" t="s">
        <v>864</v>
      </c>
      <c r="L107" s="317" t="s">
        <v>1654</v>
      </c>
      <c r="M107" s="317"/>
      <c r="N107" s="317" t="s">
        <v>1654</v>
      </c>
      <c r="O107" s="317"/>
      <c r="P107" s="317"/>
      <c r="Q107" s="317"/>
      <c r="R107" s="317"/>
      <c r="S107" s="327" t="s">
        <v>817</v>
      </c>
      <c r="T107" s="317"/>
      <c r="U107" s="358" t="s">
        <v>817</v>
      </c>
      <c r="V107" s="317"/>
      <c r="W107" s="317"/>
      <c r="X107" s="317" t="s">
        <v>863</v>
      </c>
      <c r="Y107" s="317"/>
      <c r="Z107" s="317"/>
      <c r="AA107" s="317" t="s">
        <v>864</v>
      </c>
      <c r="AB107" s="317" t="s">
        <v>864</v>
      </c>
      <c r="AC107" s="321" t="s">
        <v>1594</v>
      </c>
      <c r="AD107" s="317"/>
      <c r="AE107" s="317"/>
      <c r="AF107" s="317"/>
      <c r="AG107" s="317"/>
      <c r="AH107" s="317">
        <v>1</v>
      </c>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c r="AMI107" s="3"/>
      <c r="AMJ107" s="3"/>
      <c r="AMK107" s="3"/>
      <c r="AML107" s="3"/>
      <c r="AMM107" s="3"/>
      <c r="AMN107" s="3"/>
      <c r="AMO107" s="3"/>
      <c r="AMP107" s="3"/>
      <c r="AMQ107" s="3"/>
      <c r="AMR107" s="3"/>
    </row>
    <row r="108" spans="1:1032" ht="13.5" customHeight="1">
      <c r="A108" s="351">
        <v>100</v>
      </c>
      <c r="B108" s="351"/>
      <c r="C108" s="351"/>
      <c r="D108" s="351" t="s">
        <v>2010</v>
      </c>
      <c r="E108" s="351"/>
      <c r="F108" s="351"/>
      <c r="G108" s="351"/>
      <c r="H108" s="323" t="s">
        <v>2011</v>
      </c>
      <c r="I108" s="323" t="s">
        <v>2012</v>
      </c>
      <c r="J108" s="323"/>
      <c r="K108" s="323"/>
      <c r="L108" s="323" t="s">
        <v>831</v>
      </c>
      <c r="M108" s="323"/>
      <c r="N108" s="323" t="s">
        <v>831</v>
      </c>
      <c r="O108" s="323"/>
      <c r="P108" s="323"/>
      <c r="Q108" s="323"/>
      <c r="R108" s="323"/>
      <c r="S108" s="333" t="s">
        <v>817</v>
      </c>
      <c r="T108" s="341"/>
      <c r="U108" s="357" t="s">
        <v>817</v>
      </c>
      <c r="V108" s="323"/>
      <c r="W108" s="323"/>
      <c r="X108" s="323" t="s">
        <v>863</v>
      </c>
      <c r="Y108" s="323"/>
      <c r="Z108" s="323"/>
      <c r="AA108" s="323" t="s">
        <v>864</v>
      </c>
      <c r="AB108" s="323" t="s">
        <v>864</v>
      </c>
      <c r="AC108" s="321" t="s">
        <v>1594</v>
      </c>
      <c r="AD108" s="323"/>
      <c r="AE108" s="323"/>
      <c r="AF108" s="323"/>
      <c r="AG108" s="323"/>
      <c r="AH108" s="323">
        <v>1</v>
      </c>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c r="AMI108" s="3"/>
      <c r="AMJ108" s="3"/>
      <c r="AMK108" s="3"/>
      <c r="AML108" s="3"/>
      <c r="AMM108" s="3"/>
      <c r="AMN108" s="3"/>
      <c r="AMO108" s="3"/>
      <c r="AMP108" s="3"/>
      <c r="AMQ108" s="3"/>
      <c r="AMR108" s="3"/>
    </row>
    <row r="109" spans="1:1032" ht="13.5" customHeight="1">
      <c r="A109" s="353">
        <v>101</v>
      </c>
      <c r="B109" s="353"/>
      <c r="C109" s="353"/>
      <c r="D109" s="353" t="s">
        <v>2013</v>
      </c>
      <c r="E109" s="354" t="s">
        <v>1951</v>
      </c>
      <c r="F109" s="353"/>
      <c r="G109" s="353"/>
      <c r="H109" s="317" t="s">
        <v>2014</v>
      </c>
      <c r="I109" s="317" t="s">
        <v>2015</v>
      </c>
      <c r="J109" s="338"/>
      <c r="K109" s="317" t="s">
        <v>864</v>
      </c>
      <c r="L109" s="317" t="s">
        <v>1851</v>
      </c>
      <c r="M109" s="317"/>
      <c r="N109" s="317" t="s">
        <v>1851</v>
      </c>
      <c r="O109" s="317"/>
      <c r="P109" s="317"/>
      <c r="Q109" s="317"/>
      <c r="R109" s="317"/>
      <c r="S109" s="344" t="s">
        <v>823</v>
      </c>
      <c r="T109" s="317"/>
      <c r="U109" s="350" t="s">
        <v>823</v>
      </c>
      <c r="V109" s="317"/>
      <c r="W109" s="317" t="s">
        <v>864</v>
      </c>
      <c r="X109" s="317" t="s">
        <v>1852</v>
      </c>
      <c r="Y109" s="317"/>
      <c r="Z109" s="317"/>
      <c r="AA109" s="317" t="s">
        <v>864</v>
      </c>
      <c r="AB109" s="317" t="s">
        <v>864</v>
      </c>
      <c r="AC109" s="321" t="s">
        <v>1594</v>
      </c>
      <c r="AD109" s="317"/>
      <c r="AE109" s="317"/>
      <c r="AF109" s="317"/>
      <c r="AG109" s="317"/>
      <c r="AH109" s="317">
        <v>1</v>
      </c>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c r="AMI109" s="3"/>
      <c r="AMJ109" s="3"/>
      <c r="AMK109" s="3"/>
      <c r="AML109" s="3"/>
      <c r="AMM109" s="3"/>
      <c r="AMN109" s="3"/>
      <c r="AMO109" s="3"/>
      <c r="AMP109" s="3"/>
      <c r="AMQ109" s="3"/>
      <c r="AMR109" s="3"/>
    </row>
    <row r="110" spans="1:1032" ht="13.5" customHeight="1">
      <c r="A110" s="345">
        <v>102</v>
      </c>
      <c r="B110" s="345"/>
      <c r="C110" s="345" t="s">
        <v>2016</v>
      </c>
      <c r="D110" s="345"/>
      <c r="E110" s="345"/>
      <c r="F110" s="345"/>
      <c r="G110" s="345"/>
      <c r="H110" s="323" t="s">
        <v>2017</v>
      </c>
      <c r="I110" s="323" t="s">
        <v>2018</v>
      </c>
      <c r="J110" s="323">
        <v>1</v>
      </c>
      <c r="K110" s="323"/>
      <c r="L110" s="323" t="s">
        <v>2019</v>
      </c>
      <c r="M110" s="323"/>
      <c r="N110" s="323" t="s">
        <v>2019</v>
      </c>
      <c r="O110" s="323"/>
      <c r="P110" s="323"/>
      <c r="Q110" s="323"/>
      <c r="R110" s="323"/>
      <c r="S110" s="333" t="s">
        <v>817</v>
      </c>
      <c r="T110" s="323"/>
      <c r="U110" s="357" t="s">
        <v>817</v>
      </c>
      <c r="V110" s="323"/>
      <c r="W110" s="323"/>
      <c r="X110" s="323" t="s">
        <v>1060</v>
      </c>
      <c r="Y110" s="323"/>
      <c r="Z110" s="323"/>
      <c r="AA110" s="323" t="s">
        <v>864</v>
      </c>
      <c r="AB110" s="323" t="s">
        <v>864</v>
      </c>
      <c r="AC110" s="332" t="s">
        <v>1594</v>
      </c>
      <c r="AD110" s="323"/>
      <c r="AE110" s="323"/>
      <c r="AF110" s="323"/>
      <c r="AG110" s="323"/>
      <c r="AH110" s="32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c r="AMI110" s="3"/>
      <c r="AMJ110" s="3"/>
      <c r="AMK110" s="3"/>
      <c r="AML110" s="3"/>
      <c r="AMM110" s="3"/>
      <c r="AMN110" s="3"/>
      <c r="AMO110" s="3"/>
      <c r="AMP110" s="3"/>
      <c r="AMQ110" s="3"/>
      <c r="AMR110" s="3"/>
    </row>
    <row r="111" spans="1:1032" ht="13.5" customHeight="1">
      <c r="A111" s="342">
        <v>103</v>
      </c>
      <c r="B111" s="342"/>
      <c r="C111" s="342" t="s">
        <v>2020</v>
      </c>
      <c r="D111" s="346"/>
      <c r="E111" s="342"/>
      <c r="F111" s="342"/>
      <c r="G111" s="342"/>
      <c r="H111" s="317" t="s">
        <v>2021</v>
      </c>
      <c r="I111" s="317" t="s">
        <v>2022</v>
      </c>
      <c r="J111" s="317"/>
      <c r="K111" s="317"/>
      <c r="L111" s="317" t="s">
        <v>2023</v>
      </c>
      <c r="M111" s="317"/>
      <c r="N111" s="317" t="s">
        <v>2023</v>
      </c>
      <c r="O111" s="317"/>
      <c r="P111" s="317"/>
      <c r="Q111" s="317"/>
      <c r="R111" s="317"/>
      <c r="S111" s="327" t="s">
        <v>817</v>
      </c>
      <c r="T111" s="317"/>
      <c r="U111" s="358" t="s">
        <v>817</v>
      </c>
      <c r="V111" s="317"/>
      <c r="W111" s="317"/>
      <c r="X111" s="317" t="s">
        <v>863</v>
      </c>
      <c r="Y111" s="317"/>
      <c r="Z111" s="317" t="s">
        <v>2024</v>
      </c>
      <c r="AA111" s="317" t="s">
        <v>864</v>
      </c>
      <c r="AB111" s="317" t="s">
        <v>864</v>
      </c>
      <c r="AC111" s="321" t="s">
        <v>1594</v>
      </c>
      <c r="AD111" s="317"/>
      <c r="AE111" s="317"/>
      <c r="AF111" s="317"/>
      <c r="AG111" s="317"/>
      <c r="AH111" s="317"/>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c r="AMI111" s="3"/>
      <c r="AMJ111" s="3"/>
      <c r="AMK111" s="3"/>
      <c r="AML111" s="3"/>
      <c r="AMM111" s="3"/>
      <c r="AMN111" s="3"/>
      <c r="AMO111" s="3"/>
      <c r="AMP111" s="3"/>
      <c r="AMQ111" s="3"/>
      <c r="AMR111" s="3"/>
    </row>
    <row r="112" spans="1:1032" ht="13.5" customHeight="1">
      <c r="A112" s="351">
        <v>104</v>
      </c>
      <c r="B112" s="351"/>
      <c r="C112" s="351" t="s">
        <v>2025</v>
      </c>
      <c r="D112" s="351"/>
      <c r="E112" s="351"/>
      <c r="F112" s="351"/>
      <c r="G112" s="351"/>
      <c r="H112" s="323" t="s">
        <v>2026</v>
      </c>
      <c r="I112" s="323" t="s">
        <v>2027</v>
      </c>
      <c r="J112" s="323" t="s">
        <v>2028</v>
      </c>
      <c r="K112" s="323" t="s">
        <v>864</v>
      </c>
      <c r="L112" s="323" t="s">
        <v>1765</v>
      </c>
      <c r="M112" s="323"/>
      <c r="N112" s="323" t="s">
        <v>1765</v>
      </c>
      <c r="O112" s="323"/>
      <c r="P112" s="323"/>
      <c r="Q112" s="323"/>
      <c r="R112" s="323"/>
      <c r="S112" s="333" t="s">
        <v>817</v>
      </c>
      <c r="T112" s="323"/>
      <c r="U112" s="357" t="s">
        <v>817</v>
      </c>
      <c r="V112" s="323"/>
      <c r="W112" s="323"/>
      <c r="X112" s="323" t="s">
        <v>863</v>
      </c>
      <c r="Y112" s="323"/>
      <c r="Z112" s="323" t="s">
        <v>2029</v>
      </c>
      <c r="AA112" s="323" t="s">
        <v>864</v>
      </c>
      <c r="AB112" s="323" t="s">
        <v>864</v>
      </c>
      <c r="AC112" s="321" t="s">
        <v>1594</v>
      </c>
      <c r="AD112" s="323"/>
      <c r="AE112" s="323"/>
      <c r="AF112" s="323"/>
      <c r="AG112" s="323"/>
      <c r="AH112" s="323">
        <v>1</v>
      </c>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c r="AMK112" s="3"/>
      <c r="AML112" s="3"/>
      <c r="AMM112" s="3"/>
      <c r="AMN112" s="3"/>
      <c r="AMO112" s="3"/>
      <c r="AMP112" s="3"/>
      <c r="AMQ112" s="3"/>
      <c r="AMR112" s="3"/>
    </row>
    <row r="113" spans="1:1032" ht="13.5" customHeight="1">
      <c r="A113" s="342">
        <v>105</v>
      </c>
      <c r="B113" s="342"/>
      <c r="C113" s="342" t="s">
        <v>2030</v>
      </c>
      <c r="D113" s="342"/>
      <c r="E113" s="342"/>
      <c r="F113" s="342"/>
      <c r="G113" s="342"/>
      <c r="H113" s="317" t="s">
        <v>2031</v>
      </c>
      <c r="I113" s="317" t="s">
        <v>2032</v>
      </c>
      <c r="J113" s="317" t="s">
        <v>1251</v>
      </c>
      <c r="K113" s="317"/>
      <c r="L113" s="317" t="s">
        <v>2033</v>
      </c>
      <c r="M113" s="317"/>
      <c r="N113" s="317" t="s">
        <v>2033</v>
      </c>
      <c r="O113" s="317"/>
      <c r="P113" s="317"/>
      <c r="Q113" s="317"/>
      <c r="R113" s="317"/>
      <c r="S113" s="327" t="s">
        <v>817</v>
      </c>
      <c r="T113" s="349"/>
      <c r="U113" s="358" t="s">
        <v>817</v>
      </c>
      <c r="V113" s="317"/>
      <c r="W113" s="317"/>
      <c r="X113" s="317" t="s">
        <v>863</v>
      </c>
      <c r="Y113" s="317"/>
      <c r="Z113" s="317"/>
      <c r="AA113" s="317" t="s">
        <v>864</v>
      </c>
      <c r="AB113" s="317" t="s">
        <v>864</v>
      </c>
      <c r="AC113" s="321" t="s">
        <v>1594</v>
      </c>
      <c r="AD113" s="317"/>
      <c r="AE113" s="317"/>
      <c r="AF113" s="317"/>
      <c r="AG113" s="317"/>
      <c r="AH113" s="317"/>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c r="AMI113" s="3"/>
      <c r="AMJ113" s="3"/>
      <c r="AMK113" s="3"/>
      <c r="AML113" s="3"/>
      <c r="AMM113" s="3"/>
      <c r="AMN113" s="3"/>
      <c r="AMO113" s="3"/>
      <c r="AMP113" s="3"/>
      <c r="AMQ113" s="3"/>
      <c r="AMR113" s="3"/>
    </row>
    <row r="114" spans="1:1032" ht="13.5" customHeight="1">
      <c r="A114" s="345">
        <v>106</v>
      </c>
      <c r="B114" s="345"/>
      <c r="C114" s="345" t="s">
        <v>2034</v>
      </c>
      <c r="D114" s="347"/>
      <c r="E114" s="347"/>
      <c r="F114" s="347"/>
      <c r="G114" s="347"/>
      <c r="H114" s="323" t="s">
        <v>2035</v>
      </c>
      <c r="I114" s="323" t="s">
        <v>2036</v>
      </c>
      <c r="J114" s="330"/>
      <c r="K114" s="323" t="s">
        <v>864</v>
      </c>
      <c r="L114" s="323" t="s">
        <v>2037</v>
      </c>
      <c r="M114" s="323"/>
      <c r="N114" s="323" t="s">
        <v>2037</v>
      </c>
      <c r="O114" s="323"/>
      <c r="P114" s="323"/>
      <c r="Q114" s="323"/>
      <c r="R114" s="323"/>
      <c r="S114" s="331" t="s">
        <v>823</v>
      </c>
      <c r="T114" s="323"/>
      <c r="U114" s="356" t="s">
        <v>823</v>
      </c>
      <c r="V114" s="323"/>
      <c r="W114" s="323" t="s">
        <v>864</v>
      </c>
      <c r="X114" s="323" t="s">
        <v>1233</v>
      </c>
      <c r="Y114" s="323"/>
      <c r="Z114" s="323"/>
      <c r="AA114" s="323" t="s">
        <v>864</v>
      </c>
      <c r="AB114" s="323" t="s">
        <v>864</v>
      </c>
      <c r="AC114" s="321" t="s">
        <v>1594</v>
      </c>
      <c r="AD114" s="323"/>
      <c r="AE114" s="323"/>
      <c r="AF114" s="323"/>
      <c r="AG114" s="323"/>
      <c r="AH114" s="32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c r="AMK114" s="3"/>
      <c r="AML114" s="3"/>
      <c r="AMM114" s="3"/>
      <c r="AMN114" s="3"/>
      <c r="AMO114" s="3"/>
      <c r="AMP114" s="3"/>
      <c r="AMQ114" s="3"/>
      <c r="AMR114" s="3"/>
    </row>
    <row r="115" spans="1:1032" ht="13.5" customHeight="1">
      <c r="A115" s="342">
        <v>107</v>
      </c>
      <c r="B115" s="342"/>
      <c r="C115" s="342"/>
      <c r="D115" s="342" t="s">
        <v>2038</v>
      </c>
      <c r="E115" s="342"/>
      <c r="F115" s="342"/>
      <c r="G115" s="342"/>
      <c r="H115" s="317" t="s">
        <v>2039</v>
      </c>
      <c r="I115" s="317" t="s">
        <v>2040</v>
      </c>
      <c r="J115" s="317" t="s">
        <v>1237</v>
      </c>
      <c r="K115" s="317" t="s">
        <v>864</v>
      </c>
      <c r="L115" s="317" t="s">
        <v>1683</v>
      </c>
      <c r="M115" s="317"/>
      <c r="N115" s="317" t="s">
        <v>1683</v>
      </c>
      <c r="O115" s="317"/>
      <c r="P115" s="317"/>
      <c r="Q115" s="317"/>
      <c r="R115" s="317"/>
      <c r="S115" s="320" t="s">
        <v>820</v>
      </c>
      <c r="T115" s="317"/>
      <c r="U115" s="359" t="s">
        <v>820</v>
      </c>
      <c r="V115" s="317"/>
      <c r="W115" s="317"/>
      <c r="X115" s="317" t="s">
        <v>863</v>
      </c>
      <c r="Y115" s="317"/>
      <c r="Z115" s="317" t="s">
        <v>1238</v>
      </c>
      <c r="AA115" s="317" t="s">
        <v>864</v>
      </c>
      <c r="AB115" s="317" t="s">
        <v>864</v>
      </c>
      <c r="AC115" s="332" t="s">
        <v>1594</v>
      </c>
      <c r="AD115" s="317"/>
      <c r="AE115" s="317"/>
      <c r="AF115" s="317"/>
      <c r="AG115" s="317"/>
      <c r="AH115" s="317"/>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c r="AMI115" s="3"/>
      <c r="AMJ115" s="3"/>
      <c r="AMK115" s="3"/>
      <c r="AML115" s="3"/>
      <c r="AMM115" s="3"/>
      <c r="AMN115" s="3"/>
      <c r="AMO115" s="3"/>
      <c r="AMP115" s="3"/>
      <c r="AMQ115" s="3"/>
      <c r="AMR115" s="3"/>
    </row>
    <row r="116" spans="1:1032" ht="13.5" customHeight="1">
      <c r="A116" s="345">
        <v>108</v>
      </c>
      <c r="B116" s="345"/>
      <c r="C116" s="345"/>
      <c r="D116" s="345" t="s">
        <v>2041</v>
      </c>
      <c r="E116" s="345"/>
      <c r="F116" s="345"/>
      <c r="G116" s="345"/>
      <c r="H116" s="323" t="s">
        <v>2042</v>
      </c>
      <c r="I116" s="323" t="s">
        <v>2043</v>
      </c>
      <c r="J116" s="376">
        <v>606070707</v>
      </c>
      <c r="K116" s="323" t="s">
        <v>864</v>
      </c>
      <c r="L116" s="323" t="s">
        <v>2044</v>
      </c>
      <c r="M116" s="323"/>
      <c r="N116" s="323" t="s">
        <v>2044</v>
      </c>
      <c r="O116" s="323"/>
      <c r="P116" s="323"/>
      <c r="Q116" s="323"/>
      <c r="R116" s="323"/>
      <c r="S116" s="325" t="s">
        <v>820</v>
      </c>
      <c r="T116" s="323"/>
      <c r="U116" s="352" t="s">
        <v>820</v>
      </c>
      <c r="V116" s="323"/>
      <c r="W116" s="323"/>
      <c r="X116" s="323" t="s">
        <v>863</v>
      </c>
      <c r="Y116" s="323"/>
      <c r="Z116" s="323"/>
      <c r="AA116" s="323" t="s">
        <v>864</v>
      </c>
      <c r="AB116" s="323" t="s">
        <v>864</v>
      </c>
      <c r="AC116" s="321" t="s">
        <v>1594</v>
      </c>
      <c r="AD116" s="323"/>
      <c r="AE116" s="323"/>
      <c r="AF116" s="323"/>
      <c r="AG116" s="323"/>
      <c r="AH116" s="32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c r="AMI116" s="3"/>
      <c r="AMJ116" s="3"/>
      <c r="AMK116" s="3"/>
      <c r="AML116" s="3"/>
      <c r="AMM116" s="3"/>
      <c r="AMN116" s="3"/>
      <c r="AMO116" s="3"/>
      <c r="AMP116" s="3"/>
      <c r="AMQ116" s="3"/>
      <c r="AMR116" s="3"/>
    </row>
    <row r="117" spans="1:1032" ht="15">
      <c r="A117" s="360">
        <f>COUNTA(A9:A116)</f>
        <v>108</v>
      </c>
      <c r="B117" s="360">
        <f t="shared" ref="B117:G117" si="0">COUNTA(B9:B116)</f>
        <v>4</v>
      </c>
      <c r="C117" s="360">
        <f t="shared" si="0"/>
        <v>54</v>
      </c>
      <c r="D117" s="360">
        <f t="shared" si="0"/>
        <v>41</v>
      </c>
      <c r="E117" s="360">
        <f t="shared" si="0"/>
        <v>8</v>
      </c>
      <c r="F117" s="360">
        <f t="shared" si="0"/>
        <v>3</v>
      </c>
      <c r="G117" s="360">
        <f t="shared" si="0"/>
        <v>0</v>
      </c>
      <c r="H117" s="361"/>
      <c r="I117" s="361"/>
      <c r="J117" s="361"/>
      <c r="K117" s="361"/>
      <c r="L117" s="361"/>
      <c r="M117" s="361"/>
      <c r="N117" s="361"/>
      <c r="O117" s="361"/>
      <c r="P117" s="361"/>
      <c r="Q117" s="361"/>
      <c r="R117" s="361"/>
      <c r="S117" s="361"/>
      <c r="T117" s="361"/>
      <c r="U117" s="361"/>
      <c r="V117" s="361"/>
      <c r="W117" s="361">
        <v>21</v>
      </c>
      <c r="X117" s="361">
        <v>128</v>
      </c>
      <c r="Y117" s="361"/>
      <c r="Z117" s="361"/>
      <c r="AA117" s="361"/>
      <c r="AB117" s="361"/>
      <c r="AC117" s="362" t="s">
        <v>1594</v>
      </c>
      <c r="AD117" s="361">
        <v>11</v>
      </c>
      <c r="AE117" s="361">
        <v>1</v>
      </c>
      <c r="AF117" s="361">
        <v>0</v>
      </c>
      <c r="AG117" s="361">
        <v>82</v>
      </c>
      <c r="AH117" s="361">
        <v>90</v>
      </c>
      <c r="AI117" s="5"/>
      <c r="AJ117" s="5"/>
      <c r="AK117" s="5"/>
      <c r="AL117" s="5"/>
      <c r="AM117" s="5"/>
      <c r="AN117" s="5"/>
      <c r="AO117" s="5"/>
      <c r="AP117" s="5"/>
      <c r="AQ117" s="5"/>
      <c r="AR117" s="128"/>
      <c r="AS117" s="128"/>
      <c r="AT117" s="128"/>
      <c r="AU117" s="128"/>
      <c r="AV117" s="128"/>
      <c r="AW117" s="128"/>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c r="CX117" s="128"/>
      <c r="CY117" s="128"/>
      <c r="CZ117" s="128"/>
      <c r="DA117" s="128"/>
      <c r="DB117" s="128"/>
      <c r="DC117" s="128"/>
      <c r="DD117" s="128"/>
      <c r="DE117" s="128"/>
      <c r="DF117" s="128"/>
      <c r="DG117" s="128"/>
      <c r="DH117" s="128"/>
      <c r="DI117" s="128"/>
      <c r="DJ117" s="128"/>
      <c r="DK117" s="128"/>
      <c r="DL117" s="128"/>
      <c r="DM117" s="128"/>
      <c r="DN117" s="128"/>
      <c r="DO117" s="128"/>
      <c r="DP117" s="128"/>
      <c r="DQ117" s="128"/>
      <c r="DR117" s="128"/>
      <c r="DS117" s="128"/>
      <c r="DT117" s="128"/>
      <c r="DU117" s="128"/>
      <c r="DV117" s="128"/>
      <c r="DW117" s="128"/>
      <c r="DX117" s="128"/>
      <c r="DY117" s="128"/>
      <c r="DZ117" s="128"/>
      <c r="EA117" s="128"/>
      <c r="EB117" s="128"/>
      <c r="EC117" s="128"/>
      <c r="ED117" s="128"/>
      <c r="EE117" s="128"/>
      <c r="EF117" s="128"/>
      <c r="EG117" s="128"/>
      <c r="EH117" s="128"/>
      <c r="EI117" s="128"/>
      <c r="EJ117" s="128"/>
      <c r="EK117" s="128"/>
      <c r="EL117" s="128"/>
      <c r="EM117" s="128"/>
      <c r="EN117" s="128"/>
      <c r="EO117" s="128"/>
      <c r="EP117" s="128"/>
      <c r="EQ117" s="128"/>
      <c r="ER117" s="128"/>
      <c r="ES117" s="128"/>
      <c r="ET117" s="128"/>
      <c r="EU117" s="128"/>
      <c r="EV117" s="128"/>
      <c r="EW117" s="128"/>
      <c r="EX117" s="128"/>
      <c r="EY117" s="128"/>
      <c r="EZ117" s="128"/>
      <c r="FA117" s="128"/>
      <c r="FB117" s="128"/>
      <c r="FC117" s="128"/>
      <c r="FD117" s="128"/>
      <c r="FE117" s="128"/>
      <c r="FF117" s="128"/>
      <c r="FG117" s="128"/>
      <c r="FH117" s="128"/>
      <c r="FI117" s="128"/>
      <c r="FJ117" s="128"/>
      <c r="FK117" s="128"/>
      <c r="FL117" s="128"/>
      <c r="FM117" s="128"/>
      <c r="FN117" s="128"/>
      <c r="FO117" s="128"/>
      <c r="FP117" s="128"/>
      <c r="FQ117" s="128"/>
      <c r="FR117" s="128"/>
      <c r="FS117" s="128"/>
      <c r="FT117" s="128"/>
      <c r="FU117" s="128"/>
      <c r="FV117" s="128"/>
      <c r="FW117" s="128"/>
      <c r="FX117" s="128"/>
      <c r="FY117" s="128"/>
      <c r="FZ117" s="128"/>
      <c r="GA117" s="128"/>
      <c r="GB117" s="128"/>
      <c r="GC117" s="128"/>
      <c r="GD117" s="128"/>
      <c r="GE117" s="128"/>
      <c r="GF117" s="128"/>
      <c r="GG117" s="128"/>
      <c r="GH117" s="128"/>
      <c r="GI117" s="128"/>
      <c r="GJ117" s="128"/>
      <c r="GK117" s="128"/>
      <c r="GL117" s="128"/>
      <c r="GM117" s="128"/>
      <c r="GN117" s="128"/>
      <c r="GO117" s="128"/>
      <c r="GP117" s="128"/>
      <c r="GQ117" s="128"/>
      <c r="GR117" s="128"/>
      <c r="GS117" s="128"/>
      <c r="GT117" s="128"/>
      <c r="GU117" s="128"/>
      <c r="GV117" s="128"/>
      <c r="GW117" s="128"/>
      <c r="GX117" s="128"/>
      <c r="GY117" s="128"/>
      <c r="GZ117" s="128"/>
      <c r="HA117" s="128"/>
      <c r="HB117" s="128"/>
      <c r="HC117" s="128"/>
      <c r="HD117" s="128"/>
      <c r="HE117" s="128"/>
      <c r="HF117" s="128"/>
      <c r="HG117" s="128"/>
      <c r="HH117" s="128"/>
      <c r="HI117" s="128"/>
      <c r="HJ117" s="128"/>
      <c r="HK117" s="128"/>
      <c r="HL117" s="128"/>
      <c r="HM117" s="128"/>
      <c r="HN117" s="128"/>
      <c r="HO117" s="128"/>
      <c r="HP117" s="128"/>
      <c r="HQ117" s="128"/>
      <c r="HR117" s="128"/>
      <c r="HS117" s="128"/>
      <c r="HT117" s="128"/>
      <c r="HU117" s="128"/>
      <c r="HV117" s="128"/>
      <c r="HW117" s="128"/>
      <c r="HX117" s="128"/>
      <c r="HY117" s="128"/>
      <c r="HZ117" s="128"/>
      <c r="IA117" s="128"/>
      <c r="IB117" s="128"/>
      <c r="IC117" s="128"/>
      <c r="ID117" s="128"/>
      <c r="IE117" s="128"/>
      <c r="IF117" s="128"/>
      <c r="IG117" s="128"/>
      <c r="IH117" s="128"/>
      <c r="II117" s="128"/>
      <c r="IJ117" s="128"/>
      <c r="IK117" s="128"/>
      <c r="IL117" s="128"/>
      <c r="IM117" s="128"/>
      <c r="IN117" s="128"/>
      <c r="IO117" s="128"/>
      <c r="IP117" s="128"/>
      <c r="IQ117" s="128"/>
      <c r="IR117" s="128"/>
      <c r="IS117" s="128"/>
      <c r="IT117" s="128"/>
      <c r="IU117" s="128"/>
      <c r="IV117" s="128"/>
      <c r="IW117" s="128"/>
      <c r="IX117" s="128"/>
      <c r="IY117" s="128"/>
      <c r="IZ117" s="128"/>
      <c r="JA117" s="128"/>
      <c r="JB117" s="128"/>
      <c r="JC117" s="128"/>
      <c r="JD117" s="128"/>
      <c r="JE117" s="128"/>
      <c r="JF117" s="128"/>
      <c r="JG117" s="128"/>
      <c r="JH117" s="128"/>
      <c r="JI117" s="128"/>
      <c r="JJ117" s="128"/>
      <c r="JK117" s="128"/>
      <c r="JL117" s="128"/>
      <c r="JM117" s="128"/>
      <c r="JN117" s="128"/>
      <c r="JO117" s="128"/>
      <c r="JP117" s="128"/>
      <c r="JQ117" s="128"/>
      <c r="JR117" s="128"/>
      <c r="JS117" s="128"/>
      <c r="JT117" s="128"/>
      <c r="JU117" s="128"/>
      <c r="JV117" s="128"/>
      <c r="JW117" s="128"/>
      <c r="JX117" s="128"/>
      <c r="JY117" s="128"/>
      <c r="JZ117" s="128"/>
      <c r="KA117" s="128"/>
      <c r="KB117" s="128"/>
      <c r="KC117" s="128"/>
      <c r="KD117" s="128"/>
      <c r="KE117" s="128"/>
      <c r="KF117" s="128"/>
      <c r="KG117" s="128"/>
      <c r="KH117" s="128"/>
      <c r="KI117" s="128"/>
      <c r="KJ117" s="128"/>
      <c r="KK117" s="128"/>
      <c r="KL117" s="128"/>
      <c r="KM117" s="128"/>
      <c r="KN117" s="128"/>
      <c r="KO117" s="128"/>
      <c r="KP117" s="128"/>
      <c r="KQ117" s="128"/>
      <c r="KR117" s="128"/>
      <c r="KS117" s="128"/>
      <c r="KT117" s="128"/>
      <c r="KU117" s="128"/>
      <c r="KV117" s="128"/>
      <c r="KW117" s="128"/>
      <c r="KX117" s="128"/>
      <c r="KY117" s="128"/>
      <c r="KZ117" s="128"/>
      <c r="LA117" s="128"/>
      <c r="LB117" s="128"/>
      <c r="LC117" s="128"/>
      <c r="LD117" s="128"/>
      <c r="LE117" s="128"/>
      <c r="LF117" s="128"/>
      <c r="LG117" s="128"/>
      <c r="LH117" s="128"/>
      <c r="LI117" s="128"/>
      <c r="LJ117" s="128"/>
      <c r="LK117" s="128"/>
      <c r="LL117" s="128"/>
      <c r="LM117" s="128"/>
      <c r="LN117" s="128"/>
      <c r="LO117" s="128"/>
      <c r="LP117" s="128"/>
      <c r="LQ117" s="128"/>
      <c r="LR117" s="128"/>
      <c r="LS117" s="128"/>
      <c r="LT117" s="128"/>
      <c r="LU117" s="128"/>
      <c r="LV117" s="128"/>
      <c r="LW117" s="128"/>
      <c r="LX117" s="128"/>
      <c r="LY117" s="128"/>
      <c r="LZ117" s="128"/>
      <c r="MA117" s="128"/>
      <c r="MB117" s="128"/>
      <c r="MC117" s="128"/>
      <c r="MD117" s="128"/>
      <c r="ME117" s="128"/>
      <c r="MF117" s="128"/>
      <c r="MG117" s="128"/>
      <c r="MH117" s="128"/>
      <c r="MI117" s="128"/>
      <c r="MJ117" s="128"/>
      <c r="MK117" s="128"/>
      <c r="ML117" s="128"/>
      <c r="MM117" s="128"/>
      <c r="MN117" s="128"/>
      <c r="MO117" s="128"/>
      <c r="MP117" s="128"/>
      <c r="MQ117" s="128"/>
      <c r="MR117" s="128"/>
      <c r="MS117" s="128"/>
      <c r="MT117" s="128"/>
      <c r="MU117" s="128"/>
      <c r="MV117" s="128"/>
      <c r="MW117" s="128"/>
      <c r="MX117" s="128"/>
      <c r="MY117" s="128"/>
      <c r="MZ117" s="128"/>
      <c r="NA117" s="128"/>
      <c r="NB117" s="128"/>
      <c r="NC117" s="128"/>
      <c r="ND117" s="128"/>
      <c r="NE117" s="128"/>
      <c r="NF117" s="128"/>
      <c r="NG117" s="128"/>
      <c r="NH117" s="128"/>
      <c r="NI117" s="128"/>
      <c r="NJ117" s="128"/>
      <c r="NK117" s="128"/>
      <c r="NL117" s="128"/>
      <c r="NM117" s="128"/>
      <c r="NN117" s="128"/>
      <c r="NO117" s="128"/>
      <c r="NP117" s="128"/>
      <c r="NQ117" s="128"/>
      <c r="NR117" s="128"/>
      <c r="NS117" s="128"/>
      <c r="NT117" s="128"/>
      <c r="NU117" s="128"/>
      <c r="NV117" s="128"/>
      <c r="NW117" s="128"/>
      <c r="NX117" s="128"/>
      <c r="NY117" s="128"/>
      <c r="NZ117" s="128"/>
      <c r="OA117" s="128"/>
      <c r="OB117" s="128"/>
      <c r="OC117" s="128"/>
      <c r="OD117" s="128"/>
      <c r="OE117" s="128"/>
      <c r="OF117" s="128"/>
      <c r="OG117" s="128"/>
      <c r="OH117" s="128"/>
      <c r="OI117" s="128"/>
      <c r="OJ117" s="128"/>
      <c r="OK117" s="128"/>
      <c r="OL117" s="128"/>
      <c r="OM117" s="128"/>
      <c r="ON117" s="128"/>
      <c r="OO117" s="128"/>
      <c r="OP117" s="128"/>
      <c r="OQ117" s="128"/>
      <c r="OR117" s="128"/>
      <c r="OS117" s="128"/>
      <c r="OT117" s="128"/>
      <c r="OU117" s="128"/>
      <c r="OV117" s="128"/>
      <c r="OW117" s="128"/>
      <c r="OX117" s="128"/>
      <c r="OY117" s="128"/>
      <c r="OZ117" s="128"/>
      <c r="PA117" s="128"/>
      <c r="PB117" s="128"/>
      <c r="PC117" s="128"/>
      <c r="PD117" s="128"/>
      <c r="PE117" s="128"/>
      <c r="PF117" s="128"/>
      <c r="PG117" s="128"/>
      <c r="PH117" s="128"/>
      <c r="PI117" s="128"/>
      <c r="PJ117" s="128"/>
      <c r="PK117" s="128"/>
      <c r="PL117" s="128"/>
      <c r="PM117" s="128"/>
      <c r="PN117" s="128"/>
      <c r="PO117" s="128"/>
      <c r="PP117" s="128"/>
      <c r="PQ117" s="128"/>
      <c r="PR117" s="128"/>
      <c r="PS117" s="128"/>
      <c r="PT117" s="128"/>
      <c r="PU117" s="128"/>
      <c r="PV117" s="128"/>
      <c r="PW117" s="128"/>
      <c r="PX117" s="128"/>
      <c r="PY117" s="128"/>
      <c r="PZ117" s="128"/>
      <c r="QA117" s="128"/>
      <c r="QB117" s="128"/>
      <c r="QC117" s="128"/>
      <c r="QD117" s="128"/>
      <c r="QE117" s="128"/>
      <c r="QF117" s="128"/>
      <c r="QG117" s="128"/>
      <c r="QH117" s="128"/>
      <c r="QI117" s="128"/>
      <c r="QJ117" s="128"/>
      <c r="QK117" s="128"/>
      <c r="QL117" s="128"/>
      <c r="QM117" s="128"/>
      <c r="QN117" s="128"/>
      <c r="QO117" s="128"/>
      <c r="QP117" s="128"/>
      <c r="QQ117" s="128"/>
      <c r="QR117" s="128"/>
      <c r="QS117" s="128"/>
      <c r="QT117" s="128"/>
      <c r="QU117" s="128"/>
      <c r="QV117" s="128"/>
      <c r="QW117" s="128"/>
      <c r="QX117" s="128"/>
      <c r="QY117" s="128"/>
      <c r="QZ117" s="128"/>
      <c r="RA117" s="128"/>
      <c r="RB117" s="128"/>
      <c r="RC117" s="128"/>
      <c r="RD117" s="128"/>
      <c r="RE117" s="128"/>
      <c r="RF117" s="128"/>
      <c r="RG117" s="128"/>
      <c r="RH117" s="128"/>
      <c r="RI117" s="128"/>
      <c r="RJ117" s="128"/>
      <c r="RK117" s="128"/>
      <c r="RL117" s="128"/>
      <c r="RM117" s="128"/>
      <c r="RN117" s="128"/>
      <c r="RO117" s="128"/>
      <c r="RP117" s="128"/>
      <c r="RQ117" s="128"/>
      <c r="RR117" s="128"/>
      <c r="RS117" s="128"/>
      <c r="RT117" s="128"/>
      <c r="RU117" s="128"/>
      <c r="RV117" s="128"/>
      <c r="RW117" s="128"/>
      <c r="RX117" s="128"/>
      <c r="RY117" s="128"/>
      <c r="RZ117" s="128"/>
      <c r="SA117" s="128"/>
      <c r="SB117" s="128"/>
      <c r="SC117" s="128"/>
      <c r="SD117" s="128"/>
      <c r="SE117" s="128"/>
      <c r="SF117" s="128"/>
      <c r="SG117" s="128"/>
      <c r="SH117" s="128"/>
      <c r="SI117" s="128"/>
      <c r="SJ117" s="128"/>
      <c r="SK117" s="128"/>
      <c r="SL117" s="128"/>
      <c r="SM117" s="128"/>
      <c r="SN117" s="128"/>
      <c r="SO117" s="128"/>
      <c r="SP117" s="128"/>
      <c r="SQ117" s="128"/>
      <c r="SR117" s="128"/>
      <c r="SS117" s="128"/>
      <c r="ST117" s="128"/>
      <c r="SU117" s="128"/>
      <c r="SV117" s="128"/>
      <c r="SW117" s="128"/>
      <c r="SX117" s="128"/>
      <c r="SY117" s="128"/>
      <c r="SZ117" s="128"/>
      <c r="TA117" s="128"/>
      <c r="TB117" s="128"/>
      <c r="TC117" s="128"/>
      <c r="TD117" s="128"/>
      <c r="TE117" s="128"/>
      <c r="TF117" s="128"/>
      <c r="TG117" s="128"/>
      <c r="TH117" s="128"/>
      <c r="TI117" s="128"/>
      <c r="TJ117" s="128"/>
      <c r="TK117" s="128"/>
      <c r="TL117" s="128"/>
      <c r="TM117" s="128"/>
      <c r="TN117" s="128"/>
      <c r="TO117" s="128"/>
      <c r="TP117" s="128"/>
      <c r="TQ117" s="128"/>
      <c r="TR117" s="128"/>
      <c r="TS117" s="128"/>
      <c r="TT117" s="128"/>
      <c r="TU117" s="128"/>
      <c r="TV117" s="128"/>
      <c r="TW117" s="128"/>
      <c r="TX117" s="128"/>
      <c r="TY117" s="128"/>
      <c r="TZ117" s="128"/>
      <c r="UA117" s="128"/>
      <c r="UB117" s="128"/>
      <c r="UC117" s="128"/>
      <c r="UD117" s="128"/>
      <c r="UE117" s="128"/>
      <c r="UF117" s="128"/>
      <c r="UG117" s="128"/>
      <c r="UH117" s="128"/>
      <c r="UI117" s="128"/>
      <c r="UJ117" s="128"/>
      <c r="UK117" s="128"/>
      <c r="UL117" s="128"/>
      <c r="UM117" s="128"/>
      <c r="UN117" s="128"/>
      <c r="UO117" s="128"/>
      <c r="UP117" s="128"/>
      <c r="UQ117" s="128"/>
      <c r="UR117" s="128"/>
      <c r="US117" s="128"/>
      <c r="UT117" s="128"/>
      <c r="UU117" s="128"/>
      <c r="UV117" s="128"/>
      <c r="UW117" s="128"/>
      <c r="UX117" s="128"/>
      <c r="UY117" s="128"/>
      <c r="UZ117" s="128"/>
      <c r="VA117" s="128"/>
      <c r="VB117" s="128"/>
      <c r="VC117" s="128"/>
      <c r="VD117" s="128"/>
      <c r="VE117" s="128"/>
      <c r="VF117" s="128"/>
      <c r="VG117" s="128"/>
      <c r="VH117" s="128"/>
      <c r="VI117" s="128"/>
      <c r="VJ117" s="128"/>
      <c r="VK117" s="128"/>
      <c r="VL117" s="128"/>
      <c r="VM117" s="128"/>
      <c r="VN117" s="128"/>
      <c r="VO117" s="128"/>
      <c r="VP117" s="128"/>
      <c r="VQ117" s="128"/>
      <c r="VR117" s="128"/>
      <c r="VS117" s="128"/>
      <c r="VT117" s="128"/>
      <c r="VU117" s="128"/>
      <c r="VV117" s="128"/>
      <c r="VW117" s="128"/>
      <c r="VX117" s="128"/>
      <c r="VY117" s="128"/>
      <c r="VZ117" s="128"/>
      <c r="WA117" s="128"/>
      <c r="WB117" s="128"/>
      <c r="WC117" s="128"/>
      <c r="WD117" s="128"/>
      <c r="WE117" s="128"/>
      <c r="WF117" s="128"/>
      <c r="WG117" s="128"/>
      <c r="WH117" s="128"/>
      <c r="WI117" s="128"/>
      <c r="WJ117" s="128"/>
      <c r="WK117" s="128"/>
      <c r="WL117" s="128"/>
      <c r="WM117" s="128"/>
      <c r="WN117" s="128"/>
      <c r="WO117" s="128"/>
      <c r="WP117" s="128"/>
      <c r="WQ117" s="128"/>
      <c r="WR117" s="128"/>
      <c r="WS117" s="128"/>
      <c r="WT117" s="128"/>
      <c r="WU117" s="128"/>
      <c r="WV117" s="128"/>
      <c r="WW117" s="128"/>
      <c r="WX117" s="128"/>
      <c r="WY117" s="128"/>
      <c r="WZ117" s="128"/>
      <c r="XA117" s="128"/>
      <c r="XB117" s="128"/>
      <c r="XC117" s="128"/>
      <c r="XD117" s="128"/>
      <c r="XE117" s="128"/>
      <c r="XF117" s="128"/>
      <c r="XG117" s="128"/>
      <c r="XH117" s="128"/>
      <c r="XI117" s="128"/>
      <c r="XJ117" s="128"/>
      <c r="XK117" s="128"/>
      <c r="XL117" s="128"/>
      <c r="XM117" s="128"/>
      <c r="XN117" s="128"/>
      <c r="XO117" s="128"/>
      <c r="XP117" s="128"/>
      <c r="XQ117" s="128"/>
      <c r="XR117" s="128"/>
      <c r="XS117" s="128"/>
      <c r="XT117" s="128"/>
      <c r="XU117" s="128"/>
      <c r="XV117" s="128"/>
      <c r="XW117" s="128"/>
      <c r="XX117" s="128"/>
      <c r="XY117" s="128"/>
      <c r="XZ117" s="128"/>
      <c r="YA117" s="128"/>
      <c r="YB117" s="128"/>
      <c r="YC117" s="128"/>
      <c r="YD117" s="128"/>
      <c r="YE117" s="128"/>
      <c r="YF117" s="128"/>
      <c r="YG117" s="128"/>
      <c r="YH117" s="128"/>
      <c r="YI117" s="128"/>
      <c r="YJ117" s="128"/>
      <c r="YK117" s="128"/>
      <c r="YL117" s="128"/>
      <c r="YM117" s="128"/>
      <c r="YN117" s="128"/>
      <c r="YO117" s="128"/>
      <c r="YP117" s="128"/>
      <c r="YQ117" s="128"/>
      <c r="YR117" s="128"/>
      <c r="YS117" s="128"/>
      <c r="YT117" s="128"/>
      <c r="YU117" s="128"/>
      <c r="YV117" s="128"/>
      <c r="YW117" s="128"/>
      <c r="YX117" s="128"/>
      <c r="YY117" s="128"/>
      <c r="YZ117" s="128"/>
      <c r="ZA117" s="128"/>
      <c r="ZB117" s="128"/>
      <c r="ZC117" s="128"/>
      <c r="ZD117" s="128"/>
      <c r="ZE117" s="128"/>
      <c r="ZF117" s="128"/>
      <c r="ZG117" s="128"/>
      <c r="ZH117" s="128"/>
      <c r="ZI117" s="128"/>
      <c r="ZJ117" s="128"/>
      <c r="ZK117" s="128"/>
      <c r="ZL117" s="128"/>
      <c r="ZM117" s="128"/>
      <c r="ZN117" s="128"/>
      <c r="ZO117" s="128"/>
      <c r="ZP117" s="128"/>
      <c r="ZQ117" s="128"/>
      <c r="ZR117" s="128"/>
      <c r="ZS117" s="128"/>
      <c r="ZT117" s="128"/>
      <c r="ZU117" s="128"/>
      <c r="ZV117" s="128"/>
      <c r="ZW117" s="128"/>
      <c r="ZX117" s="128"/>
      <c r="ZY117" s="128"/>
      <c r="ZZ117" s="128"/>
      <c r="AAA117" s="128"/>
      <c r="AAB117" s="128"/>
      <c r="AAC117" s="128"/>
      <c r="AAD117" s="128"/>
      <c r="AAE117" s="128"/>
      <c r="AAF117" s="128"/>
      <c r="AAG117" s="128"/>
      <c r="AAH117" s="128"/>
      <c r="AAI117" s="128"/>
      <c r="AAJ117" s="128"/>
      <c r="AAK117" s="128"/>
      <c r="AAL117" s="128"/>
      <c r="AAM117" s="128"/>
      <c r="AAN117" s="128"/>
      <c r="AAO117" s="128"/>
      <c r="AAP117" s="128"/>
      <c r="AAQ117" s="128"/>
      <c r="AAR117" s="128"/>
      <c r="AAS117" s="128"/>
      <c r="AAT117" s="128"/>
      <c r="AAU117" s="128"/>
      <c r="AAV117" s="128"/>
      <c r="AAW117" s="128"/>
      <c r="AAX117" s="128"/>
      <c r="AAY117" s="128"/>
      <c r="AAZ117" s="128"/>
      <c r="ABA117" s="128"/>
      <c r="ABB117" s="128"/>
      <c r="ABC117" s="128"/>
      <c r="ABD117" s="128"/>
      <c r="ABE117" s="128"/>
      <c r="ABF117" s="128"/>
      <c r="ABG117" s="128"/>
      <c r="ABH117" s="128"/>
      <c r="ABI117" s="128"/>
      <c r="ABJ117" s="128"/>
      <c r="ABK117" s="128"/>
      <c r="ABL117" s="128"/>
      <c r="ABM117" s="128"/>
      <c r="ABN117" s="128"/>
      <c r="ABO117" s="128"/>
      <c r="ABP117" s="128"/>
      <c r="ABQ117" s="128"/>
      <c r="ABR117" s="128"/>
      <c r="ABS117" s="128"/>
      <c r="ABT117" s="128"/>
      <c r="ABU117" s="128"/>
      <c r="ABV117" s="128"/>
      <c r="ABW117" s="128"/>
      <c r="ABX117" s="128"/>
      <c r="ABY117" s="128"/>
      <c r="ABZ117" s="128"/>
      <c r="ACA117" s="128"/>
      <c r="ACB117" s="128"/>
      <c r="ACC117" s="128"/>
      <c r="ACD117" s="128"/>
      <c r="ACE117" s="128"/>
      <c r="ACF117" s="128"/>
      <c r="ACG117" s="128"/>
      <c r="ACH117" s="128"/>
      <c r="ACI117" s="128"/>
      <c r="ACJ117" s="128"/>
      <c r="ACK117" s="128"/>
      <c r="ACL117" s="128"/>
      <c r="ACM117" s="128"/>
      <c r="ACN117" s="128"/>
      <c r="ACO117" s="128"/>
      <c r="ACP117" s="128"/>
      <c r="ACQ117" s="128"/>
      <c r="ACR117" s="128"/>
      <c r="ACS117" s="128"/>
      <c r="ACT117" s="128"/>
      <c r="ACU117" s="128"/>
      <c r="ACV117" s="128"/>
      <c r="ACW117" s="128"/>
      <c r="ACX117" s="128"/>
      <c r="ACY117" s="128"/>
      <c r="ACZ117" s="128"/>
      <c r="ADA117" s="128"/>
      <c r="ADB117" s="128"/>
      <c r="ADC117" s="128"/>
      <c r="ADD117" s="128"/>
      <c r="ADE117" s="128"/>
      <c r="ADF117" s="128"/>
      <c r="ADG117" s="128"/>
      <c r="ADH117" s="128"/>
      <c r="ADI117" s="128"/>
      <c r="ADJ117" s="128"/>
      <c r="ADK117" s="128"/>
      <c r="ADL117" s="128"/>
      <c r="ADM117" s="128"/>
      <c r="ADN117" s="128"/>
      <c r="ADO117" s="128"/>
      <c r="ADP117" s="128"/>
      <c r="ADQ117" s="128"/>
      <c r="ADR117" s="128"/>
      <c r="ADS117" s="128"/>
      <c r="ADT117" s="128"/>
      <c r="ADU117" s="128"/>
      <c r="ADV117" s="128"/>
      <c r="ADW117" s="128"/>
      <c r="ADX117" s="128"/>
      <c r="ADY117" s="128"/>
      <c r="ADZ117" s="128"/>
      <c r="AEA117" s="128"/>
      <c r="AEB117" s="128"/>
      <c r="AEC117" s="128"/>
      <c r="AED117" s="128"/>
      <c r="AEE117" s="128"/>
      <c r="AEF117" s="128"/>
      <c r="AEG117" s="128"/>
      <c r="AEH117" s="128"/>
      <c r="AEI117" s="128"/>
      <c r="AEJ117" s="128"/>
      <c r="AEK117" s="128"/>
      <c r="AEL117" s="128"/>
      <c r="AEM117" s="128"/>
      <c r="AEN117" s="128"/>
      <c r="AEO117" s="128"/>
      <c r="AEP117" s="128"/>
      <c r="AEQ117" s="128"/>
      <c r="AER117" s="128"/>
      <c r="AES117" s="128"/>
      <c r="AET117" s="128"/>
      <c r="AEU117" s="128"/>
      <c r="AEV117" s="128"/>
      <c r="AEW117" s="128"/>
      <c r="AEX117" s="128"/>
      <c r="AEY117" s="128"/>
      <c r="AEZ117" s="128"/>
      <c r="AFA117" s="128"/>
      <c r="AFB117" s="128"/>
      <c r="AFC117" s="128"/>
      <c r="AFD117" s="128"/>
      <c r="AFE117" s="128"/>
      <c r="AFF117" s="128"/>
      <c r="AFG117" s="128"/>
      <c r="AFH117" s="128"/>
      <c r="AFI117" s="128"/>
      <c r="AFJ117" s="128"/>
      <c r="AFK117" s="128"/>
      <c r="AFL117" s="128"/>
      <c r="AFM117" s="128"/>
      <c r="AFN117" s="128"/>
      <c r="AFO117" s="128"/>
      <c r="AFP117" s="128"/>
      <c r="AFQ117" s="128"/>
      <c r="AFR117" s="128"/>
      <c r="AFS117" s="128"/>
      <c r="AFT117" s="128"/>
      <c r="AFU117" s="128"/>
      <c r="AFV117" s="128"/>
      <c r="AFW117" s="128"/>
      <c r="AFX117" s="128"/>
      <c r="AFY117" s="128"/>
      <c r="AFZ117" s="128"/>
      <c r="AGA117" s="128"/>
      <c r="AGB117" s="128"/>
      <c r="AGC117" s="128"/>
      <c r="AGD117" s="128"/>
      <c r="AGE117" s="128"/>
      <c r="AGF117" s="128"/>
      <c r="AGG117" s="128"/>
      <c r="AGH117" s="128"/>
      <c r="AGI117" s="128"/>
      <c r="AGJ117" s="128"/>
      <c r="AGK117" s="128"/>
      <c r="AGL117" s="128"/>
      <c r="AGM117" s="128"/>
      <c r="AGN117" s="128"/>
      <c r="AGO117" s="128"/>
      <c r="AGP117" s="128"/>
      <c r="AGQ117" s="128"/>
      <c r="AGR117" s="128"/>
      <c r="AGS117" s="128"/>
      <c r="AGT117" s="128"/>
      <c r="AGU117" s="128"/>
      <c r="AGV117" s="128"/>
      <c r="AGW117" s="128"/>
      <c r="AGX117" s="128"/>
      <c r="AGY117" s="128"/>
      <c r="AGZ117" s="128"/>
      <c r="AHA117" s="128"/>
      <c r="AHB117" s="128"/>
      <c r="AHC117" s="128"/>
      <c r="AHD117" s="128"/>
      <c r="AHE117" s="128"/>
      <c r="AHF117" s="128"/>
      <c r="AHG117" s="128"/>
      <c r="AHH117" s="128"/>
      <c r="AHI117" s="128"/>
      <c r="AHJ117" s="128"/>
      <c r="AHK117" s="128"/>
      <c r="AHL117" s="128"/>
      <c r="AHM117" s="128"/>
      <c r="AHN117" s="128"/>
      <c r="AHO117" s="128"/>
      <c r="AHP117" s="128"/>
      <c r="AHQ117" s="128"/>
      <c r="AHR117" s="128"/>
      <c r="AHS117" s="128"/>
      <c r="AHT117" s="128"/>
      <c r="AHU117" s="128"/>
      <c r="AHV117" s="128"/>
      <c r="AHW117" s="128"/>
      <c r="AHX117" s="128"/>
      <c r="AHY117" s="128"/>
      <c r="AHZ117" s="128"/>
      <c r="AIA117" s="128"/>
      <c r="AIB117" s="128"/>
      <c r="AIC117" s="128"/>
      <c r="AID117" s="128"/>
      <c r="AIE117" s="128"/>
      <c r="AIF117" s="128"/>
      <c r="AIG117" s="128"/>
      <c r="AIH117" s="128"/>
      <c r="AII117" s="128"/>
      <c r="AIJ117" s="128"/>
      <c r="AIK117" s="128"/>
      <c r="AIL117" s="128"/>
      <c r="AIM117" s="128"/>
      <c r="AIN117" s="128"/>
      <c r="AIO117" s="128"/>
      <c r="AIP117" s="128"/>
      <c r="AIQ117" s="128"/>
      <c r="AIR117" s="128"/>
      <c r="AIS117" s="128"/>
      <c r="AIT117" s="128"/>
      <c r="AIU117" s="128"/>
      <c r="AIV117" s="128"/>
      <c r="AIW117" s="128"/>
      <c r="AIX117" s="128"/>
      <c r="AIY117" s="128"/>
      <c r="AIZ117" s="128"/>
      <c r="AJA117" s="128"/>
      <c r="AJB117" s="128"/>
      <c r="AJC117" s="128"/>
      <c r="AJD117" s="128"/>
      <c r="AJE117" s="128"/>
      <c r="AJF117" s="128"/>
      <c r="AJG117" s="128"/>
      <c r="AJH117" s="128"/>
      <c r="AJI117" s="128"/>
      <c r="AJJ117" s="128"/>
      <c r="AJK117" s="128"/>
      <c r="AJL117" s="128"/>
      <c r="AJM117" s="128"/>
      <c r="AJN117" s="128"/>
      <c r="AJO117" s="128"/>
      <c r="AJP117" s="128"/>
      <c r="AJQ117" s="128"/>
      <c r="AJR117" s="128"/>
      <c r="AJS117" s="128"/>
      <c r="AJT117" s="128"/>
      <c r="AJU117" s="128"/>
      <c r="AJV117" s="128"/>
      <c r="AJW117" s="128"/>
      <c r="AJX117" s="128"/>
      <c r="AJY117" s="128"/>
      <c r="AJZ117" s="128"/>
      <c r="AKA117" s="128"/>
      <c r="AKB117" s="128"/>
      <c r="AKC117" s="128"/>
      <c r="AKD117" s="128"/>
      <c r="AKE117" s="128"/>
      <c r="AKF117" s="128"/>
      <c r="AKG117" s="128"/>
      <c r="AKH117" s="128"/>
      <c r="AKI117" s="128"/>
      <c r="AKJ117" s="128"/>
      <c r="AKK117" s="128"/>
      <c r="AKL117" s="128"/>
      <c r="AKM117" s="128"/>
      <c r="AKN117" s="128"/>
      <c r="AKO117" s="128"/>
      <c r="AKP117" s="128"/>
      <c r="AKQ117" s="128"/>
      <c r="AKR117" s="128"/>
      <c r="AKS117" s="128"/>
      <c r="AKT117" s="128"/>
      <c r="AKU117" s="128"/>
      <c r="AKV117" s="128"/>
      <c r="AKW117" s="128"/>
      <c r="AKX117" s="128"/>
      <c r="AKY117" s="128"/>
      <c r="AKZ117" s="128"/>
      <c r="ALA117" s="128"/>
      <c r="ALB117" s="128"/>
      <c r="ALC117" s="128"/>
      <c r="ALD117" s="128"/>
      <c r="ALE117" s="128"/>
      <c r="ALF117" s="128"/>
      <c r="ALG117" s="128"/>
      <c r="ALH117" s="128"/>
      <c r="ALI117" s="128"/>
      <c r="ALJ117" s="128"/>
      <c r="ALK117" s="128"/>
      <c r="ALL117" s="128"/>
      <c r="ALM117" s="128"/>
      <c r="ALN117" s="128"/>
      <c r="ALO117" s="128"/>
      <c r="ALP117" s="128"/>
      <c r="ALQ117" s="128"/>
      <c r="ALR117" s="128"/>
      <c r="ALS117" s="128"/>
      <c r="ALT117" s="128"/>
      <c r="ALU117" s="128"/>
      <c r="ALV117" s="128"/>
      <c r="ALW117" s="128"/>
      <c r="ALX117" s="128"/>
      <c r="ALY117" s="128"/>
      <c r="ALZ117" s="128"/>
      <c r="AMA117" s="128"/>
      <c r="AMB117" s="128"/>
      <c r="AMC117" s="128"/>
      <c r="AMD117" s="128"/>
      <c r="AME117" s="128"/>
      <c r="AMF117" s="128"/>
      <c r="AMG117" s="128"/>
      <c r="AMH117" s="128"/>
      <c r="AMI117" s="128"/>
      <c r="AMJ117" s="128"/>
      <c r="AMK117" s="128"/>
      <c r="AML117" s="128"/>
      <c r="AMM117" s="128"/>
      <c r="AMN117" s="128"/>
      <c r="AMO117" s="128"/>
    </row>
    <row r="118" spans="1:1032" ht="15">
      <c r="A118" s="3"/>
      <c r="B118" s="131"/>
      <c r="C118" s="131"/>
      <c r="D118" s="131"/>
      <c r="E118" s="131"/>
      <c r="F118" s="5"/>
      <c r="G118" s="5"/>
      <c r="H118" s="5"/>
      <c r="I118" s="5"/>
      <c r="J118" s="5"/>
      <c r="K118" s="5"/>
      <c r="L118" s="5"/>
      <c r="M118" s="5"/>
      <c r="N118" s="5"/>
      <c r="O118" s="128"/>
      <c r="P118" s="5"/>
      <c r="Q118" s="5"/>
      <c r="R118" s="5"/>
      <c r="S118" s="5"/>
      <c r="T118" s="128"/>
      <c r="U118" s="128"/>
      <c r="V118" s="128"/>
      <c r="W118" s="128"/>
      <c r="X118" s="128"/>
      <c r="Y118" s="128"/>
      <c r="Z118" s="128"/>
      <c r="AA118" s="128"/>
      <c r="AB118" s="128"/>
      <c r="AC118" s="363"/>
      <c r="AD118" s="128"/>
      <c r="AE118" s="128"/>
      <c r="AF118" s="128"/>
      <c r="AG118" s="5"/>
      <c r="AH118" s="5"/>
      <c r="AI118" s="96"/>
      <c r="AJ118" s="96"/>
      <c r="AK118" s="96"/>
      <c r="AL118" s="96"/>
      <c r="AM118" s="96"/>
      <c r="AN118" s="96"/>
      <c r="AO118" s="96"/>
      <c r="AP118" s="96"/>
      <c r="AQ118" s="96"/>
      <c r="AR118" s="128"/>
      <c r="AS118" s="128"/>
      <c r="AT118" s="128"/>
      <c r="AU118" s="128"/>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c r="CX118" s="128"/>
      <c r="CY118" s="128"/>
      <c r="CZ118" s="128"/>
      <c r="DA118" s="128"/>
      <c r="DB118" s="128"/>
      <c r="DC118" s="128"/>
      <c r="DD118" s="128"/>
      <c r="DE118" s="128"/>
      <c r="DF118" s="128"/>
      <c r="DG118" s="128"/>
      <c r="DH118" s="128"/>
      <c r="DI118" s="128"/>
      <c r="DJ118" s="128"/>
      <c r="DK118" s="128"/>
      <c r="DL118" s="128"/>
      <c r="DM118" s="128"/>
      <c r="DN118" s="128"/>
      <c r="DO118" s="128"/>
      <c r="DP118" s="128"/>
      <c r="DQ118" s="128"/>
      <c r="DR118" s="128"/>
      <c r="DS118" s="128"/>
      <c r="DT118" s="128"/>
      <c r="DU118" s="128"/>
      <c r="DV118" s="128"/>
      <c r="DW118" s="128"/>
      <c r="DX118" s="128"/>
      <c r="DY118" s="128"/>
      <c r="DZ118" s="128"/>
      <c r="EA118" s="128"/>
      <c r="EB118" s="128"/>
      <c r="EC118" s="128"/>
      <c r="ED118" s="128"/>
      <c r="EE118" s="128"/>
      <c r="EF118" s="128"/>
      <c r="EG118" s="128"/>
      <c r="EH118" s="128"/>
      <c r="EI118" s="128"/>
      <c r="EJ118" s="128"/>
      <c r="EK118" s="128"/>
      <c r="EL118" s="128"/>
      <c r="EM118" s="128"/>
      <c r="EN118" s="128"/>
      <c r="EO118" s="128"/>
      <c r="EP118" s="128"/>
      <c r="EQ118" s="128"/>
      <c r="ER118" s="128"/>
      <c r="ES118" s="128"/>
      <c r="ET118" s="128"/>
      <c r="EU118" s="128"/>
      <c r="EV118" s="128"/>
      <c r="EW118" s="128"/>
      <c r="EX118" s="128"/>
      <c r="EY118" s="128"/>
      <c r="EZ118" s="128"/>
      <c r="FA118" s="128"/>
      <c r="FB118" s="128"/>
      <c r="FC118" s="128"/>
      <c r="FD118" s="128"/>
      <c r="FE118" s="128"/>
      <c r="FF118" s="128"/>
      <c r="FG118" s="128"/>
      <c r="FH118" s="128"/>
      <c r="FI118" s="128"/>
      <c r="FJ118" s="128"/>
      <c r="FK118" s="128"/>
      <c r="FL118" s="128"/>
      <c r="FM118" s="128"/>
      <c r="FN118" s="128"/>
      <c r="FO118" s="128"/>
      <c r="FP118" s="128"/>
      <c r="FQ118" s="128"/>
      <c r="FR118" s="128"/>
      <c r="FS118" s="128"/>
      <c r="FT118" s="128"/>
      <c r="FU118" s="128"/>
      <c r="FV118" s="128"/>
      <c r="FW118" s="128"/>
      <c r="FX118" s="128"/>
      <c r="FY118" s="128"/>
      <c r="FZ118" s="128"/>
      <c r="GA118" s="128"/>
      <c r="GB118" s="128"/>
      <c r="GC118" s="128"/>
      <c r="GD118" s="128"/>
      <c r="GE118" s="128"/>
      <c r="GF118" s="128"/>
      <c r="GG118" s="128"/>
      <c r="GH118" s="128"/>
      <c r="GI118" s="128"/>
      <c r="GJ118" s="128"/>
      <c r="GK118" s="128"/>
      <c r="GL118" s="128"/>
      <c r="GM118" s="128"/>
      <c r="GN118" s="128"/>
      <c r="GO118" s="128"/>
      <c r="GP118" s="128"/>
      <c r="GQ118" s="128"/>
      <c r="GR118" s="128"/>
      <c r="GS118" s="128"/>
      <c r="GT118" s="128"/>
      <c r="GU118" s="128"/>
      <c r="GV118" s="128"/>
      <c r="GW118" s="128"/>
      <c r="GX118" s="128"/>
      <c r="GY118" s="128"/>
      <c r="GZ118" s="128"/>
      <c r="HA118" s="128"/>
      <c r="HB118" s="128"/>
      <c r="HC118" s="128"/>
      <c r="HD118" s="128"/>
      <c r="HE118" s="128"/>
      <c r="HF118" s="128"/>
      <c r="HG118" s="128"/>
      <c r="HH118" s="128"/>
      <c r="HI118" s="128"/>
      <c r="HJ118" s="128"/>
      <c r="HK118" s="128"/>
      <c r="HL118" s="128"/>
      <c r="HM118" s="128"/>
      <c r="HN118" s="128"/>
      <c r="HO118" s="128"/>
      <c r="HP118" s="128"/>
      <c r="HQ118" s="128"/>
      <c r="HR118" s="128"/>
      <c r="HS118" s="128"/>
      <c r="HT118" s="128"/>
      <c r="HU118" s="128"/>
      <c r="HV118" s="128"/>
      <c r="HW118" s="128"/>
      <c r="HX118" s="128"/>
      <c r="HY118" s="128"/>
      <c r="HZ118" s="128"/>
      <c r="IA118" s="128"/>
      <c r="IB118" s="128"/>
      <c r="IC118" s="128"/>
      <c r="ID118" s="128"/>
      <c r="IE118" s="128"/>
      <c r="IF118" s="128"/>
      <c r="IG118" s="128"/>
      <c r="IH118" s="128"/>
      <c r="II118" s="128"/>
      <c r="IJ118" s="128"/>
      <c r="IK118" s="128"/>
      <c r="IL118" s="128"/>
      <c r="IM118" s="128"/>
      <c r="IN118" s="128"/>
      <c r="IO118" s="128"/>
      <c r="IP118" s="128"/>
      <c r="IQ118" s="128"/>
      <c r="IR118" s="128"/>
      <c r="IS118" s="128"/>
      <c r="IT118" s="128"/>
      <c r="IU118" s="128"/>
      <c r="IV118" s="128"/>
      <c r="IW118" s="128"/>
      <c r="IX118" s="128"/>
      <c r="IY118" s="128"/>
      <c r="IZ118" s="128"/>
      <c r="JA118" s="128"/>
      <c r="JB118" s="128"/>
      <c r="JC118" s="128"/>
      <c r="JD118" s="128"/>
      <c r="JE118" s="128"/>
      <c r="JF118" s="128"/>
      <c r="JG118" s="128"/>
      <c r="JH118" s="128"/>
      <c r="JI118" s="128"/>
      <c r="JJ118" s="128"/>
      <c r="JK118" s="128"/>
      <c r="JL118" s="128"/>
      <c r="JM118" s="128"/>
      <c r="JN118" s="128"/>
      <c r="JO118" s="128"/>
      <c r="JP118" s="128"/>
      <c r="JQ118" s="128"/>
      <c r="JR118" s="128"/>
      <c r="JS118" s="128"/>
      <c r="JT118" s="128"/>
      <c r="JU118" s="128"/>
      <c r="JV118" s="128"/>
      <c r="JW118" s="128"/>
      <c r="JX118" s="128"/>
      <c r="JY118" s="128"/>
      <c r="JZ118" s="128"/>
      <c r="KA118" s="128"/>
      <c r="KB118" s="128"/>
      <c r="KC118" s="128"/>
      <c r="KD118" s="128"/>
      <c r="KE118" s="128"/>
      <c r="KF118" s="128"/>
      <c r="KG118" s="128"/>
      <c r="KH118" s="128"/>
      <c r="KI118" s="128"/>
      <c r="KJ118" s="128"/>
      <c r="KK118" s="128"/>
      <c r="KL118" s="128"/>
      <c r="KM118" s="128"/>
      <c r="KN118" s="128"/>
      <c r="KO118" s="128"/>
      <c r="KP118" s="128"/>
      <c r="KQ118" s="128"/>
      <c r="KR118" s="128"/>
      <c r="KS118" s="128"/>
      <c r="KT118" s="128"/>
      <c r="KU118" s="128"/>
      <c r="KV118" s="128"/>
      <c r="KW118" s="128"/>
      <c r="KX118" s="128"/>
      <c r="KY118" s="128"/>
      <c r="KZ118" s="128"/>
      <c r="LA118" s="128"/>
      <c r="LB118" s="128"/>
      <c r="LC118" s="128"/>
      <c r="LD118" s="128"/>
      <c r="LE118" s="128"/>
      <c r="LF118" s="128"/>
      <c r="LG118" s="128"/>
      <c r="LH118" s="128"/>
      <c r="LI118" s="128"/>
      <c r="LJ118" s="128"/>
      <c r="LK118" s="128"/>
      <c r="LL118" s="128"/>
      <c r="LM118" s="128"/>
      <c r="LN118" s="128"/>
      <c r="LO118" s="128"/>
      <c r="LP118" s="128"/>
      <c r="LQ118" s="128"/>
      <c r="LR118" s="128"/>
      <c r="LS118" s="128"/>
      <c r="LT118" s="128"/>
      <c r="LU118" s="128"/>
      <c r="LV118" s="128"/>
      <c r="LW118" s="128"/>
      <c r="LX118" s="128"/>
      <c r="LY118" s="128"/>
      <c r="LZ118" s="128"/>
      <c r="MA118" s="128"/>
      <c r="MB118" s="128"/>
      <c r="MC118" s="128"/>
      <c r="MD118" s="128"/>
      <c r="ME118" s="128"/>
      <c r="MF118" s="128"/>
      <c r="MG118" s="128"/>
      <c r="MH118" s="128"/>
      <c r="MI118" s="128"/>
      <c r="MJ118" s="128"/>
      <c r="MK118" s="128"/>
      <c r="ML118" s="128"/>
      <c r="MM118" s="128"/>
      <c r="MN118" s="128"/>
      <c r="MO118" s="128"/>
      <c r="MP118" s="128"/>
      <c r="MQ118" s="128"/>
      <c r="MR118" s="128"/>
      <c r="MS118" s="128"/>
      <c r="MT118" s="128"/>
      <c r="MU118" s="128"/>
      <c r="MV118" s="128"/>
      <c r="MW118" s="128"/>
      <c r="MX118" s="128"/>
      <c r="MY118" s="128"/>
      <c r="MZ118" s="128"/>
      <c r="NA118" s="128"/>
      <c r="NB118" s="128"/>
      <c r="NC118" s="128"/>
      <c r="ND118" s="128"/>
      <c r="NE118" s="128"/>
      <c r="NF118" s="128"/>
      <c r="NG118" s="128"/>
      <c r="NH118" s="128"/>
      <c r="NI118" s="128"/>
      <c r="NJ118" s="128"/>
      <c r="NK118" s="128"/>
      <c r="NL118" s="128"/>
      <c r="NM118" s="128"/>
      <c r="NN118" s="128"/>
      <c r="NO118" s="128"/>
      <c r="NP118" s="128"/>
      <c r="NQ118" s="128"/>
      <c r="NR118" s="128"/>
      <c r="NS118" s="128"/>
      <c r="NT118" s="128"/>
      <c r="NU118" s="128"/>
      <c r="NV118" s="128"/>
      <c r="NW118" s="128"/>
      <c r="NX118" s="128"/>
      <c r="NY118" s="128"/>
      <c r="NZ118" s="128"/>
      <c r="OA118" s="128"/>
      <c r="OB118" s="128"/>
      <c r="OC118" s="128"/>
      <c r="OD118" s="128"/>
      <c r="OE118" s="128"/>
      <c r="OF118" s="128"/>
      <c r="OG118" s="128"/>
      <c r="OH118" s="128"/>
      <c r="OI118" s="128"/>
      <c r="OJ118" s="128"/>
      <c r="OK118" s="128"/>
      <c r="OL118" s="128"/>
      <c r="OM118" s="128"/>
      <c r="ON118" s="128"/>
      <c r="OO118" s="128"/>
      <c r="OP118" s="128"/>
      <c r="OQ118" s="128"/>
      <c r="OR118" s="128"/>
      <c r="OS118" s="128"/>
      <c r="OT118" s="128"/>
      <c r="OU118" s="128"/>
      <c r="OV118" s="128"/>
      <c r="OW118" s="128"/>
      <c r="OX118" s="128"/>
      <c r="OY118" s="128"/>
      <c r="OZ118" s="128"/>
      <c r="PA118" s="128"/>
      <c r="PB118" s="128"/>
      <c r="PC118" s="128"/>
      <c r="PD118" s="128"/>
      <c r="PE118" s="128"/>
      <c r="PF118" s="128"/>
      <c r="PG118" s="128"/>
      <c r="PH118" s="128"/>
      <c r="PI118" s="128"/>
      <c r="PJ118" s="128"/>
      <c r="PK118" s="128"/>
      <c r="PL118" s="128"/>
      <c r="PM118" s="128"/>
      <c r="PN118" s="128"/>
      <c r="PO118" s="128"/>
      <c r="PP118" s="128"/>
      <c r="PQ118" s="128"/>
      <c r="PR118" s="128"/>
      <c r="PS118" s="128"/>
      <c r="PT118" s="128"/>
      <c r="PU118" s="128"/>
      <c r="PV118" s="128"/>
      <c r="PW118" s="128"/>
      <c r="PX118" s="128"/>
      <c r="PY118" s="128"/>
      <c r="PZ118" s="128"/>
      <c r="QA118" s="128"/>
      <c r="QB118" s="128"/>
      <c r="QC118" s="128"/>
      <c r="QD118" s="128"/>
      <c r="QE118" s="128"/>
      <c r="QF118" s="128"/>
      <c r="QG118" s="128"/>
      <c r="QH118" s="128"/>
      <c r="QI118" s="128"/>
      <c r="QJ118" s="128"/>
      <c r="QK118" s="128"/>
      <c r="QL118" s="128"/>
      <c r="QM118" s="128"/>
      <c r="QN118" s="128"/>
      <c r="QO118" s="128"/>
      <c r="QP118" s="128"/>
      <c r="QQ118" s="128"/>
      <c r="QR118" s="128"/>
      <c r="QS118" s="128"/>
      <c r="QT118" s="128"/>
      <c r="QU118" s="128"/>
      <c r="QV118" s="128"/>
      <c r="QW118" s="128"/>
      <c r="QX118" s="128"/>
      <c r="QY118" s="128"/>
      <c r="QZ118" s="128"/>
      <c r="RA118" s="128"/>
      <c r="RB118" s="128"/>
      <c r="RC118" s="128"/>
      <c r="RD118" s="128"/>
      <c r="RE118" s="128"/>
      <c r="RF118" s="128"/>
      <c r="RG118" s="128"/>
      <c r="RH118" s="128"/>
      <c r="RI118" s="128"/>
      <c r="RJ118" s="128"/>
      <c r="RK118" s="128"/>
      <c r="RL118" s="128"/>
      <c r="RM118" s="128"/>
      <c r="RN118" s="128"/>
      <c r="RO118" s="128"/>
      <c r="RP118" s="128"/>
      <c r="RQ118" s="128"/>
      <c r="RR118" s="128"/>
      <c r="RS118" s="128"/>
      <c r="RT118" s="128"/>
      <c r="RU118" s="128"/>
      <c r="RV118" s="128"/>
      <c r="RW118" s="128"/>
      <c r="RX118" s="128"/>
      <c r="RY118" s="128"/>
      <c r="RZ118" s="128"/>
      <c r="SA118" s="128"/>
      <c r="SB118" s="128"/>
      <c r="SC118" s="128"/>
      <c r="SD118" s="128"/>
      <c r="SE118" s="128"/>
      <c r="SF118" s="128"/>
      <c r="SG118" s="128"/>
      <c r="SH118" s="128"/>
      <c r="SI118" s="128"/>
      <c r="SJ118" s="128"/>
      <c r="SK118" s="128"/>
      <c r="SL118" s="128"/>
      <c r="SM118" s="128"/>
      <c r="SN118" s="128"/>
      <c r="SO118" s="128"/>
      <c r="SP118" s="128"/>
      <c r="SQ118" s="128"/>
      <c r="SR118" s="128"/>
      <c r="SS118" s="128"/>
      <c r="ST118" s="128"/>
      <c r="SU118" s="128"/>
      <c r="SV118" s="128"/>
      <c r="SW118" s="128"/>
      <c r="SX118" s="128"/>
      <c r="SY118" s="128"/>
      <c r="SZ118" s="128"/>
      <c r="TA118" s="128"/>
      <c r="TB118" s="128"/>
      <c r="TC118" s="128"/>
      <c r="TD118" s="128"/>
      <c r="TE118" s="128"/>
      <c r="TF118" s="128"/>
      <c r="TG118" s="128"/>
      <c r="TH118" s="128"/>
      <c r="TI118" s="128"/>
      <c r="TJ118" s="128"/>
      <c r="TK118" s="128"/>
      <c r="TL118" s="128"/>
      <c r="TM118" s="128"/>
      <c r="TN118" s="128"/>
      <c r="TO118" s="128"/>
      <c r="TP118" s="128"/>
      <c r="TQ118" s="128"/>
      <c r="TR118" s="128"/>
      <c r="TS118" s="128"/>
      <c r="TT118" s="128"/>
      <c r="TU118" s="128"/>
      <c r="TV118" s="128"/>
      <c r="TW118" s="128"/>
      <c r="TX118" s="128"/>
      <c r="TY118" s="128"/>
      <c r="TZ118" s="128"/>
      <c r="UA118" s="128"/>
      <c r="UB118" s="128"/>
      <c r="UC118" s="128"/>
      <c r="UD118" s="128"/>
      <c r="UE118" s="128"/>
      <c r="UF118" s="128"/>
      <c r="UG118" s="128"/>
      <c r="UH118" s="128"/>
      <c r="UI118" s="128"/>
      <c r="UJ118" s="128"/>
      <c r="UK118" s="128"/>
      <c r="UL118" s="128"/>
      <c r="UM118" s="128"/>
      <c r="UN118" s="128"/>
      <c r="UO118" s="128"/>
      <c r="UP118" s="128"/>
      <c r="UQ118" s="128"/>
      <c r="UR118" s="128"/>
      <c r="US118" s="128"/>
      <c r="UT118" s="128"/>
      <c r="UU118" s="128"/>
      <c r="UV118" s="128"/>
      <c r="UW118" s="128"/>
      <c r="UX118" s="128"/>
      <c r="UY118" s="128"/>
      <c r="UZ118" s="128"/>
      <c r="VA118" s="128"/>
      <c r="VB118" s="128"/>
      <c r="VC118" s="128"/>
      <c r="VD118" s="128"/>
      <c r="VE118" s="128"/>
      <c r="VF118" s="128"/>
      <c r="VG118" s="128"/>
      <c r="VH118" s="128"/>
      <c r="VI118" s="128"/>
      <c r="VJ118" s="128"/>
      <c r="VK118" s="128"/>
      <c r="VL118" s="128"/>
      <c r="VM118" s="128"/>
      <c r="VN118" s="128"/>
      <c r="VO118" s="128"/>
      <c r="VP118" s="128"/>
      <c r="VQ118" s="128"/>
      <c r="VR118" s="128"/>
      <c r="VS118" s="128"/>
      <c r="VT118" s="128"/>
      <c r="VU118" s="128"/>
      <c r="VV118" s="128"/>
      <c r="VW118" s="128"/>
      <c r="VX118" s="128"/>
      <c r="VY118" s="128"/>
      <c r="VZ118" s="128"/>
      <c r="WA118" s="128"/>
      <c r="WB118" s="128"/>
      <c r="WC118" s="128"/>
      <c r="WD118" s="128"/>
      <c r="WE118" s="128"/>
      <c r="WF118" s="128"/>
      <c r="WG118" s="128"/>
      <c r="WH118" s="128"/>
      <c r="WI118" s="128"/>
      <c r="WJ118" s="128"/>
      <c r="WK118" s="128"/>
      <c r="WL118" s="128"/>
      <c r="WM118" s="128"/>
      <c r="WN118" s="128"/>
      <c r="WO118" s="128"/>
      <c r="WP118" s="128"/>
      <c r="WQ118" s="128"/>
      <c r="WR118" s="128"/>
      <c r="WS118" s="128"/>
      <c r="WT118" s="128"/>
      <c r="WU118" s="128"/>
      <c r="WV118" s="128"/>
      <c r="WW118" s="128"/>
      <c r="WX118" s="128"/>
      <c r="WY118" s="128"/>
      <c r="WZ118" s="128"/>
      <c r="XA118" s="128"/>
      <c r="XB118" s="128"/>
      <c r="XC118" s="128"/>
      <c r="XD118" s="128"/>
      <c r="XE118" s="128"/>
      <c r="XF118" s="128"/>
      <c r="XG118" s="128"/>
      <c r="XH118" s="128"/>
      <c r="XI118" s="128"/>
      <c r="XJ118" s="128"/>
      <c r="XK118" s="128"/>
      <c r="XL118" s="128"/>
      <c r="XM118" s="128"/>
      <c r="XN118" s="128"/>
      <c r="XO118" s="128"/>
      <c r="XP118" s="128"/>
      <c r="XQ118" s="128"/>
      <c r="XR118" s="128"/>
      <c r="XS118" s="128"/>
      <c r="XT118" s="128"/>
      <c r="XU118" s="128"/>
      <c r="XV118" s="128"/>
      <c r="XW118" s="128"/>
      <c r="XX118" s="128"/>
      <c r="XY118" s="128"/>
      <c r="XZ118" s="128"/>
      <c r="YA118" s="128"/>
      <c r="YB118" s="128"/>
      <c r="YC118" s="128"/>
      <c r="YD118" s="128"/>
      <c r="YE118" s="128"/>
      <c r="YF118" s="128"/>
      <c r="YG118" s="128"/>
      <c r="YH118" s="128"/>
      <c r="YI118" s="128"/>
      <c r="YJ118" s="128"/>
      <c r="YK118" s="128"/>
      <c r="YL118" s="128"/>
      <c r="YM118" s="128"/>
      <c r="YN118" s="128"/>
      <c r="YO118" s="128"/>
      <c r="YP118" s="128"/>
      <c r="YQ118" s="128"/>
      <c r="YR118" s="128"/>
      <c r="YS118" s="128"/>
      <c r="YT118" s="128"/>
      <c r="YU118" s="128"/>
      <c r="YV118" s="128"/>
      <c r="YW118" s="128"/>
      <c r="YX118" s="128"/>
      <c r="YY118" s="128"/>
      <c r="YZ118" s="128"/>
      <c r="ZA118" s="128"/>
      <c r="ZB118" s="128"/>
      <c r="ZC118" s="128"/>
      <c r="ZD118" s="128"/>
      <c r="ZE118" s="128"/>
      <c r="ZF118" s="128"/>
      <c r="ZG118" s="128"/>
      <c r="ZH118" s="128"/>
      <c r="ZI118" s="128"/>
      <c r="ZJ118" s="128"/>
      <c r="ZK118" s="128"/>
      <c r="ZL118" s="128"/>
      <c r="ZM118" s="128"/>
      <c r="ZN118" s="128"/>
      <c r="ZO118" s="128"/>
      <c r="ZP118" s="128"/>
      <c r="ZQ118" s="128"/>
      <c r="ZR118" s="128"/>
      <c r="ZS118" s="128"/>
      <c r="ZT118" s="128"/>
      <c r="ZU118" s="128"/>
      <c r="ZV118" s="128"/>
      <c r="ZW118" s="128"/>
      <c r="ZX118" s="128"/>
      <c r="ZY118" s="128"/>
      <c r="ZZ118" s="128"/>
      <c r="AAA118" s="128"/>
      <c r="AAB118" s="128"/>
      <c r="AAC118" s="128"/>
      <c r="AAD118" s="128"/>
      <c r="AAE118" s="128"/>
      <c r="AAF118" s="128"/>
      <c r="AAG118" s="128"/>
      <c r="AAH118" s="128"/>
      <c r="AAI118" s="128"/>
      <c r="AAJ118" s="128"/>
      <c r="AAK118" s="128"/>
      <c r="AAL118" s="128"/>
      <c r="AAM118" s="128"/>
      <c r="AAN118" s="128"/>
      <c r="AAO118" s="128"/>
      <c r="AAP118" s="128"/>
      <c r="AAQ118" s="128"/>
      <c r="AAR118" s="128"/>
      <c r="AAS118" s="128"/>
      <c r="AAT118" s="128"/>
      <c r="AAU118" s="128"/>
      <c r="AAV118" s="128"/>
      <c r="AAW118" s="128"/>
      <c r="AAX118" s="128"/>
      <c r="AAY118" s="128"/>
      <c r="AAZ118" s="128"/>
      <c r="ABA118" s="128"/>
      <c r="ABB118" s="128"/>
      <c r="ABC118" s="128"/>
      <c r="ABD118" s="128"/>
      <c r="ABE118" s="128"/>
      <c r="ABF118" s="128"/>
      <c r="ABG118" s="128"/>
      <c r="ABH118" s="128"/>
      <c r="ABI118" s="128"/>
      <c r="ABJ118" s="128"/>
      <c r="ABK118" s="128"/>
      <c r="ABL118" s="128"/>
      <c r="ABM118" s="128"/>
      <c r="ABN118" s="128"/>
      <c r="ABO118" s="128"/>
      <c r="ABP118" s="128"/>
      <c r="ABQ118" s="128"/>
      <c r="ABR118" s="128"/>
      <c r="ABS118" s="128"/>
      <c r="ABT118" s="128"/>
      <c r="ABU118" s="128"/>
      <c r="ABV118" s="128"/>
      <c r="ABW118" s="128"/>
      <c r="ABX118" s="128"/>
      <c r="ABY118" s="128"/>
      <c r="ABZ118" s="128"/>
      <c r="ACA118" s="128"/>
      <c r="ACB118" s="128"/>
      <c r="ACC118" s="128"/>
      <c r="ACD118" s="128"/>
      <c r="ACE118" s="128"/>
      <c r="ACF118" s="128"/>
      <c r="ACG118" s="128"/>
      <c r="ACH118" s="128"/>
      <c r="ACI118" s="128"/>
      <c r="ACJ118" s="128"/>
      <c r="ACK118" s="128"/>
      <c r="ACL118" s="128"/>
      <c r="ACM118" s="128"/>
      <c r="ACN118" s="128"/>
      <c r="ACO118" s="128"/>
      <c r="ACP118" s="128"/>
      <c r="ACQ118" s="128"/>
      <c r="ACR118" s="128"/>
      <c r="ACS118" s="128"/>
      <c r="ACT118" s="128"/>
      <c r="ACU118" s="128"/>
      <c r="ACV118" s="128"/>
      <c r="ACW118" s="128"/>
      <c r="ACX118" s="128"/>
      <c r="ACY118" s="128"/>
      <c r="ACZ118" s="128"/>
      <c r="ADA118" s="128"/>
      <c r="ADB118" s="128"/>
      <c r="ADC118" s="128"/>
      <c r="ADD118" s="128"/>
      <c r="ADE118" s="128"/>
      <c r="ADF118" s="128"/>
      <c r="ADG118" s="128"/>
      <c r="ADH118" s="128"/>
      <c r="ADI118" s="128"/>
      <c r="ADJ118" s="128"/>
      <c r="ADK118" s="128"/>
      <c r="ADL118" s="128"/>
      <c r="ADM118" s="128"/>
      <c r="ADN118" s="128"/>
      <c r="ADO118" s="128"/>
      <c r="ADP118" s="128"/>
      <c r="ADQ118" s="128"/>
      <c r="ADR118" s="128"/>
      <c r="ADS118" s="128"/>
      <c r="ADT118" s="128"/>
      <c r="ADU118" s="128"/>
      <c r="ADV118" s="128"/>
      <c r="ADW118" s="128"/>
      <c r="ADX118" s="128"/>
      <c r="ADY118" s="128"/>
      <c r="ADZ118" s="128"/>
      <c r="AEA118" s="128"/>
      <c r="AEB118" s="128"/>
      <c r="AEC118" s="128"/>
      <c r="AED118" s="128"/>
      <c r="AEE118" s="128"/>
      <c r="AEF118" s="128"/>
      <c r="AEG118" s="128"/>
      <c r="AEH118" s="128"/>
      <c r="AEI118" s="128"/>
      <c r="AEJ118" s="128"/>
      <c r="AEK118" s="128"/>
      <c r="AEL118" s="128"/>
      <c r="AEM118" s="128"/>
      <c r="AEN118" s="128"/>
      <c r="AEO118" s="128"/>
      <c r="AEP118" s="128"/>
      <c r="AEQ118" s="128"/>
      <c r="AER118" s="128"/>
      <c r="AES118" s="128"/>
      <c r="AET118" s="128"/>
      <c r="AEU118" s="128"/>
      <c r="AEV118" s="128"/>
      <c r="AEW118" s="128"/>
      <c r="AEX118" s="128"/>
      <c r="AEY118" s="128"/>
      <c r="AEZ118" s="128"/>
      <c r="AFA118" s="128"/>
      <c r="AFB118" s="128"/>
      <c r="AFC118" s="128"/>
      <c r="AFD118" s="128"/>
      <c r="AFE118" s="128"/>
      <c r="AFF118" s="128"/>
      <c r="AFG118" s="128"/>
      <c r="AFH118" s="128"/>
      <c r="AFI118" s="128"/>
      <c r="AFJ118" s="128"/>
      <c r="AFK118" s="128"/>
      <c r="AFL118" s="128"/>
      <c r="AFM118" s="128"/>
      <c r="AFN118" s="128"/>
      <c r="AFO118" s="128"/>
      <c r="AFP118" s="128"/>
      <c r="AFQ118" s="128"/>
      <c r="AFR118" s="128"/>
      <c r="AFS118" s="128"/>
      <c r="AFT118" s="128"/>
      <c r="AFU118" s="128"/>
      <c r="AFV118" s="128"/>
      <c r="AFW118" s="128"/>
      <c r="AFX118" s="128"/>
      <c r="AFY118" s="128"/>
      <c r="AFZ118" s="128"/>
      <c r="AGA118" s="128"/>
      <c r="AGB118" s="128"/>
      <c r="AGC118" s="128"/>
      <c r="AGD118" s="128"/>
      <c r="AGE118" s="128"/>
      <c r="AGF118" s="128"/>
      <c r="AGG118" s="128"/>
      <c r="AGH118" s="128"/>
      <c r="AGI118" s="128"/>
      <c r="AGJ118" s="128"/>
      <c r="AGK118" s="128"/>
      <c r="AGL118" s="128"/>
      <c r="AGM118" s="128"/>
      <c r="AGN118" s="128"/>
      <c r="AGO118" s="128"/>
      <c r="AGP118" s="128"/>
      <c r="AGQ118" s="128"/>
      <c r="AGR118" s="128"/>
      <c r="AGS118" s="128"/>
      <c r="AGT118" s="128"/>
      <c r="AGU118" s="128"/>
      <c r="AGV118" s="128"/>
      <c r="AGW118" s="128"/>
      <c r="AGX118" s="128"/>
      <c r="AGY118" s="128"/>
      <c r="AGZ118" s="128"/>
      <c r="AHA118" s="128"/>
      <c r="AHB118" s="128"/>
      <c r="AHC118" s="128"/>
      <c r="AHD118" s="128"/>
      <c r="AHE118" s="128"/>
      <c r="AHF118" s="128"/>
      <c r="AHG118" s="128"/>
      <c r="AHH118" s="128"/>
      <c r="AHI118" s="128"/>
      <c r="AHJ118" s="128"/>
      <c r="AHK118" s="128"/>
      <c r="AHL118" s="128"/>
      <c r="AHM118" s="128"/>
      <c r="AHN118" s="128"/>
      <c r="AHO118" s="128"/>
      <c r="AHP118" s="128"/>
      <c r="AHQ118" s="128"/>
      <c r="AHR118" s="128"/>
      <c r="AHS118" s="128"/>
      <c r="AHT118" s="128"/>
      <c r="AHU118" s="128"/>
      <c r="AHV118" s="128"/>
      <c r="AHW118" s="128"/>
      <c r="AHX118" s="128"/>
      <c r="AHY118" s="128"/>
      <c r="AHZ118" s="128"/>
      <c r="AIA118" s="128"/>
      <c r="AIB118" s="128"/>
      <c r="AIC118" s="128"/>
      <c r="AID118" s="128"/>
      <c r="AIE118" s="128"/>
      <c r="AIF118" s="128"/>
      <c r="AIG118" s="128"/>
      <c r="AIH118" s="128"/>
      <c r="AII118" s="128"/>
      <c r="AIJ118" s="128"/>
      <c r="AIK118" s="128"/>
      <c r="AIL118" s="128"/>
      <c r="AIM118" s="128"/>
      <c r="AIN118" s="128"/>
      <c r="AIO118" s="128"/>
      <c r="AIP118" s="128"/>
      <c r="AIQ118" s="128"/>
      <c r="AIR118" s="128"/>
      <c r="AIS118" s="128"/>
      <c r="AIT118" s="128"/>
      <c r="AIU118" s="128"/>
      <c r="AIV118" s="128"/>
      <c r="AIW118" s="128"/>
      <c r="AIX118" s="128"/>
      <c r="AIY118" s="128"/>
      <c r="AIZ118" s="128"/>
      <c r="AJA118" s="128"/>
      <c r="AJB118" s="128"/>
      <c r="AJC118" s="128"/>
      <c r="AJD118" s="128"/>
      <c r="AJE118" s="128"/>
      <c r="AJF118" s="128"/>
      <c r="AJG118" s="128"/>
      <c r="AJH118" s="128"/>
      <c r="AJI118" s="128"/>
      <c r="AJJ118" s="128"/>
      <c r="AJK118" s="128"/>
      <c r="AJL118" s="128"/>
      <c r="AJM118" s="128"/>
      <c r="AJN118" s="128"/>
      <c r="AJO118" s="128"/>
      <c r="AJP118" s="128"/>
      <c r="AJQ118" s="128"/>
      <c r="AJR118" s="128"/>
      <c r="AJS118" s="128"/>
      <c r="AJT118" s="128"/>
      <c r="AJU118" s="128"/>
      <c r="AJV118" s="128"/>
      <c r="AJW118" s="128"/>
      <c r="AJX118" s="128"/>
      <c r="AJY118" s="128"/>
      <c r="AJZ118" s="128"/>
      <c r="AKA118" s="128"/>
      <c r="AKB118" s="128"/>
      <c r="AKC118" s="128"/>
      <c r="AKD118" s="128"/>
      <c r="AKE118" s="128"/>
      <c r="AKF118" s="128"/>
      <c r="AKG118" s="128"/>
      <c r="AKH118" s="128"/>
      <c r="AKI118" s="128"/>
      <c r="AKJ118" s="128"/>
      <c r="AKK118" s="128"/>
      <c r="AKL118" s="128"/>
      <c r="AKM118" s="128"/>
      <c r="AKN118" s="128"/>
      <c r="AKO118" s="128"/>
      <c r="AKP118" s="128"/>
      <c r="AKQ118" s="128"/>
      <c r="AKR118" s="128"/>
      <c r="AKS118" s="128"/>
      <c r="AKT118" s="128"/>
      <c r="AKU118" s="128"/>
      <c r="AKV118" s="128"/>
      <c r="AKW118" s="128"/>
      <c r="AKX118" s="128"/>
      <c r="AKY118" s="128"/>
      <c r="AKZ118" s="128"/>
      <c r="ALA118" s="128"/>
      <c r="ALB118" s="128"/>
      <c r="ALC118" s="128"/>
      <c r="ALD118" s="128"/>
      <c r="ALE118" s="128"/>
      <c r="ALF118" s="128"/>
      <c r="ALG118" s="128"/>
      <c r="ALH118" s="128"/>
      <c r="ALI118" s="128"/>
      <c r="ALJ118" s="128"/>
      <c r="ALK118" s="128"/>
      <c r="ALL118" s="128"/>
      <c r="ALM118" s="128"/>
      <c r="ALN118" s="128"/>
      <c r="ALO118" s="128"/>
      <c r="ALP118" s="128"/>
      <c r="ALQ118" s="128"/>
      <c r="ALR118" s="128"/>
      <c r="ALS118" s="128"/>
      <c r="ALT118" s="128"/>
      <c r="ALU118" s="128"/>
      <c r="ALV118" s="128"/>
      <c r="ALW118" s="128"/>
      <c r="ALX118" s="128"/>
      <c r="ALY118" s="128"/>
      <c r="ALZ118" s="128"/>
      <c r="AMA118" s="128"/>
      <c r="AMB118" s="128"/>
      <c r="AMC118" s="128"/>
      <c r="AMD118" s="128"/>
      <c r="AME118" s="128"/>
      <c r="AMF118" s="128"/>
      <c r="AMG118" s="128"/>
      <c r="AMH118" s="128"/>
      <c r="AMI118" s="128"/>
      <c r="AMJ118" s="128"/>
      <c r="AMK118" s="128"/>
      <c r="AML118" s="128"/>
      <c r="AMM118" s="128"/>
      <c r="AMN118" s="128"/>
      <c r="AMO118" s="128"/>
    </row>
    <row r="119" spans="1:1032">
      <c r="A119" s="129"/>
      <c r="B119" s="364"/>
      <c r="C119" s="364"/>
      <c r="D119" s="364"/>
      <c r="E119" s="364"/>
      <c r="F119" s="96"/>
      <c r="G119" s="96"/>
      <c r="H119" s="96"/>
      <c r="I119" s="96"/>
      <c r="J119" s="96"/>
      <c r="K119" s="96"/>
      <c r="L119" s="96"/>
      <c r="M119" s="96"/>
      <c r="N119" s="96"/>
      <c r="O119" s="128"/>
      <c r="P119" s="96"/>
      <c r="Q119" s="96"/>
      <c r="R119" s="96"/>
      <c r="S119" s="96"/>
      <c r="T119" s="128"/>
      <c r="U119" s="128"/>
      <c r="V119" s="128"/>
      <c r="W119" s="128"/>
      <c r="X119" s="128"/>
      <c r="Y119" s="128"/>
      <c r="Z119" s="128"/>
      <c r="AA119" s="128"/>
      <c r="AB119" s="128"/>
      <c r="AC119" s="363"/>
      <c r="AD119" s="128"/>
      <c r="AE119" s="128"/>
      <c r="AF119" s="128"/>
      <c r="AG119" s="96"/>
      <c r="AH119" s="96"/>
      <c r="AI119" s="96"/>
      <c r="AJ119" s="96"/>
      <c r="AK119" s="96"/>
      <c r="AL119" s="96"/>
      <c r="AM119" s="96"/>
      <c r="AN119" s="96"/>
      <c r="AO119" s="96"/>
      <c r="AP119" s="96"/>
      <c r="AQ119" s="96"/>
      <c r="AR119" s="128"/>
      <c r="AS119" s="128"/>
      <c r="AT119" s="128"/>
      <c r="AU119" s="128"/>
      <c r="AV119" s="128"/>
      <c r="AW119" s="128"/>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c r="CX119" s="128"/>
      <c r="CY119" s="128"/>
      <c r="CZ119" s="128"/>
      <c r="DA119" s="128"/>
      <c r="DB119" s="128"/>
      <c r="DC119" s="128"/>
      <c r="DD119" s="128"/>
      <c r="DE119" s="128"/>
      <c r="DF119" s="128"/>
      <c r="DG119" s="128"/>
      <c r="DH119" s="128"/>
      <c r="DI119" s="128"/>
      <c r="DJ119" s="128"/>
      <c r="DK119" s="128"/>
      <c r="DL119" s="128"/>
      <c r="DM119" s="128"/>
      <c r="DN119" s="128"/>
      <c r="DO119" s="128"/>
      <c r="DP119" s="128"/>
      <c r="DQ119" s="128"/>
      <c r="DR119" s="128"/>
      <c r="DS119" s="128"/>
      <c r="DT119" s="128"/>
      <c r="DU119" s="128"/>
      <c r="DV119" s="128"/>
      <c r="DW119" s="128"/>
      <c r="DX119" s="128"/>
      <c r="DY119" s="128"/>
      <c r="DZ119" s="128"/>
      <c r="EA119" s="128"/>
      <c r="EB119" s="128"/>
      <c r="EC119" s="128"/>
      <c r="ED119" s="128"/>
      <c r="EE119" s="128"/>
      <c r="EF119" s="128"/>
      <c r="EG119" s="128"/>
      <c r="EH119" s="128"/>
      <c r="EI119" s="128"/>
      <c r="EJ119" s="128"/>
      <c r="EK119" s="128"/>
      <c r="EL119" s="128"/>
      <c r="EM119" s="128"/>
      <c r="EN119" s="128"/>
      <c r="EO119" s="128"/>
      <c r="EP119" s="128"/>
      <c r="EQ119" s="128"/>
      <c r="ER119" s="128"/>
      <c r="ES119" s="128"/>
      <c r="ET119" s="128"/>
      <c r="EU119" s="128"/>
      <c r="EV119" s="128"/>
      <c r="EW119" s="128"/>
      <c r="EX119" s="128"/>
      <c r="EY119" s="128"/>
      <c r="EZ119" s="128"/>
      <c r="FA119" s="128"/>
      <c r="FB119" s="128"/>
      <c r="FC119" s="128"/>
      <c r="FD119" s="128"/>
      <c r="FE119" s="128"/>
      <c r="FF119" s="128"/>
      <c r="FG119" s="128"/>
      <c r="FH119" s="128"/>
      <c r="FI119" s="128"/>
      <c r="FJ119" s="128"/>
      <c r="FK119" s="128"/>
      <c r="FL119" s="128"/>
      <c r="FM119" s="128"/>
      <c r="FN119" s="128"/>
      <c r="FO119" s="128"/>
      <c r="FP119" s="128"/>
      <c r="FQ119" s="128"/>
      <c r="FR119" s="128"/>
      <c r="FS119" s="128"/>
      <c r="FT119" s="128"/>
      <c r="FU119" s="128"/>
      <c r="FV119" s="128"/>
      <c r="FW119" s="128"/>
      <c r="FX119" s="128"/>
      <c r="FY119" s="128"/>
      <c r="FZ119" s="128"/>
      <c r="GA119" s="128"/>
      <c r="GB119" s="128"/>
      <c r="GC119" s="128"/>
      <c r="GD119" s="128"/>
      <c r="GE119" s="128"/>
      <c r="GF119" s="128"/>
      <c r="GG119" s="128"/>
      <c r="GH119" s="128"/>
      <c r="GI119" s="128"/>
      <c r="GJ119" s="128"/>
      <c r="GK119" s="128"/>
      <c r="GL119" s="128"/>
      <c r="GM119" s="128"/>
      <c r="GN119" s="128"/>
      <c r="GO119" s="128"/>
      <c r="GP119" s="128"/>
      <c r="GQ119" s="128"/>
      <c r="GR119" s="128"/>
      <c r="GS119" s="128"/>
      <c r="GT119" s="128"/>
      <c r="GU119" s="128"/>
      <c r="GV119" s="128"/>
      <c r="GW119" s="128"/>
      <c r="GX119" s="128"/>
      <c r="GY119" s="128"/>
      <c r="GZ119" s="128"/>
      <c r="HA119" s="128"/>
      <c r="HB119" s="128"/>
      <c r="HC119" s="128"/>
      <c r="HD119" s="128"/>
      <c r="HE119" s="128"/>
      <c r="HF119" s="128"/>
      <c r="HG119" s="128"/>
      <c r="HH119" s="128"/>
      <c r="HI119" s="128"/>
      <c r="HJ119" s="128"/>
      <c r="HK119" s="128"/>
      <c r="HL119" s="128"/>
      <c r="HM119" s="128"/>
      <c r="HN119" s="128"/>
      <c r="HO119" s="128"/>
      <c r="HP119" s="128"/>
      <c r="HQ119" s="128"/>
      <c r="HR119" s="128"/>
      <c r="HS119" s="128"/>
      <c r="HT119" s="128"/>
      <c r="HU119" s="128"/>
      <c r="HV119" s="128"/>
      <c r="HW119" s="128"/>
      <c r="HX119" s="128"/>
      <c r="HY119" s="128"/>
      <c r="HZ119" s="128"/>
      <c r="IA119" s="128"/>
      <c r="IB119" s="128"/>
      <c r="IC119" s="128"/>
      <c r="ID119" s="128"/>
      <c r="IE119" s="128"/>
      <c r="IF119" s="128"/>
      <c r="IG119" s="128"/>
      <c r="IH119" s="128"/>
      <c r="II119" s="128"/>
      <c r="IJ119" s="128"/>
      <c r="IK119" s="128"/>
      <c r="IL119" s="128"/>
      <c r="IM119" s="128"/>
      <c r="IN119" s="128"/>
      <c r="IO119" s="128"/>
      <c r="IP119" s="128"/>
      <c r="IQ119" s="128"/>
      <c r="IR119" s="128"/>
      <c r="IS119" s="128"/>
      <c r="IT119" s="128"/>
      <c r="IU119" s="128"/>
      <c r="IV119" s="128"/>
      <c r="IW119" s="128"/>
      <c r="IX119" s="128"/>
      <c r="IY119" s="128"/>
      <c r="IZ119" s="128"/>
      <c r="JA119" s="128"/>
      <c r="JB119" s="128"/>
      <c r="JC119" s="128"/>
      <c r="JD119" s="128"/>
      <c r="JE119" s="128"/>
      <c r="JF119" s="128"/>
      <c r="JG119" s="128"/>
      <c r="JH119" s="128"/>
      <c r="JI119" s="128"/>
      <c r="JJ119" s="128"/>
      <c r="JK119" s="128"/>
      <c r="JL119" s="128"/>
      <c r="JM119" s="128"/>
      <c r="JN119" s="128"/>
      <c r="JO119" s="128"/>
      <c r="JP119" s="128"/>
      <c r="JQ119" s="128"/>
      <c r="JR119" s="128"/>
      <c r="JS119" s="128"/>
      <c r="JT119" s="128"/>
      <c r="JU119" s="128"/>
      <c r="JV119" s="128"/>
      <c r="JW119" s="128"/>
      <c r="JX119" s="128"/>
      <c r="JY119" s="128"/>
      <c r="JZ119" s="128"/>
      <c r="KA119" s="128"/>
      <c r="KB119" s="128"/>
      <c r="KC119" s="128"/>
      <c r="KD119" s="128"/>
      <c r="KE119" s="128"/>
      <c r="KF119" s="128"/>
      <c r="KG119" s="128"/>
      <c r="KH119" s="128"/>
      <c r="KI119" s="128"/>
      <c r="KJ119" s="128"/>
      <c r="KK119" s="128"/>
      <c r="KL119" s="128"/>
      <c r="KM119" s="128"/>
      <c r="KN119" s="128"/>
      <c r="KO119" s="128"/>
      <c r="KP119" s="128"/>
      <c r="KQ119" s="128"/>
      <c r="KR119" s="128"/>
      <c r="KS119" s="128"/>
      <c r="KT119" s="128"/>
      <c r="KU119" s="128"/>
      <c r="KV119" s="128"/>
      <c r="KW119" s="128"/>
      <c r="KX119" s="128"/>
      <c r="KY119" s="128"/>
      <c r="KZ119" s="128"/>
      <c r="LA119" s="128"/>
      <c r="LB119" s="128"/>
      <c r="LC119" s="128"/>
      <c r="LD119" s="128"/>
      <c r="LE119" s="128"/>
      <c r="LF119" s="128"/>
      <c r="LG119" s="128"/>
      <c r="LH119" s="128"/>
      <c r="LI119" s="128"/>
      <c r="LJ119" s="128"/>
      <c r="LK119" s="128"/>
      <c r="LL119" s="128"/>
      <c r="LM119" s="128"/>
      <c r="LN119" s="128"/>
      <c r="LO119" s="128"/>
      <c r="LP119" s="128"/>
      <c r="LQ119" s="128"/>
      <c r="LR119" s="128"/>
      <c r="LS119" s="128"/>
      <c r="LT119" s="128"/>
      <c r="LU119" s="128"/>
      <c r="LV119" s="128"/>
      <c r="LW119" s="128"/>
      <c r="LX119" s="128"/>
      <c r="LY119" s="128"/>
      <c r="LZ119" s="128"/>
      <c r="MA119" s="128"/>
      <c r="MB119" s="128"/>
      <c r="MC119" s="128"/>
      <c r="MD119" s="128"/>
      <c r="ME119" s="128"/>
      <c r="MF119" s="128"/>
      <c r="MG119" s="128"/>
      <c r="MH119" s="128"/>
      <c r="MI119" s="128"/>
      <c r="MJ119" s="128"/>
      <c r="MK119" s="128"/>
      <c r="ML119" s="128"/>
      <c r="MM119" s="128"/>
      <c r="MN119" s="128"/>
      <c r="MO119" s="128"/>
      <c r="MP119" s="128"/>
      <c r="MQ119" s="128"/>
      <c r="MR119" s="128"/>
      <c r="MS119" s="128"/>
      <c r="MT119" s="128"/>
      <c r="MU119" s="128"/>
      <c r="MV119" s="128"/>
      <c r="MW119" s="128"/>
      <c r="MX119" s="128"/>
      <c r="MY119" s="128"/>
      <c r="MZ119" s="128"/>
      <c r="NA119" s="128"/>
      <c r="NB119" s="128"/>
      <c r="NC119" s="128"/>
      <c r="ND119" s="128"/>
      <c r="NE119" s="128"/>
      <c r="NF119" s="128"/>
      <c r="NG119" s="128"/>
      <c r="NH119" s="128"/>
      <c r="NI119" s="128"/>
      <c r="NJ119" s="128"/>
      <c r="NK119" s="128"/>
      <c r="NL119" s="128"/>
      <c r="NM119" s="128"/>
      <c r="NN119" s="128"/>
      <c r="NO119" s="128"/>
      <c r="NP119" s="128"/>
      <c r="NQ119" s="128"/>
      <c r="NR119" s="128"/>
      <c r="NS119" s="128"/>
      <c r="NT119" s="128"/>
      <c r="NU119" s="128"/>
      <c r="NV119" s="128"/>
      <c r="NW119" s="128"/>
      <c r="NX119" s="128"/>
      <c r="NY119" s="128"/>
      <c r="NZ119" s="128"/>
      <c r="OA119" s="128"/>
      <c r="OB119" s="128"/>
      <c r="OC119" s="128"/>
      <c r="OD119" s="128"/>
      <c r="OE119" s="128"/>
      <c r="OF119" s="128"/>
      <c r="OG119" s="128"/>
      <c r="OH119" s="128"/>
      <c r="OI119" s="128"/>
      <c r="OJ119" s="128"/>
      <c r="OK119" s="128"/>
      <c r="OL119" s="128"/>
      <c r="OM119" s="128"/>
      <c r="ON119" s="128"/>
      <c r="OO119" s="128"/>
      <c r="OP119" s="128"/>
      <c r="OQ119" s="128"/>
      <c r="OR119" s="128"/>
      <c r="OS119" s="128"/>
      <c r="OT119" s="128"/>
      <c r="OU119" s="128"/>
      <c r="OV119" s="128"/>
      <c r="OW119" s="128"/>
      <c r="OX119" s="128"/>
      <c r="OY119" s="128"/>
      <c r="OZ119" s="128"/>
      <c r="PA119" s="128"/>
      <c r="PB119" s="128"/>
      <c r="PC119" s="128"/>
      <c r="PD119" s="128"/>
      <c r="PE119" s="128"/>
      <c r="PF119" s="128"/>
      <c r="PG119" s="128"/>
      <c r="PH119" s="128"/>
      <c r="PI119" s="128"/>
      <c r="PJ119" s="128"/>
      <c r="PK119" s="128"/>
      <c r="PL119" s="128"/>
      <c r="PM119" s="128"/>
      <c r="PN119" s="128"/>
      <c r="PO119" s="128"/>
      <c r="PP119" s="128"/>
      <c r="PQ119" s="128"/>
      <c r="PR119" s="128"/>
      <c r="PS119" s="128"/>
      <c r="PT119" s="128"/>
      <c r="PU119" s="128"/>
      <c r="PV119" s="128"/>
      <c r="PW119" s="128"/>
      <c r="PX119" s="128"/>
      <c r="PY119" s="128"/>
      <c r="PZ119" s="128"/>
      <c r="QA119" s="128"/>
      <c r="QB119" s="128"/>
      <c r="QC119" s="128"/>
      <c r="QD119" s="128"/>
      <c r="QE119" s="128"/>
      <c r="QF119" s="128"/>
      <c r="QG119" s="128"/>
      <c r="QH119" s="128"/>
      <c r="QI119" s="128"/>
      <c r="QJ119" s="128"/>
      <c r="QK119" s="128"/>
      <c r="QL119" s="128"/>
      <c r="QM119" s="128"/>
      <c r="QN119" s="128"/>
      <c r="QO119" s="128"/>
      <c r="QP119" s="128"/>
      <c r="QQ119" s="128"/>
      <c r="QR119" s="128"/>
      <c r="QS119" s="128"/>
      <c r="QT119" s="128"/>
      <c r="QU119" s="128"/>
      <c r="QV119" s="128"/>
      <c r="QW119" s="128"/>
      <c r="QX119" s="128"/>
      <c r="QY119" s="128"/>
      <c r="QZ119" s="128"/>
      <c r="RA119" s="128"/>
      <c r="RB119" s="128"/>
      <c r="RC119" s="128"/>
      <c r="RD119" s="128"/>
      <c r="RE119" s="128"/>
      <c r="RF119" s="128"/>
      <c r="RG119" s="128"/>
      <c r="RH119" s="128"/>
      <c r="RI119" s="128"/>
      <c r="RJ119" s="128"/>
      <c r="RK119" s="128"/>
      <c r="RL119" s="128"/>
      <c r="RM119" s="128"/>
      <c r="RN119" s="128"/>
      <c r="RO119" s="128"/>
      <c r="RP119" s="128"/>
      <c r="RQ119" s="128"/>
      <c r="RR119" s="128"/>
      <c r="RS119" s="128"/>
      <c r="RT119" s="128"/>
      <c r="RU119" s="128"/>
      <c r="RV119" s="128"/>
      <c r="RW119" s="128"/>
      <c r="RX119" s="128"/>
      <c r="RY119" s="128"/>
      <c r="RZ119" s="128"/>
      <c r="SA119" s="128"/>
      <c r="SB119" s="128"/>
      <c r="SC119" s="128"/>
      <c r="SD119" s="128"/>
      <c r="SE119" s="128"/>
      <c r="SF119" s="128"/>
      <c r="SG119" s="128"/>
      <c r="SH119" s="128"/>
      <c r="SI119" s="128"/>
      <c r="SJ119" s="128"/>
      <c r="SK119" s="128"/>
      <c r="SL119" s="128"/>
      <c r="SM119" s="128"/>
      <c r="SN119" s="128"/>
      <c r="SO119" s="128"/>
      <c r="SP119" s="128"/>
      <c r="SQ119" s="128"/>
      <c r="SR119" s="128"/>
      <c r="SS119" s="128"/>
      <c r="ST119" s="128"/>
      <c r="SU119" s="128"/>
      <c r="SV119" s="128"/>
      <c r="SW119" s="128"/>
      <c r="SX119" s="128"/>
      <c r="SY119" s="128"/>
      <c r="SZ119" s="128"/>
      <c r="TA119" s="128"/>
      <c r="TB119" s="128"/>
      <c r="TC119" s="128"/>
      <c r="TD119" s="128"/>
      <c r="TE119" s="128"/>
      <c r="TF119" s="128"/>
      <c r="TG119" s="128"/>
      <c r="TH119" s="128"/>
      <c r="TI119" s="128"/>
      <c r="TJ119" s="128"/>
      <c r="TK119" s="128"/>
      <c r="TL119" s="128"/>
      <c r="TM119" s="128"/>
      <c r="TN119" s="128"/>
      <c r="TO119" s="128"/>
      <c r="TP119" s="128"/>
      <c r="TQ119" s="128"/>
      <c r="TR119" s="128"/>
      <c r="TS119" s="128"/>
      <c r="TT119" s="128"/>
      <c r="TU119" s="128"/>
      <c r="TV119" s="128"/>
      <c r="TW119" s="128"/>
      <c r="TX119" s="128"/>
      <c r="TY119" s="128"/>
      <c r="TZ119" s="128"/>
      <c r="UA119" s="128"/>
      <c r="UB119" s="128"/>
      <c r="UC119" s="128"/>
      <c r="UD119" s="128"/>
      <c r="UE119" s="128"/>
      <c r="UF119" s="128"/>
      <c r="UG119" s="128"/>
      <c r="UH119" s="128"/>
      <c r="UI119" s="128"/>
      <c r="UJ119" s="128"/>
      <c r="UK119" s="128"/>
      <c r="UL119" s="128"/>
      <c r="UM119" s="128"/>
      <c r="UN119" s="128"/>
      <c r="UO119" s="128"/>
      <c r="UP119" s="128"/>
      <c r="UQ119" s="128"/>
      <c r="UR119" s="128"/>
      <c r="US119" s="128"/>
      <c r="UT119" s="128"/>
      <c r="UU119" s="128"/>
      <c r="UV119" s="128"/>
      <c r="UW119" s="128"/>
      <c r="UX119" s="128"/>
      <c r="UY119" s="128"/>
      <c r="UZ119" s="128"/>
      <c r="VA119" s="128"/>
      <c r="VB119" s="128"/>
      <c r="VC119" s="128"/>
      <c r="VD119" s="128"/>
      <c r="VE119" s="128"/>
      <c r="VF119" s="128"/>
      <c r="VG119" s="128"/>
      <c r="VH119" s="128"/>
      <c r="VI119" s="128"/>
      <c r="VJ119" s="128"/>
      <c r="VK119" s="128"/>
      <c r="VL119" s="128"/>
      <c r="VM119" s="128"/>
      <c r="VN119" s="128"/>
      <c r="VO119" s="128"/>
      <c r="VP119" s="128"/>
      <c r="VQ119" s="128"/>
      <c r="VR119" s="128"/>
      <c r="VS119" s="128"/>
      <c r="VT119" s="128"/>
      <c r="VU119" s="128"/>
      <c r="VV119" s="128"/>
      <c r="VW119" s="128"/>
      <c r="VX119" s="128"/>
      <c r="VY119" s="128"/>
      <c r="VZ119" s="128"/>
      <c r="WA119" s="128"/>
      <c r="WB119" s="128"/>
      <c r="WC119" s="128"/>
      <c r="WD119" s="128"/>
      <c r="WE119" s="128"/>
      <c r="WF119" s="128"/>
      <c r="WG119" s="128"/>
      <c r="WH119" s="128"/>
      <c r="WI119" s="128"/>
      <c r="WJ119" s="128"/>
      <c r="WK119" s="128"/>
      <c r="WL119" s="128"/>
      <c r="WM119" s="128"/>
      <c r="WN119" s="128"/>
      <c r="WO119" s="128"/>
      <c r="WP119" s="128"/>
      <c r="WQ119" s="128"/>
      <c r="WR119" s="128"/>
      <c r="WS119" s="128"/>
      <c r="WT119" s="128"/>
      <c r="WU119" s="128"/>
      <c r="WV119" s="128"/>
      <c r="WW119" s="128"/>
      <c r="WX119" s="128"/>
      <c r="WY119" s="128"/>
      <c r="WZ119" s="128"/>
      <c r="XA119" s="128"/>
      <c r="XB119" s="128"/>
      <c r="XC119" s="128"/>
      <c r="XD119" s="128"/>
      <c r="XE119" s="128"/>
      <c r="XF119" s="128"/>
      <c r="XG119" s="128"/>
      <c r="XH119" s="128"/>
      <c r="XI119" s="128"/>
      <c r="XJ119" s="128"/>
      <c r="XK119" s="128"/>
      <c r="XL119" s="128"/>
      <c r="XM119" s="128"/>
      <c r="XN119" s="128"/>
      <c r="XO119" s="128"/>
      <c r="XP119" s="128"/>
      <c r="XQ119" s="128"/>
      <c r="XR119" s="128"/>
      <c r="XS119" s="128"/>
      <c r="XT119" s="128"/>
      <c r="XU119" s="128"/>
      <c r="XV119" s="128"/>
      <c r="XW119" s="128"/>
      <c r="XX119" s="128"/>
      <c r="XY119" s="128"/>
      <c r="XZ119" s="128"/>
      <c r="YA119" s="128"/>
      <c r="YB119" s="128"/>
      <c r="YC119" s="128"/>
      <c r="YD119" s="128"/>
      <c r="YE119" s="128"/>
      <c r="YF119" s="128"/>
      <c r="YG119" s="128"/>
      <c r="YH119" s="128"/>
      <c r="YI119" s="128"/>
      <c r="YJ119" s="128"/>
      <c r="YK119" s="128"/>
      <c r="YL119" s="128"/>
      <c r="YM119" s="128"/>
      <c r="YN119" s="128"/>
      <c r="YO119" s="128"/>
      <c r="YP119" s="128"/>
      <c r="YQ119" s="128"/>
      <c r="YR119" s="128"/>
      <c r="YS119" s="128"/>
      <c r="YT119" s="128"/>
      <c r="YU119" s="128"/>
      <c r="YV119" s="128"/>
      <c r="YW119" s="128"/>
      <c r="YX119" s="128"/>
      <c r="YY119" s="128"/>
      <c r="YZ119" s="128"/>
      <c r="ZA119" s="128"/>
      <c r="ZB119" s="128"/>
      <c r="ZC119" s="128"/>
      <c r="ZD119" s="128"/>
      <c r="ZE119" s="128"/>
      <c r="ZF119" s="128"/>
      <c r="ZG119" s="128"/>
      <c r="ZH119" s="128"/>
      <c r="ZI119" s="128"/>
      <c r="ZJ119" s="128"/>
      <c r="ZK119" s="128"/>
      <c r="ZL119" s="128"/>
      <c r="ZM119" s="128"/>
      <c r="ZN119" s="128"/>
      <c r="ZO119" s="128"/>
      <c r="ZP119" s="128"/>
      <c r="ZQ119" s="128"/>
      <c r="ZR119" s="128"/>
      <c r="ZS119" s="128"/>
      <c r="ZT119" s="128"/>
      <c r="ZU119" s="128"/>
      <c r="ZV119" s="128"/>
      <c r="ZW119" s="128"/>
      <c r="ZX119" s="128"/>
      <c r="ZY119" s="128"/>
      <c r="ZZ119" s="128"/>
      <c r="AAA119" s="128"/>
      <c r="AAB119" s="128"/>
      <c r="AAC119" s="128"/>
      <c r="AAD119" s="128"/>
      <c r="AAE119" s="128"/>
      <c r="AAF119" s="128"/>
      <c r="AAG119" s="128"/>
      <c r="AAH119" s="128"/>
      <c r="AAI119" s="128"/>
      <c r="AAJ119" s="128"/>
      <c r="AAK119" s="128"/>
      <c r="AAL119" s="128"/>
      <c r="AAM119" s="128"/>
      <c r="AAN119" s="128"/>
      <c r="AAO119" s="128"/>
      <c r="AAP119" s="128"/>
      <c r="AAQ119" s="128"/>
      <c r="AAR119" s="128"/>
      <c r="AAS119" s="128"/>
      <c r="AAT119" s="128"/>
      <c r="AAU119" s="128"/>
      <c r="AAV119" s="128"/>
      <c r="AAW119" s="128"/>
      <c r="AAX119" s="128"/>
      <c r="AAY119" s="128"/>
      <c r="AAZ119" s="128"/>
      <c r="ABA119" s="128"/>
      <c r="ABB119" s="128"/>
      <c r="ABC119" s="128"/>
      <c r="ABD119" s="128"/>
      <c r="ABE119" s="128"/>
      <c r="ABF119" s="128"/>
      <c r="ABG119" s="128"/>
      <c r="ABH119" s="128"/>
      <c r="ABI119" s="128"/>
      <c r="ABJ119" s="128"/>
      <c r="ABK119" s="128"/>
      <c r="ABL119" s="128"/>
      <c r="ABM119" s="128"/>
      <c r="ABN119" s="128"/>
      <c r="ABO119" s="128"/>
      <c r="ABP119" s="128"/>
      <c r="ABQ119" s="128"/>
      <c r="ABR119" s="128"/>
      <c r="ABS119" s="128"/>
      <c r="ABT119" s="128"/>
      <c r="ABU119" s="128"/>
      <c r="ABV119" s="128"/>
      <c r="ABW119" s="128"/>
      <c r="ABX119" s="128"/>
      <c r="ABY119" s="128"/>
      <c r="ABZ119" s="128"/>
      <c r="ACA119" s="128"/>
      <c r="ACB119" s="128"/>
      <c r="ACC119" s="128"/>
      <c r="ACD119" s="128"/>
      <c r="ACE119" s="128"/>
      <c r="ACF119" s="128"/>
      <c r="ACG119" s="128"/>
      <c r="ACH119" s="128"/>
      <c r="ACI119" s="128"/>
      <c r="ACJ119" s="128"/>
      <c r="ACK119" s="128"/>
      <c r="ACL119" s="128"/>
      <c r="ACM119" s="128"/>
      <c r="ACN119" s="128"/>
      <c r="ACO119" s="128"/>
      <c r="ACP119" s="128"/>
      <c r="ACQ119" s="128"/>
      <c r="ACR119" s="128"/>
      <c r="ACS119" s="128"/>
      <c r="ACT119" s="128"/>
      <c r="ACU119" s="128"/>
      <c r="ACV119" s="128"/>
      <c r="ACW119" s="128"/>
      <c r="ACX119" s="128"/>
      <c r="ACY119" s="128"/>
      <c r="ACZ119" s="128"/>
      <c r="ADA119" s="128"/>
      <c r="ADB119" s="128"/>
      <c r="ADC119" s="128"/>
      <c r="ADD119" s="128"/>
      <c r="ADE119" s="128"/>
      <c r="ADF119" s="128"/>
      <c r="ADG119" s="128"/>
      <c r="ADH119" s="128"/>
      <c r="ADI119" s="128"/>
      <c r="ADJ119" s="128"/>
      <c r="ADK119" s="128"/>
      <c r="ADL119" s="128"/>
      <c r="ADM119" s="128"/>
      <c r="ADN119" s="128"/>
      <c r="ADO119" s="128"/>
      <c r="ADP119" s="128"/>
      <c r="ADQ119" s="128"/>
      <c r="ADR119" s="128"/>
      <c r="ADS119" s="128"/>
      <c r="ADT119" s="128"/>
      <c r="ADU119" s="128"/>
      <c r="ADV119" s="128"/>
      <c r="ADW119" s="128"/>
      <c r="ADX119" s="128"/>
      <c r="ADY119" s="128"/>
      <c r="ADZ119" s="128"/>
      <c r="AEA119" s="128"/>
      <c r="AEB119" s="128"/>
      <c r="AEC119" s="128"/>
      <c r="AED119" s="128"/>
      <c r="AEE119" s="128"/>
      <c r="AEF119" s="128"/>
      <c r="AEG119" s="128"/>
      <c r="AEH119" s="128"/>
      <c r="AEI119" s="128"/>
      <c r="AEJ119" s="128"/>
      <c r="AEK119" s="128"/>
      <c r="AEL119" s="128"/>
      <c r="AEM119" s="128"/>
      <c r="AEN119" s="128"/>
      <c r="AEO119" s="128"/>
      <c r="AEP119" s="128"/>
      <c r="AEQ119" s="128"/>
      <c r="AER119" s="128"/>
      <c r="AES119" s="128"/>
      <c r="AET119" s="128"/>
      <c r="AEU119" s="128"/>
      <c r="AEV119" s="128"/>
      <c r="AEW119" s="128"/>
      <c r="AEX119" s="128"/>
      <c r="AEY119" s="128"/>
      <c r="AEZ119" s="128"/>
      <c r="AFA119" s="128"/>
      <c r="AFB119" s="128"/>
      <c r="AFC119" s="128"/>
      <c r="AFD119" s="128"/>
      <c r="AFE119" s="128"/>
      <c r="AFF119" s="128"/>
      <c r="AFG119" s="128"/>
      <c r="AFH119" s="128"/>
      <c r="AFI119" s="128"/>
      <c r="AFJ119" s="128"/>
      <c r="AFK119" s="128"/>
      <c r="AFL119" s="128"/>
      <c r="AFM119" s="128"/>
      <c r="AFN119" s="128"/>
      <c r="AFO119" s="128"/>
      <c r="AFP119" s="128"/>
      <c r="AFQ119" s="128"/>
      <c r="AFR119" s="128"/>
      <c r="AFS119" s="128"/>
      <c r="AFT119" s="128"/>
      <c r="AFU119" s="128"/>
      <c r="AFV119" s="128"/>
      <c r="AFW119" s="128"/>
      <c r="AFX119" s="128"/>
      <c r="AFY119" s="128"/>
      <c r="AFZ119" s="128"/>
      <c r="AGA119" s="128"/>
      <c r="AGB119" s="128"/>
      <c r="AGC119" s="128"/>
      <c r="AGD119" s="128"/>
      <c r="AGE119" s="128"/>
      <c r="AGF119" s="128"/>
      <c r="AGG119" s="128"/>
      <c r="AGH119" s="128"/>
      <c r="AGI119" s="128"/>
      <c r="AGJ119" s="128"/>
      <c r="AGK119" s="128"/>
      <c r="AGL119" s="128"/>
      <c r="AGM119" s="128"/>
      <c r="AGN119" s="128"/>
      <c r="AGO119" s="128"/>
      <c r="AGP119" s="128"/>
      <c r="AGQ119" s="128"/>
      <c r="AGR119" s="128"/>
      <c r="AGS119" s="128"/>
      <c r="AGT119" s="128"/>
      <c r="AGU119" s="128"/>
      <c r="AGV119" s="128"/>
      <c r="AGW119" s="128"/>
      <c r="AGX119" s="128"/>
      <c r="AGY119" s="128"/>
      <c r="AGZ119" s="128"/>
      <c r="AHA119" s="128"/>
      <c r="AHB119" s="128"/>
      <c r="AHC119" s="128"/>
      <c r="AHD119" s="128"/>
      <c r="AHE119" s="128"/>
      <c r="AHF119" s="128"/>
      <c r="AHG119" s="128"/>
      <c r="AHH119" s="128"/>
      <c r="AHI119" s="128"/>
      <c r="AHJ119" s="128"/>
      <c r="AHK119" s="128"/>
      <c r="AHL119" s="128"/>
      <c r="AHM119" s="128"/>
      <c r="AHN119" s="128"/>
      <c r="AHO119" s="128"/>
      <c r="AHP119" s="128"/>
      <c r="AHQ119" s="128"/>
      <c r="AHR119" s="128"/>
      <c r="AHS119" s="128"/>
      <c r="AHT119" s="128"/>
      <c r="AHU119" s="128"/>
      <c r="AHV119" s="128"/>
      <c r="AHW119" s="128"/>
      <c r="AHX119" s="128"/>
      <c r="AHY119" s="128"/>
      <c r="AHZ119" s="128"/>
      <c r="AIA119" s="128"/>
      <c r="AIB119" s="128"/>
      <c r="AIC119" s="128"/>
      <c r="AID119" s="128"/>
      <c r="AIE119" s="128"/>
      <c r="AIF119" s="128"/>
      <c r="AIG119" s="128"/>
      <c r="AIH119" s="128"/>
      <c r="AII119" s="128"/>
      <c r="AIJ119" s="128"/>
      <c r="AIK119" s="128"/>
      <c r="AIL119" s="128"/>
      <c r="AIM119" s="128"/>
      <c r="AIN119" s="128"/>
      <c r="AIO119" s="128"/>
      <c r="AIP119" s="128"/>
      <c r="AIQ119" s="128"/>
      <c r="AIR119" s="128"/>
      <c r="AIS119" s="128"/>
      <c r="AIT119" s="128"/>
      <c r="AIU119" s="128"/>
      <c r="AIV119" s="128"/>
      <c r="AIW119" s="128"/>
      <c r="AIX119" s="128"/>
      <c r="AIY119" s="128"/>
      <c r="AIZ119" s="128"/>
      <c r="AJA119" s="128"/>
      <c r="AJB119" s="128"/>
      <c r="AJC119" s="128"/>
      <c r="AJD119" s="128"/>
      <c r="AJE119" s="128"/>
      <c r="AJF119" s="128"/>
      <c r="AJG119" s="128"/>
      <c r="AJH119" s="128"/>
      <c r="AJI119" s="128"/>
      <c r="AJJ119" s="128"/>
      <c r="AJK119" s="128"/>
      <c r="AJL119" s="128"/>
      <c r="AJM119" s="128"/>
      <c r="AJN119" s="128"/>
      <c r="AJO119" s="128"/>
      <c r="AJP119" s="128"/>
      <c r="AJQ119" s="128"/>
      <c r="AJR119" s="128"/>
      <c r="AJS119" s="128"/>
      <c r="AJT119" s="128"/>
      <c r="AJU119" s="128"/>
      <c r="AJV119" s="128"/>
      <c r="AJW119" s="128"/>
      <c r="AJX119" s="128"/>
      <c r="AJY119" s="128"/>
      <c r="AJZ119" s="128"/>
      <c r="AKA119" s="128"/>
      <c r="AKB119" s="128"/>
      <c r="AKC119" s="128"/>
      <c r="AKD119" s="128"/>
      <c r="AKE119" s="128"/>
      <c r="AKF119" s="128"/>
      <c r="AKG119" s="128"/>
      <c r="AKH119" s="128"/>
      <c r="AKI119" s="128"/>
      <c r="AKJ119" s="128"/>
      <c r="AKK119" s="128"/>
      <c r="AKL119" s="128"/>
      <c r="AKM119" s="128"/>
      <c r="AKN119" s="128"/>
      <c r="AKO119" s="128"/>
      <c r="AKP119" s="128"/>
      <c r="AKQ119" s="128"/>
      <c r="AKR119" s="128"/>
      <c r="AKS119" s="128"/>
      <c r="AKT119" s="128"/>
      <c r="AKU119" s="128"/>
      <c r="AKV119" s="128"/>
      <c r="AKW119" s="128"/>
      <c r="AKX119" s="128"/>
      <c r="AKY119" s="128"/>
      <c r="AKZ119" s="128"/>
      <c r="ALA119" s="128"/>
      <c r="ALB119" s="128"/>
      <c r="ALC119" s="128"/>
      <c r="ALD119" s="128"/>
      <c r="ALE119" s="128"/>
      <c r="ALF119" s="128"/>
      <c r="ALG119" s="128"/>
      <c r="ALH119" s="128"/>
      <c r="ALI119" s="128"/>
      <c r="ALJ119" s="128"/>
      <c r="ALK119" s="128"/>
      <c r="ALL119" s="128"/>
      <c r="ALM119" s="128"/>
      <c r="ALN119" s="128"/>
      <c r="ALO119" s="128"/>
      <c r="ALP119" s="128"/>
      <c r="ALQ119" s="128"/>
      <c r="ALR119" s="128"/>
      <c r="ALS119" s="128"/>
      <c r="ALT119" s="128"/>
      <c r="ALU119" s="128"/>
      <c r="ALV119" s="128"/>
      <c r="ALW119" s="128"/>
      <c r="ALX119" s="128"/>
      <c r="ALY119" s="128"/>
      <c r="ALZ119" s="128"/>
      <c r="AMA119" s="128"/>
      <c r="AMB119" s="128"/>
      <c r="AMC119" s="128"/>
      <c r="AMD119" s="128"/>
      <c r="AME119" s="128"/>
      <c r="AMF119" s="128"/>
      <c r="AMG119" s="128"/>
      <c r="AMH119" s="128"/>
      <c r="AMI119" s="128"/>
      <c r="AMJ119" s="128"/>
      <c r="AMK119" s="128"/>
      <c r="AML119" s="128"/>
      <c r="AMM119" s="128"/>
      <c r="AMN119" s="128"/>
      <c r="AMO119" s="128"/>
    </row>
    <row r="120" spans="1:1032">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363"/>
      <c r="AD120" s="128"/>
      <c r="AE120" s="128"/>
      <c r="AF120" s="128"/>
      <c r="AG120" s="128"/>
      <c r="AH120" s="96"/>
      <c r="AI120" s="96"/>
      <c r="AJ120" s="96"/>
      <c r="AK120" s="96"/>
      <c r="AL120" s="96"/>
      <c r="AM120" s="96"/>
      <c r="AN120" s="96"/>
      <c r="AO120" s="96"/>
      <c r="AP120" s="96"/>
      <c r="AQ120" s="96"/>
      <c r="AR120" s="128"/>
      <c r="AS120" s="128"/>
      <c r="AT120" s="128"/>
      <c r="AU120" s="128"/>
      <c r="AV120" s="128"/>
      <c r="AW120" s="128"/>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c r="CX120" s="128"/>
      <c r="CY120" s="128"/>
      <c r="CZ120" s="128"/>
      <c r="DA120" s="128"/>
      <c r="DB120" s="128"/>
      <c r="DC120" s="128"/>
      <c r="DD120" s="128"/>
      <c r="DE120" s="128"/>
      <c r="DF120" s="128"/>
      <c r="DG120" s="128"/>
      <c r="DH120" s="128"/>
      <c r="DI120" s="128"/>
      <c r="DJ120" s="128"/>
      <c r="DK120" s="128"/>
      <c r="DL120" s="128"/>
      <c r="DM120" s="128"/>
      <c r="DN120" s="128"/>
      <c r="DO120" s="128"/>
      <c r="DP120" s="128"/>
      <c r="DQ120" s="128"/>
      <c r="DR120" s="128"/>
      <c r="DS120" s="128"/>
      <c r="DT120" s="128"/>
      <c r="DU120" s="128"/>
      <c r="DV120" s="128"/>
      <c r="DW120" s="128"/>
      <c r="DX120" s="128"/>
      <c r="DY120" s="128"/>
      <c r="DZ120" s="128"/>
      <c r="EA120" s="128"/>
      <c r="EB120" s="128"/>
      <c r="EC120" s="128"/>
      <c r="ED120" s="128"/>
      <c r="EE120" s="128"/>
      <c r="EF120" s="128"/>
      <c r="EG120" s="128"/>
      <c r="EH120" s="128"/>
      <c r="EI120" s="128"/>
      <c r="EJ120" s="128"/>
      <c r="EK120" s="128"/>
      <c r="EL120" s="128"/>
      <c r="EM120" s="128"/>
      <c r="EN120" s="128"/>
      <c r="EO120" s="128"/>
      <c r="EP120" s="128"/>
      <c r="EQ120" s="128"/>
      <c r="ER120" s="128"/>
      <c r="ES120" s="128"/>
      <c r="ET120" s="128"/>
      <c r="EU120" s="128"/>
      <c r="EV120" s="128"/>
      <c r="EW120" s="128"/>
      <c r="EX120" s="128"/>
      <c r="EY120" s="128"/>
      <c r="EZ120" s="128"/>
      <c r="FA120" s="128"/>
      <c r="FB120" s="128"/>
      <c r="FC120" s="128"/>
      <c r="FD120" s="128"/>
      <c r="FE120" s="128"/>
      <c r="FF120" s="128"/>
      <c r="FG120" s="128"/>
      <c r="FH120" s="128"/>
      <c r="FI120" s="128"/>
      <c r="FJ120" s="128"/>
      <c r="FK120" s="128"/>
      <c r="FL120" s="128"/>
      <c r="FM120" s="128"/>
      <c r="FN120" s="128"/>
      <c r="FO120" s="128"/>
      <c r="FP120" s="128"/>
      <c r="FQ120" s="128"/>
      <c r="FR120" s="128"/>
      <c r="FS120" s="128"/>
      <c r="FT120" s="128"/>
      <c r="FU120" s="128"/>
      <c r="FV120" s="128"/>
      <c r="FW120" s="128"/>
      <c r="FX120" s="128"/>
      <c r="FY120" s="128"/>
      <c r="FZ120" s="128"/>
      <c r="GA120" s="128"/>
      <c r="GB120" s="128"/>
      <c r="GC120" s="128"/>
      <c r="GD120" s="128"/>
      <c r="GE120" s="128"/>
      <c r="GF120" s="128"/>
      <c r="GG120" s="128"/>
      <c r="GH120" s="128"/>
      <c r="GI120" s="128"/>
      <c r="GJ120" s="128"/>
      <c r="GK120" s="128"/>
      <c r="GL120" s="128"/>
      <c r="GM120" s="128"/>
      <c r="GN120" s="128"/>
      <c r="GO120" s="128"/>
      <c r="GP120" s="128"/>
      <c r="GQ120" s="128"/>
      <c r="GR120" s="128"/>
      <c r="GS120" s="128"/>
      <c r="GT120" s="128"/>
      <c r="GU120" s="128"/>
      <c r="GV120" s="128"/>
      <c r="GW120" s="128"/>
      <c r="GX120" s="128"/>
      <c r="GY120" s="128"/>
      <c r="GZ120" s="128"/>
      <c r="HA120" s="128"/>
      <c r="HB120" s="128"/>
      <c r="HC120" s="128"/>
      <c r="HD120" s="128"/>
      <c r="HE120" s="128"/>
      <c r="HF120" s="128"/>
      <c r="HG120" s="128"/>
      <c r="HH120" s="128"/>
      <c r="HI120" s="128"/>
      <c r="HJ120" s="128"/>
      <c r="HK120" s="128"/>
      <c r="HL120" s="128"/>
      <c r="HM120" s="128"/>
      <c r="HN120" s="128"/>
      <c r="HO120" s="128"/>
      <c r="HP120" s="128"/>
      <c r="HQ120" s="128"/>
      <c r="HR120" s="128"/>
      <c r="HS120" s="128"/>
      <c r="HT120" s="128"/>
      <c r="HU120" s="128"/>
      <c r="HV120" s="128"/>
      <c r="HW120" s="128"/>
      <c r="HX120" s="128"/>
      <c r="HY120" s="128"/>
      <c r="HZ120" s="128"/>
      <c r="IA120" s="128"/>
      <c r="IB120" s="128"/>
      <c r="IC120" s="128"/>
      <c r="ID120" s="128"/>
      <c r="IE120" s="128"/>
      <c r="IF120" s="128"/>
      <c r="IG120" s="128"/>
      <c r="IH120" s="128"/>
      <c r="II120" s="128"/>
      <c r="IJ120" s="128"/>
      <c r="IK120" s="128"/>
      <c r="IL120" s="128"/>
      <c r="IM120" s="128"/>
      <c r="IN120" s="128"/>
      <c r="IO120" s="128"/>
      <c r="IP120" s="128"/>
      <c r="IQ120" s="128"/>
      <c r="IR120" s="128"/>
      <c r="IS120" s="128"/>
      <c r="IT120" s="128"/>
      <c r="IU120" s="128"/>
      <c r="IV120" s="128"/>
      <c r="IW120" s="128"/>
      <c r="IX120" s="128"/>
      <c r="IY120" s="128"/>
      <c r="IZ120" s="128"/>
      <c r="JA120" s="128"/>
      <c r="JB120" s="128"/>
      <c r="JC120" s="128"/>
      <c r="JD120" s="128"/>
      <c r="JE120" s="128"/>
      <c r="JF120" s="128"/>
      <c r="JG120" s="128"/>
      <c r="JH120" s="128"/>
      <c r="JI120" s="128"/>
      <c r="JJ120" s="128"/>
      <c r="JK120" s="128"/>
      <c r="JL120" s="128"/>
      <c r="JM120" s="128"/>
      <c r="JN120" s="128"/>
      <c r="JO120" s="128"/>
      <c r="JP120" s="128"/>
      <c r="JQ120" s="128"/>
      <c r="JR120" s="128"/>
      <c r="JS120" s="128"/>
      <c r="JT120" s="128"/>
      <c r="JU120" s="128"/>
      <c r="JV120" s="128"/>
      <c r="JW120" s="128"/>
      <c r="JX120" s="128"/>
      <c r="JY120" s="128"/>
      <c r="JZ120" s="128"/>
      <c r="KA120" s="128"/>
      <c r="KB120" s="128"/>
      <c r="KC120" s="128"/>
      <c r="KD120" s="128"/>
      <c r="KE120" s="128"/>
      <c r="KF120" s="128"/>
      <c r="KG120" s="128"/>
      <c r="KH120" s="128"/>
      <c r="KI120" s="128"/>
      <c r="KJ120" s="128"/>
      <c r="KK120" s="128"/>
      <c r="KL120" s="128"/>
      <c r="KM120" s="128"/>
      <c r="KN120" s="128"/>
      <c r="KO120" s="128"/>
      <c r="KP120" s="128"/>
      <c r="KQ120" s="128"/>
      <c r="KR120" s="128"/>
      <c r="KS120" s="128"/>
      <c r="KT120" s="128"/>
      <c r="KU120" s="128"/>
      <c r="KV120" s="128"/>
      <c r="KW120" s="128"/>
      <c r="KX120" s="128"/>
      <c r="KY120" s="128"/>
      <c r="KZ120" s="128"/>
      <c r="LA120" s="128"/>
      <c r="LB120" s="128"/>
      <c r="LC120" s="128"/>
      <c r="LD120" s="128"/>
      <c r="LE120" s="128"/>
      <c r="LF120" s="128"/>
      <c r="LG120" s="128"/>
      <c r="LH120" s="128"/>
      <c r="LI120" s="128"/>
      <c r="LJ120" s="128"/>
      <c r="LK120" s="128"/>
      <c r="LL120" s="128"/>
      <c r="LM120" s="128"/>
      <c r="LN120" s="128"/>
      <c r="LO120" s="128"/>
      <c r="LP120" s="128"/>
      <c r="LQ120" s="128"/>
      <c r="LR120" s="128"/>
      <c r="LS120" s="128"/>
      <c r="LT120" s="128"/>
      <c r="LU120" s="128"/>
      <c r="LV120" s="128"/>
      <c r="LW120" s="128"/>
      <c r="LX120" s="128"/>
      <c r="LY120" s="128"/>
      <c r="LZ120" s="128"/>
      <c r="MA120" s="128"/>
      <c r="MB120" s="128"/>
      <c r="MC120" s="128"/>
      <c r="MD120" s="128"/>
      <c r="ME120" s="128"/>
      <c r="MF120" s="128"/>
      <c r="MG120" s="128"/>
      <c r="MH120" s="128"/>
      <c r="MI120" s="128"/>
      <c r="MJ120" s="128"/>
      <c r="MK120" s="128"/>
      <c r="ML120" s="128"/>
      <c r="MM120" s="128"/>
      <c r="MN120" s="128"/>
      <c r="MO120" s="128"/>
      <c r="MP120" s="128"/>
      <c r="MQ120" s="128"/>
      <c r="MR120" s="128"/>
      <c r="MS120" s="128"/>
      <c r="MT120" s="128"/>
      <c r="MU120" s="128"/>
      <c r="MV120" s="128"/>
      <c r="MW120" s="128"/>
      <c r="MX120" s="128"/>
      <c r="MY120" s="128"/>
      <c r="MZ120" s="128"/>
      <c r="NA120" s="128"/>
      <c r="NB120" s="128"/>
      <c r="NC120" s="128"/>
      <c r="ND120" s="128"/>
      <c r="NE120" s="128"/>
      <c r="NF120" s="128"/>
      <c r="NG120" s="128"/>
      <c r="NH120" s="128"/>
      <c r="NI120" s="128"/>
      <c r="NJ120" s="128"/>
      <c r="NK120" s="128"/>
      <c r="NL120" s="128"/>
      <c r="NM120" s="128"/>
      <c r="NN120" s="128"/>
      <c r="NO120" s="128"/>
      <c r="NP120" s="128"/>
      <c r="NQ120" s="128"/>
      <c r="NR120" s="128"/>
      <c r="NS120" s="128"/>
      <c r="NT120" s="128"/>
      <c r="NU120" s="128"/>
      <c r="NV120" s="128"/>
      <c r="NW120" s="128"/>
      <c r="NX120" s="128"/>
      <c r="NY120" s="128"/>
      <c r="NZ120" s="128"/>
      <c r="OA120" s="128"/>
      <c r="OB120" s="128"/>
      <c r="OC120" s="128"/>
      <c r="OD120" s="128"/>
      <c r="OE120" s="128"/>
      <c r="OF120" s="128"/>
      <c r="OG120" s="128"/>
      <c r="OH120" s="128"/>
      <c r="OI120" s="128"/>
      <c r="OJ120" s="128"/>
      <c r="OK120" s="128"/>
      <c r="OL120" s="128"/>
      <c r="OM120" s="128"/>
      <c r="ON120" s="128"/>
      <c r="OO120" s="128"/>
      <c r="OP120" s="128"/>
      <c r="OQ120" s="128"/>
      <c r="OR120" s="128"/>
      <c r="OS120" s="128"/>
      <c r="OT120" s="128"/>
      <c r="OU120" s="128"/>
      <c r="OV120" s="128"/>
      <c r="OW120" s="128"/>
      <c r="OX120" s="128"/>
      <c r="OY120" s="128"/>
      <c r="OZ120" s="128"/>
      <c r="PA120" s="128"/>
      <c r="PB120" s="128"/>
      <c r="PC120" s="128"/>
      <c r="PD120" s="128"/>
      <c r="PE120" s="128"/>
      <c r="PF120" s="128"/>
      <c r="PG120" s="128"/>
      <c r="PH120" s="128"/>
      <c r="PI120" s="128"/>
      <c r="PJ120" s="128"/>
      <c r="PK120" s="128"/>
      <c r="PL120" s="128"/>
      <c r="PM120" s="128"/>
      <c r="PN120" s="128"/>
      <c r="PO120" s="128"/>
      <c r="PP120" s="128"/>
      <c r="PQ120" s="128"/>
      <c r="PR120" s="128"/>
      <c r="PS120" s="128"/>
      <c r="PT120" s="128"/>
      <c r="PU120" s="128"/>
      <c r="PV120" s="128"/>
      <c r="PW120" s="128"/>
      <c r="PX120" s="128"/>
      <c r="PY120" s="128"/>
      <c r="PZ120" s="128"/>
      <c r="QA120" s="128"/>
      <c r="QB120" s="128"/>
      <c r="QC120" s="128"/>
      <c r="QD120" s="128"/>
      <c r="QE120" s="128"/>
      <c r="QF120" s="128"/>
      <c r="QG120" s="128"/>
      <c r="QH120" s="128"/>
      <c r="QI120" s="128"/>
      <c r="QJ120" s="128"/>
      <c r="QK120" s="128"/>
      <c r="QL120" s="128"/>
      <c r="QM120" s="128"/>
      <c r="QN120" s="128"/>
      <c r="QO120" s="128"/>
      <c r="QP120" s="128"/>
      <c r="QQ120" s="128"/>
      <c r="QR120" s="128"/>
      <c r="QS120" s="128"/>
      <c r="QT120" s="128"/>
      <c r="QU120" s="128"/>
      <c r="QV120" s="128"/>
      <c r="QW120" s="128"/>
      <c r="QX120" s="128"/>
      <c r="QY120" s="128"/>
      <c r="QZ120" s="128"/>
      <c r="RA120" s="128"/>
      <c r="RB120" s="128"/>
      <c r="RC120" s="128"/>
      <c r="RD120" s="128"/>
      <c r="RE120" s="128"/>
      <c r="RF120" s="128"/>
      <c r="RG120" s="128"/>
      <c r="RH120" s="128"/>
      <c r="RI120" s="128"/>
      <c r="RJ120" s="128"/>
      <c r="RK120" s="128"/>
      <c r="RL120" s="128"/>
      <c r="RM120" s="128"/>
      <c r="RN120" s="128"/>
      <c r="RO120" s="128"/>
      <c r="RP120" s="128"/>
      <c r="RQ120" s="128"/>
      <c r="RR120" s="128"/>
      <c r="RS120" s="128"/>
      <c r="RT120" s="128"/>
      <c r="RU120" s="128"/>
      <c r="RV120" s="128"/>
      <c r="RW120" s="128"/>
      <c r="RX120" s="128"/>
      <c r="RY120" s="128"/>
      <c r="RZ120" s="128"/>
      <c r="SA120" s="128"/>
      <c r="SB120" s="128"/>
      <c r="SC120" s="128"/>
      <c r="SD120" s="128"/>
      <c r="SE120" s="128"/>
      <c r="SF120" s="128"/>
      <c r="SG120" s="128"/>
      <c r="SH120" s="128"/>
      <c r="SI120" s="128"/>
      <c r="SJ120" s="128"/>
      <c r="SK120" s="128"/>
      <c r="SL120" s="128"/>
      <c r="SM120" s="128"/>
      <c r="SN120" s="128"/>
      <c r="SO120" s="128"/>
      <c r="SP120" s="128"/>
      <c r="SQ120" s="128"/>
      <c r="SR120" s="128"/>
      <c r="SS120" s="128"/>
      <c r="ST120" s="128"/>
      <c r="SU120" s="128"/>
      <c r="SV120" s="128"/>
      <c r="SW120" s="128"/>
      <c r="SX120" s="128"/>
      <c r="SY120" s="128"/>
      <c r="SZ120" s="128"/>
      <c r="TA120" s="128"/>
      <c r="TB120" s="128"/>
      <c r="TC120" s="128"/>
      <c r="TD120" s="128"/>
      <c r="TE120" s="128"/>
      <c r="TF120" s="128"/>
      <c r="TG120" s="128"/>
      <c r="TH120" s="128"/>
      <c r="TI120" s="128"/>
      <c r="TJ120" s="128"/>
      <c r="TK120" s="128"/>
      <c r="TL120" s="128"/>
      <c r="TM120" s="128"/>
      <c r="TN120" s="128"/>
      <c r="TO120" s="128"/>
      <c r="TP120" s="128"/>
      <c r="TQ120" s="128"/>
      <c r="TR120" s="128"/>
      <c r="TS120" s="128"/>
      <c r="TT120" s="128"/>
      <c r="TU120" s="128"/>
      <c r="TV120" s="128"/>
      <c r="TW120" s="128"/>
      <c r="TX120" s="128"/>
      <c r="TY120" s="128"/>
      <c r="TZ120" s="128"/>
      <c r="UA120" s="128"/>
      <c r="UB120" s="128"/>
      <c r="UC120" s="128"/>
      <c r="UD120" s="128"/>
      <c r="UE120" s="128"/>
      <c r="UF120" s="128"/>
      <c r="UG120" s="128"/>
      <c r="UH120" s="128"/>
      <c r="UI120" s="128"/>
      <c r="UJ120" s="128"/>
      <c r="UK120" s="128"/>
      <c r="UL120" s="128"/>
      <c r="UM120" s="128"/>
      <c r="UN120" s="128"/>
      <c r="UO120" s="128"/>
      <c r="UP120" s="128"/>
      <c r="UQ120" s="128"/>
      <c r="UR120" s="128"/>
      <c r="US120" s="128"/>
      <c r="UT120" s="128"/>
      <c r="UU120" s="128"/>
      <c r="UV120" s="128"/>
      <c r="UW120" s="128"/>
      <c r="UX120" s="128"/>
      <c r="UY120" s="128"/>
      <c r="UZ120" s="128"/>
      <c r="VA120" s="128"/>
      <c r="VB120" s="128"/>
      <c r="VC120" s="128"/>
      <c r="VD120" s="128"/>
      <c r="VE120" s="128"/>
      <c r="VF120" s="128"/>
      <c r="VG120" s="128"/>
      <c r="VH120" s="128"/>
      <c r="VI120" s="128"/>
      <c r="VJ120" s="128"/>
      <c r="VK120" s="128"/>
      <c r="VL120" s="128"/>
      <c r="VM120" s="128"/>
      <c r="VN120" s="128"/>
      <c r="VO120" s="128"/>
      <c r="VP120" s="128"/>
      <c r="VQ120" s="128"/>
      <c r="VR120" s="128"/>
      <c r="VS120" s="128"/>
      <c r="VT120" s="128"/>
      <c r="VU120" s="128"/>
      <c r="VV120" s="128"/>
      <c r="VW120" s="128"/>
      <c r="VX120" s="128"/>
      <c r="VY120" s="128"/>
      <c r="VZ120" s="128"/>
      <c r="WA120" s="128"/>
      <c r="WB120" s="128"/>
      <c r="WC120" s="128"/>
      <c r="WD120" s="128"/>
      <c r="WE120" s="128"/>
      <c r="WF120" s="128"/>
      <c r="WG120" s="128"/>
      <c r="WH120" s="128"/>
      <c r="WI120" s="128"/>
      <c r="WJ120" s="128"/>
      <c r="WK120" s="128"/>
      <c r="WL120" s="128"/>
      <c r="WM120" s="128"/>
      <c r="WN120" s="128"/>
      <c r="WO120" s="128"/>
      <c r="WP120" s="128"/>
      <c r="WQ120" s="128"/>
      <c r="WR120" s="128"/>
      <c r="WS120" s="128"/>
      <c r="WT120" s="128"/>
      <c r="WU120" s="128"/>
      <c r="WV120" s="128"/>
      <c r="WW120" s="128"/>
      <c r="WX120" s="128"/>
      <c r="WY120" s="128"/>
      <c r="WZ120" s="128"/>
      <c r="XA120" s="128"/>
      <c r="XB120" s="128"/>
      <c r="XC120" s="128"/>
      <c r="XD120" s="128"/>
      <c r="XE120" s="128"/>
      <c r="XF120" s="128"/>
      <c r="XG120" s="128"/>
      <c r="XH120" s="128"/>
      <c r="XI120" s="128"/>
      <c r="XJ120" s="128"/>
      <c r="XK120" s="128"/>
      <c r="XL120" s="128"/>
      <c r="XM120" s="128"/>
      <c r="XN120" s="128"/>
      <c r="XO120" s="128"/>
      <c r="XP120" s="128"/>
      <c r="XQ120" s="128"/>
      <c r="XR120" s="128"/>
      <c r="XS120" s="128"/>
      <c r="XT120" s="128"/>
      <c r="XU120" s="128"/>
      <c r="XV120" s="128"/>
      <c r="XW120" s="128"/>
      <c r="XX120" s="128"/>
      <c r="XY120" s="128"/>
      <c r="XZ120" s="128"/>
      <c r="YA120" s="128"/>
      <c r="YB120" s="128"/>
      <c r="YC120" s="128"/>
      <c r="YD120" s="128"/>
      <c r="YE120" s="128"/>
      <c r="YF120" s="128"/>
      <c r="YG120" s="128"/>
      <c r="YH120" s="128"/>
      <c r="YI120" s="128"/>
      <c r="YJ120" s="128"/>
      <c r="YK120" s="128"/>
      <c r="YL120" s="128"/>
      <c r="YM120" s="128"/>
      <c r="YN120" s="128"/>
      <c r="YO120" s="128"/>
      <c r="YP120" s="128"/>
      <c r="YQ120" s="128"/>
      <c r="YR120" s="128"/>
      <c r="YS120" s="128"/>
      <c r="YT120" s="128"/>
      <c r="YU120" s="128"/>
      <c r="YV120" s="128"/>
      <c r="YW120" s="128"/>
      <c r="YX120" s="128"/>
      <c r="YY120" s="128"/>
      <c r="YZ120" s="128"/>
      <c r="ZA120" s="128"/>
      <c r="ZB120" s="128"/>
      <c r="ZC120" s="128"/>
      <c r="ZD120" s="128"/>
      <c r="ZE120" s="128"/>
      <c r="ZF120" s="128"/>
      <c r="ZG120" s="128"/>
      <c r="ZH120" s="128"/>
      <c r="ZI120" s="128"/>
      <c r="ZJ120" s="128"/>
      <c r="ZK120" s="128"/>
      <c r="ZL120" s="128"/>
      <c r="ZM120" s="128"/>
      <c r="ZN120" s="128"/>
      <c r="ZO120" s="128"/>
      <c r="ZP120" s="128"/>
      <c r="ZQ120" s="128"/>
      <c r="ZR120" s="128"/>
      <c r="ZS120" s="128"/>
      <c r="ZT120" s="128"/>
      <c r="ZU120" s="128"/>
      <c r="ZV120" s="128"/>
      <c r="ZW120" s="128"/>
      <c r="ZX120" s="128"/>
      <c r="ZY120" s="128"/>
      <c r="ZZ120" s="128"/>
      <c r="AAA120" s="128"/>
      <c r="AAB120" s="128"/>
      <c r="AAC120" s="128"/>
      <c r="AAD120" s="128"/>
      <c r="AAE120" s="128"/>
      <c r="AAF120" s="128"/>
      <c r="AAG120" s="128"/>
      <c r="AAH120" s="128"/>
      <c r="AAI120" s="128"/>
      <c r="AAJ120" s="128"/>
      <c r="AAK120" s="128"/>
      <c r="AAL120" s="128"/>
      <c r="AAM120" s="128"/>
      <c r="AAN120" s="128"/>
      <c r="AAO120" s="128"/>
      <c r="AAP120" s="128"/>
      <c r="AAQ120" s="128"/>
      <c r="AAR120" s="128"/>
      <c r="AAS120" s="128"/>
      <c r="AAT120" s="128"/>
      <c r="AAU120" s="128"/>
      <c r="AAV120" s="128"/>
      <c r="AAW120" s="128"/>
      <c r="AAX120" s="128"/>
      <c r="AAY120" s="128"/>
      <c r="AAZ120" s="128"/>
      <c r="ABA120" s="128"/>
      <c r="ABB120" s="128"/>
      <c r="ABC120" s="128"/>
      <c r="ABD120" s="128"/>
      <c r="ABE120" s="128"/>
      <c r="ABF120" s="128"/>
      <c r="ABG120" s="128"/>
      <c r="ABH120" s="128"/>
      <c r="ABI120" s="128"/>
      <c r="ABJ120" s="128"/>
      <c r="ABK120" s="128"/>
      <c r="ABL120" s="128"/>
      <c r="ABM120" s="128"/>
      <c r="ABN120" s="128"/>
      <c r="ABO120" s="128"/>
      <c r="ABP120" s="128"/>
      <c r="ABQ120" s="128"/>
      <c r="ABR120" s="128"/>
      <c r="ABS120" s="128"/>
      <c r="ABT120" s="128"/>
      <c r="ABU120" s="128"/>
      <c r="ABV120" s="128"/>
      <c r="ABW120" s="128"/>
      <c r="ABX120" s="128"/>
      <c r="ABY120" s="128"/>
      <c r="ABZ120" s="128"/>
      <c r="ACA120" s="128"/>
      <c r="ACB120" s="128"/>
      <c r="ACC120" s="128"/>
      <c r="ACD120" s="128"/>
      <c r="ACE120" s="128"/>
      <c r="ACF120" s="128"/>
      <c r="ACG120" s="128"/>
      <c r="ACH120" s="128"/>
      <c r="ACI120" s="128"/>
      <c r="ACJ120" s="128"/>
      <c r="ACK120" s="128"/>
      <c r="ACL120" s="128"/>
      <c r="ACM120" s="128"/>
      <c r="ACN120" s="128"/>
      <c r="ACO120" s="128"/>
      <c r="ACP120" s="128"/>
      <c r="ACQ120" s="128"/>
      <c r="ACR120" s="128"/>
      <c r="ACS120" s="128"/>
      <c r="ACT120" s="128"/>
      <c r="ACU120" s="128"/>
      <c r="ACV120" s="128"/>
      <c r="ACW120" s="128"/>
      <c r="ACX120" s="128"/>
      <c r="ACY120" s="128"/>
      <c r="ACZ120" s="128"/>
      <c r="ADA120" s="128"/>
      <c r="ADB120" s="128"/>
      <c r="ADC120" s="128"/>
      <c r="ADD120" s="128"/>
      <c r="ADE120" s="128"/>
      <c r="ADF120" s="128"/>
      <c r="ADG120" s="128"/>
      <c r="ADH120" s="128"/>
      <c r="ADI120" s="128"/>
      <c r="ADJ120" s="128"/>
      <c r="ADK120" s="128"/>
      <c r="ADL120" s="128"/>
      <c r="ADM120" s="128"/>
      <c r="ADN120" s="128"/>
      <c r="ADO120" s="128"/>
      <c r="ADP120" s="128"/>
      <c r="ADQ120" s="128"/>
      <c r="ADR120" s="128"/>
      <c r="ADS120" s="128"/>
      <c r="ADT120" s="128"/>
      <c r="ADU120" s="128"/>
      <c r="ADV120" s="128"/>
      <c r="ADW120" s="128"/>
      <c r="ADX120" s="128"/>
      <c r="ADY120" s="128"/>
      <c r="ADZ120" s="128"/>
      <c r="AEA120" s="128"/>
      <c r="AEB120" s="128"/>
      <c r="AEC120" s="128"/>
      <c r="AED120" s="128"/>
      <c r="AEE120" s="128"/>
      <c r="AEF120" s="128"/>
      <c r="AEG120" s="128"/>
      <c r="AEH120" s="128"/>
      <c r="AEI120" s="128"/>
      <c r="AEJ120" s="128"/>
      <c r="AEK120" s="128"/>
      <c r="AEL120" s="128"/>
      <c r="AEM120" s="128"/>
      <c r="AEN120" s="128"/>
      <c r="AEO120" s="128"/>
      <c r="AEP120" s="128"/>
      <c r="AEQ120" s="128"/>
      <c r="AER120" s="128"/>
      <c r="AES120" s="128"/>
      <c r="AET120" s="128"/>
      <c r="AEU120" s="128"/>
      <c r="AEV120" s="128"/>
      <c r="AEW120" s="128"/>
      <c r="AEX120" s="128"/>
      <c r="AEY120" s="128"/>
      <c r="AEZ120" s="128"/>
      <c r="AFA120" s="128"/>
      <c r="AFB120" s="128"/>
      <c r="AFC120" s="128"/>
      <c r="AFD120" s="128"/>
      <c r="AFE120" s="128"/>
      <c r="AFF120" s="128"/>
      <c r="AFG120" s="128"/>
      <c r="AFH120" s="128"/>
      <c r="AFI120" s="128"/>
      <c r="AFJ120" s="128"/>
      <c r="AFK120" s="128"/>
      <c r="AFL120" s="128"/>
      <c r="AFM120" s="128"/>
      <c r="AFN120" s="128"/>
      <c r="AFO120" s="128"/>
      <c r="AFP120" s="128"/>
      <c r="AFQ120" s="128"/>
      <c r="AFR120" s="128"/>
      <c r="AFS120" s="128"/>
      <c r="AFT120" s="128"/>
      <c r="AFU120" s="128"/>
      <c r="AFV120" s="128"/>
      <c r="AFW120" s="128"/>
      <c r="AFX120" s="128"/>
      <c r="AFY120" s="128"/>
      <c r="AFZ120" s="128"/>
      <c r="AGA120" s="128"/>
      <c r="AGB120" s="128"/>
      <c r="AGC120" s="128"/>
      <c r="AGD120" s="128"/>
      <c r="AGE120" s="128"/>
      <c r="AGF120" s="128"/>
      <c r="AGG120" s="128"/>
      <c r="AGH120" s="128"/>
      <c r="AGI120" s="128"/>
      <c r="AGJ120" s="128"/>
      <c r="AGK120" s="128"/>
      <c r="AGL120" s="128"/>
      <c r="AGM120" s="128"/>
      <c r="AGN120" s="128"/>
      <c r="AGO120" s="128"/>
      <c r="AGP120" s="128"/>
      <c r="AGQ120" s="128"/>
      <c r="AGR120" s="128"/>
      <c r="AGS120" s="128"/>
      <c r="AGT120" s="128"/>
      <c r="AGU120" s="128"/>
      <c r="AGV120" s="128"/>
      <c r="AGW120" s="128"/>
      <c r="AGX120" s="128"/>
      <c r="AGY120" s="128"/>
      <c r="AGZ120" s="128"/>
      <c r="AHA120" s="128"/>
      <c r="AHB120" s="128"/>
      <c r="AHC120" s="128"/>
      <c r="AHD120" s="128"/>
      <c r="AHE120" s="128"/>
      <c r="AHF120" s="128"/>
      <c r="AHG120" s="128"/>
      <c r="AHH120" s="128"/>
      <c r="AHI120" s="128"/>
      <c r="AHJ120" s="128"/>
      <c r="AHK120" s="128"/>
      <c r="AHL120" s="128"/>
      <c r="AHM120" s="128"/>
      <c r="AHN120" s="128"/>
      <c r="AHO120" s="128"/>
      <c r="AHP120" s="128"/>
      <c r="AHQ120" s="128"/>
      <c r="AHR120" s="128"/>
      <c r="AHS120" s="128"/>
      <c r="AHT120" s="128"/>
      <c r="AHU120" s="128"/>
      <c r="AHV120" s="128"/>
      <c r="AHW120" s="128"/>
      <c r="AHX120" s="128"/>
      <c r="AHY120" s="128"/>
      <c r="AHZ120" s="128"/>
      <c r="AIA120" s="128"/>
      <c r="AIB120" s="128"/>
      <c r="AIC120" s="128"/>
      <c r="AID120" s="128"/>
      <c r="AIE120" s="128"/>
      <c r="AIF120" s="128"/>
      <c r="AIG120" s="128"/>
      <c r="AIH120" s="128"/>
      <c r="AII120" s="128"/>
      <c r="AIJ120" s="128"/>
      <c r="AIK120" s="128"/>
      <c r="AIL120" s="128"/>
      <c r="AIM120" s="128"/>
      <c r="AIN120" s="128"/>
      <c r="AIO120" s="128"/>
      <c r="AIP120" s="128"/>
      <c r="AIQ120" s="128"/>
      <c r="AIR120" s="128"/>
      <c r="AIS120" s="128"/>
      <c r="AIT120" s="128"/>
      <c r="AIU120" s="128"/>
      <c r="AIV120" s="128"/>
      <c r="AIW120" s="128"/>
      <c r="AIX120" s="128"/>
      <c r="AIY120" s="128"/>
      <c r="AIZ120" s="128"/>
      <c r="AJA120" s="128"/>
      <c r="AJB120" s="128"/>
      <c r="AJC120" s="128"/>
      <c r="AJD120" s="128"/>
      <c r="AJE120" s="128"/>
      <c r="AJF120" s="128"/>
      <c r="AJG120" s="128"/>
      <c r="AJH120" s="128"/>
      <c r="AJI120" s="128"/>
      <c r="AJJ120" s="128"/>
      <c r="AJK120" s="128"/>
      <c r="AJL120" s="128"/>
      <c r="AJM120" s="128"/>
      <c r="AJN120" s="128"/>
      <c r="AJO120" s="128"/>
      <c r="AJP120" s="128"/>
      <c r="AJQ120" s="128"/>
      <c r="AJR120" s="128"/>
      <c r="AJS120" s="128"/>
      <c r="AJT120" s="128"/>
      <c r="AJU120" s="128"/>
      <c r="AJV120" s="128"/>
      <c r="AJW120" s="128"/>
      <c r="AJX120" s="128"/>
      <c r="AJY120" s="128"/>
      <c r="AJZ120" s="128"/>
      <c r="AKA120" s="128"/>
      <c r="AKB120" s="128"/>
      <c r="AKC120" s="128"/>
      <c r="AKD120" s="128"/>
      <c r="AKE120" s="128"/>
      <c r="AKF120" s="128"/>
      <c r="AKG120" s="128"/>
      <c r="AKH120" s="128"/>
      <c r="AKI120" s="128"/>
      <c r="AKJ120" s="128"/>
      <c r="AKK120" s="128"/>
      <c r="AKL120" s="128"/>
      <c r="AKM120" s="128"/>
      <c r="AKN120" s="128"/>
      <c r="AKO120" s="128"/>
      <c r="AKP120" s="128"/>
      <c r="AKQ120" s="128"/>
      <c r="AKR120" s="128"/>
      <c r="AKS120" s="128"/>
      <c r="AKT120" s="128"/>
      <c r="AKU120" s="128"/>
      <c r="AKV120" s="128"/>
      <c r="AKW120" s="128"/>
      <c r="AKX120" s="128"/>
      <c r="AKY120" s="128"/>
      <c r="AKZ120" s="128"/>
      <c r="ALA120" s="128"/>
      <c r="ALB120" s="128"/>
      <c r="ALC120" s="128"/>
      <c r="ALD120" s="128"/>
      <c r="ALE120" s="128"/>
      <c r="ALF120" s="128"/>
      <c r="ALG120" s="128"/>
      <c r="ALH120" s="128"/>
      <c r="ALI120" s="128"/>
      <c r="ALJ120" s="128"/>
      <c r="ALK120" s="128"/>
      <c r="ALL120" s="128"/>
      <c r="ALM120" s="128"/>
      <c r="ALN120" s="128"/>
      <c r="ALO120" s="128"/>
      <c r="ALP120" s="128"/>
      <c r="ALQ120" s="128"/>
      <c r="ALR120" s="128"/>
      <c r="ALS120" s="128"/>
      <c r="ALT120" s="128"/>
      <c r="ALU120" s="128"/>
      <c r="ALV120" s="128"/>
      <c r="ALW120" s="128"/>
      <c r="ALX120" s="128"/>
      <c r="ALY120" s="128"/>
      <c r="ALZ120" s="128"/>
      <c r="AMA120" s="128"/>
      <c r="AMB120" s="128"/>
      <c r="AMC120" s="128"/>
      <c r="AMD120" s="128"/>
      <c r="AME120" s="128"/>
      <c r="AMF120" s="128"/>
      <c r="AMG120" s="128"/>
      <c r="AMH120" s="128"/>
      <c r="AMI120" s="128"/>
      <c r="AMJ120" s="128"/>
      <c r="AMK120" s="128"/>
      <c r="AML120" s="128"/>
      <c r="AMM120" s="128"/>
      <c r="AMN120" s="128"/>
      <c r="AMO120" s="128"/>
    </row>
    <row r="121" spans="1:1032">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363"/>
      <c r="AD121" s="128"/>
      <c r="AE121" s="128"/>
      <c r="AF121" s="128"/>
      <c r="AG121" s="128"/>
      <c r="AH121" s="96"/>
      <c r="AI121" s="96"/>
      <c r="AJ121" s="96"/>
      <c r="AK121" s="96"/>
      <c r="AL121" s="96"/>
      <c r="AM121" s="96"/>
      <c r="AN121" s="96"/>
      <c r="AO121" s="96"/>
      <c r="AP121" s="96"/>
      <c r="AQ121" s="96"/>
      <c r="AR121" s="128"/>
      <c r="AS121" s="128"/>
      <c r="AT121" s="128"/>
      <c r="AU121" s="128"/>
      <c r="AV121" s="128"/>
      <c r="AW121" s="128"/>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c r="CX121" s="128"/>
      <c r="CY121" s="128"/>
      <c r="CZ121" s="128"/>
      <c r="DA121" s="128"/>
      <c r="DB121" s="128"/>
      <c r="DC121" s="128"/>
      <c r="DD121" s="128"/>
      <c r="DE121" s="128"/>
      <c r="DF121" s="128"/>
      <c r="DG121" s="128"/>
      <c r="DH121" s="128"/>
      <c r="DI121" s="128"/>
      <c r="DJ121" s="128"/>
      <c r="DK121" s="128"/>
      <c r="DL121" s="128"/>
      <c r="DM121" s="128"/>
      <c r="DN121" s="128"/>
      <c r="DO121" s="128"/>
      <c r="DP121" s="128"/>
      <c r="DQ121" s="128"/>
      <c r="DR121" s="128"/>
      <c r="DS121" s="128"/>
      <c r="DT121" s="128"/>
      <c r="DU121" s="128"/>
      <c r="DV121" s="128"/>
      <c r="DW121" s="128"/>
      <c r="DX121" s="128"/>
      <c r="DY121" s="128"/>
      <c r="DZ121" s="128"/>
      <c r="EA121" s="128"/>
      <c r="EB121" s="128"/>
      <c r="EC121" s="128"/>
      <c r="ED121" s="128"/>
      <c r="EE121" s="128"/>
      <c r="EF121" s="128"/>
      <c r="EG121" s="128"/>
      <c r="EH121" s="128"/>
      <c r="EI121" s="128"/>
      <c r="EJ121" s="128"/>
      <c r="EK121" s="128"/>
      <c r="EL121" s="128"/>
      <c r="EM121" s="128"/>
      <c r="EN121" s="128"/>
      <c r="EO121" s="128"/>
      <c r="EP121" s="128"/>
      <c r="EQ121" s="128"/>
      <c r="ER121" s="128"/>
      <c r="ES121" s="128"/>
      <c r="ET121" s="128"/>
      <c r="EU121" s="128"/>
      <c r="EV121" s="128"/>
      <c r="EW121" s="128"/>
      <c r="EX121" s="128"/>
      <c r="EY121" s="128"/>
      <c r="EZ121" s="128"/>
      <c r="FA121" s="128"/>
      <c r="FB121" s="128"/>
      <c r="FC121" s="128"/>
      <c r="FD121" s="128"/>
      <c r="FE121" s="128"/>
      <c r="FF121" s="128"/>
      <c r="FG121" s="128"/>
      <c r="FH121" s="128"/>
      <c r="FI121" s="128"/>
      <c r="FJ121" s="128"/>
      <c r="FK121" s="128"/>
      <c r="FL121" s="128"/>
      <c r="FM121" s="128"/>
      <c r="FN121" s="128"/>
      <c r="FO121" s="128"/>
      <c r="FP121" s="128"/>
      <c r="FQ121" s="128"/>
      <c r="FR121" s="128"/>
      <c r="FS121" s="128"/>
      <c r="FT121" s="128"/>
      <c r="FU121" s="128"/>
      <c r="FV121" s="128"/>
      <c r="FW121" s="128"/>
      <c r="FX121" s="128"/>
      <c r="FY121" s="128"/>
      <c r="FZ121" s="128"/>
      <c r="GA121" s="128"/>
      <c r="GB121" s="128"/>
      <c r="GC121" s="128"/>
      <c r="GD121" s="128"/>
      <c r="GE121" s="128"/>
      <c r="GF121" s="128"/>
      <c r="GG121" s="128"/>
      <c r="GH121" s="128"/>
      <c r="GI121" s="128"/>
      <c r="GJ121" s="128"/>
      <c r="GK121" s="128"/>
      <c r="GL121" s="128"/>
      <c r="GM121" s="128"/>
      <c r="GN121" s="128"/>
      <c r="GO121" s="128"/>
      <c r="GP121" s="128"/>
      <c r="GQ121" s="128"/>
      <c r="GR121" s="128"/>
      <c r="GS121" s="128"/>
      <c r="GT121" s="128"/>
      <c r="GU121" s="128"/>
      <c r="GV121" s="128"/>
      <c r="GW121" s="128"/>
      <c r="GX121" s="128"/>
      <c r="GY121" s="128"/>
      <c r="GZ121" s="128"/>
      <c r="HA121" s="128"/>
      <c r="HB121" s="128"/>
      <c r="HC121" s="128"/>
      <c r="HD121" s="128"/>
      <c r="HE121" s="128"/>
      <c r="HF121" s="128"/>
      <c r="HG121" s="128"/>
      <c r="HH121" s="128"/>
      <c r="HI121" s="128"/>
      <c r="HJ121" s="128"/>
      <c r="HK121" s="128"/>
      <c r="HL121" s="128"/>
      <c r="HM121" s="128"/>
      <c r="HN121" s="128"/>
      <c r="HO121" s="128"/>
      <c r="HP121" s="128"/>
      <c r="HQ121" s="128"/>
      <c r="HR121" s="128"/>
      <c r="HS121" s="128"/>
      <c r="HT121" s="128"/>
      <c r="HU121" s="128"/>
      <c r="HV121" s="128"/>
      <c r="HW121" s="128"/>
      <c r="HX121" s="128"/>
      <c r="HY121" s="128"/>
      <c r="HZ121" s="128"/>
      <c r="IA121" s="128"/>
      <c r="IB121" s="128"/>
      <c r="IC121" s="128"/>
      <c r="ID121" s="128"/>
      <c r="IE121" s="128"/>
      <c r="IF121" s="128"/>
      <c r="IG121" s="128"/>
      <c r="IH121" s="128"/>
      <c r="II121" s="128"/>
      <c r="IJ121" s="128"/>
      <c r="IK121" s="128"/>
      <c r="IL121" s="128"/>
      <c r="IM121" s="128"/>
      <c r="IN121" s="128"/>
      <c r="IO121" s="128"/>
      <c r="IP121" s="128"/>
      <c r="IQ121" s="128"/>
      <c r="IR121" s="128"/>
      <c r="IS121" s="128"/>
      <c r="IT121" s="128"/>
      <c r="IU121" s="128"/>
      <c r="IV121" s="128"/>
      <c r="IW121" s="128"/>
      <c r="IX121" s="128"/>
      <c r="IY121" s="128"/>
      <c r="IZ121" s="128"/>
      <c r="JA121" s="128"/>
      <c r="JB121" s="128"/>
      <c r="JC121" s="128"/>
      <c r="JD121" s="128"/>
      <c r="JE121" s="128"/>
      <c r="JF121" s="128"/>
      <c r="JG121" s="128"/>
      <c r="JH121" s="128"/>
      <c r="JI121" s="128"/>
      <c r="JJ121" s="128"/>
      <c r="JK121" s="128"/>
      <c r="JL121" s="128"/>
      <c r="JM121" s="128"/>
      <c r="JN121" s="128"/>
      <c r="JO121" s="128"/>
      <c r="JP121" s="128"/>
      <c r="JQ121" s="128"/>
      <c r="JR121" s="128"/>
      <c r="JS121" s="128"/>
      <c r="JT121" s="128"/>
      <c r="JU121" s="128"/>
      <c r="JV121" s="128"/>
      <c r="JW121" s="128"/>
      <c r="JX121" s="128"/>
      <c r="JY121" s="128"/>
      <c r="JZ121" s="128"/>
      <c r="KA121" s="128"/>
      <c r="KB121" s="128"/>
      <c r="KC121" s="128"/>
      <c r="KD121" s="128"/>
      <c r="KE121" s="128"/>
      <c r="KF121" s="128"/>
      <c r="KG121" s="128"/>
      <c r="KH121" s="128"/>
      <c r="KI121" s="128"/>
      <c r="KJ121" s="128"/>
      <c r="KK121" s="128"/>
      <c r="KL121" s="128"/>
      <c r="KM121" s="128"/>
      <c r="KN121" s="128"/>
      <c r="KO121" s="128"/>
      <c r="KP121" s="128"/>
      <c r="KQ121" s="128"/>
      <c r="KR121" s="128"/>
      <c r="KS121" s="128"/>
      <c r="KT121" s="128"/>
      <c r="KU121" s="128"/>
      <c r="KV121" s="128"/>
      <c r="KW121" s="128"/>
      <c r="KX121" s="128"/>
      <c r="KY121" s="128"/>
      <c r="KZ121" s="128"/>
      <c r="LA121" s="128"/>
      <c r="LB121" s="128"/>
      <c r="LC121" s="128"/>
      <c r="LD121" s="128"/>
      <c r="LE121" s="128"/>
      <c r="LF121" s="128"/>
      <c r="LG121" s="128"/>
      <c r="LH121" s="128"/>
      <c r="LI121" s="128"/>
      <c r="LJ121" s="128"/>
      <c r="LK121" s="128"/>
      <c r="LL121" s="128"/>
      <c r="LM121" s="128"/>
      <c r="LN121" s="128"/>
      <c r="LO121" s="128"/>
      <c r="LP121" s="128"/>
      <c r="LQ121" s="128"/>
      <c r="LR121" s="128"/>
      <c r="LS121" s="128"/>
      <c r="LT121" s="128"/>
      <c r="LU121" s="128"/>
      <c r="LV121" s="128"/>
      <c r="LW121" s="128"/>
      <c r="LX121" s="128"/>
      <c r="LY121" s="128"/>
      <c r="LZ121" s="128"/>
      <c r="MA121" s="128"/>
      <c r="MB121" s="128"/>
      <c r="MC121" s="128"/>
      <c r="MD121" s="128"/>
      <c r="ME121" s="128"/>
      <c r="MF121" s="128"/>
      <c r="MG121" s="128"/>
      <c r="MH121" s="128"/>
      <c r="MI121" s="128"/>
      <c r="MJ121" s="128"/>
      <c r="MK121" s="128"/>
      <c r="ML121" s="128"/>
      <c r="MM121" s="128"/>
      <c r="MN121" s="128"/>
      <c r="MO121" s="128"/>
      <c r="MP121" s="128"/>
      <c r="MQ121" s="128"/>
      <c r="MR121" s="128"/>
      <c r="MS121" s="128"/>
      <c r="MT121" s="128"/>
      <c r="MU121" s="128"/>
      <c r="MV121" s="128"/>
      <c r="MW121" s="128"/>
      <c r="MX121" s="128"/>
      <c r="MY121" s="128"/>
      <c r="MZ121" s="128"/>
      <c r="NA121" s="128"/>
      <c r="NB121" s="128"/>
      <c r="NC121" s="128"/>
      <c r="ND121" s="128"/>
      <c r="NE121" s="128"/>
      <c r="NF121" s="128"/>
      <c r="NG121" s="128"/>
      <c r="NH121" s="128"/>
      <c r="NI121" s="128"/>
      <c r="NJ121" s="128"/>
      <c r="NK121" s="128"/>
      <c r="NL121" s="128"/>
      <c r="NM121" s="128"/>
      <c r="NN121" s="128"/>
      <c r="NO121" s="128"/>
      <c r="NP121" s="128"/>
      <c r="NQ121" s="128"/>
      <c r="NR121" s="128"/>
      <c r="NS121" s="128"/>
      <c r="NT121" s="128"/>
      <c r="NU121" s="128"/>
      <c r="NV121" s="128"/>
      <c r="NW121" s="128"/>
      <c r="NX121" s="128"/>
      <c r="NY121" s="128"/>
      <c r="NZ121" s="128"/>
      <c r="OA121" s="128"/>
      <c r="OB121" s="128"/>
      <c r="OC121" s="128"/>
      <c r="OD121" s="128"/>
      <c r="OE121" s="128"/>
      <c r="OF121" s="128"/>
      <c r="OG121" s="128"/>
      <c r="OH121" s="128"/>
      <c r="OI121" s="128"/>
      <c r="OJ121" s="128"/>
      <c r="OK121" s="128"/>
      <c r="OL121" s="128"/>
      <c r="OM121" s="128"/>
      <c r="ON121" s="128"/>
      <c r="OO121" s="128"/>
      <c r="OP121" s="128"/>
      <c r="OQ121" s="128"/>
      <c r="OR121" s="128"/>
      <c r="OS121" s="128"/>
      <c r="OT121" s="128"/>
      <c r="OU121" s="128"/>
      <c r="OV121" s="128"/>
      <c r="OW121" s="128"/>
      <c r="OX121" s="128"/>
      <c r="OY121" s="128"/>
      <c r="OZ121" s="128"/>
      <c r="PA121" s="128"/>
      <c r="PB121" s="128"/>
      <c r="PC121" s="128"/>
      <c r="PD121" s="128"/>
      <c r="PE121" s="128"/>
      <c r="PF121" s="128"/>
      <c r="PG121" s="128"/>
      <c r="PH121" s="128"/>
      <c r="PI121" s="128"/>
      <c r="PJ121" s="128"/>
      <c r="PK121" s="128"/>
      <c r="PL121" s="128"/>
      <c r="PM121" s="128"/>
      <c r="PN121" s="128"/>
      <c r="PO121" s="128"/>
      <c r="PP121" s="128"/>
      <c r="PQ121" s="128"/>
      <c r="PR121" s="128"/>
      <c r="PS121" s="128"/>
      <c r="PT121" s="128"/>
      <c r="PU121" s="128"/>
      <c r="PV121" s="128"/>
      <c r="PW121" s="128"/>
      <c r="PX121" s="128"/>
      <c r="PY121" s="128"/>
      <c r="PZ121" s="128"/>
      <c r="QA121" s="128"/>
      <c r="QB121" s="128"/>
      <c r="QC121" s="128"/>
      <c r="QD121" s="128"/>
      <c r="QE121" s="128"/>
      <c r="QF121" s="128"/>
      <c r="QG121" s="128"/>
      <c r="QH121" s="128"/>
      <c r="QI121" s="128"/>
      <c r="QJ121" s="128"/>
      <c r="QK121" s="128"/>
      <c r="QL121" s="128"/>
      <c r="QM121" s="128"/>
      <c r="QN121" s="128"/>
      <c r="QO121" s="128"/>
      <c r="QP121" s="128"/>
      <c r="QQ121" s="128"/>
      <c r="QR121" s="128"/>
      <c r="QS121" s="128"/>
      <c r="QT121" s="128"/>
      <c r="QU121" s="128"/>
      <c r="QV121" s="128"/>
      <c r="QW121" s="128"/>
      <c r="QX121" s="128"/>
      <c r="QY121" s="128"/>
      <c r="QZ121" s="128"/>
      <c r="RA121" s="128"/>
      <c r="RB121" s="128"/>
      <c r="RC121" s="128"/>
      <c r="RD121" s="128"/>
      <c r="RE121" s="128"/>
      <c r="RF121" s="128"/>
      <c r="RG121" s="128"/>
      <c r="RH121" s="128"/>
      <c r="RI121" s="128"/>
      <c r="RJ121" s="128"/>
      <c r="RK121" s="128"/>
      <c r="RL121" s="128"/>
      <c r="RM121" s="128"/>
      <c r="RN121" s="128"/>
      <c r="RO121" s="128"/>
      <c r="RP121" s="128"/>
      <c r="RQ121" s="128"/>
      <c r="RR121" s="128"/>
      <c r="RS121" s="128"/>
      <c r="RT121" s="128"/>
      <c r="RU121" s="128"/>
      <c r="RV121" s="128"/>
      <c r="RW121" s="128"/>
      <c r="RX121" s="128"/>
      <c r="RY121" s="128"/>
      <c r="RZ121" s="128"/>
      <c r="SA121" s="128"/>
      <c r="SB121" s="128"/>
      <c r="SC121" s="128"/>
      <c r="SD121" s="128"/>
      <c r="SE121" s="128"/>
      <c r="SF121" s="128"/>
      <c r="SG121" s="128"/>
      <c r="SH121" s="128"/>
      <c r="SI121" s="128"/>
      <c r="SJ121" s="128"/>
      <c r="SK121" s="128"/>
      <c r="SL121" s="128"/>
      <c r="SM121" s="128"/>
      <c r="SN121" s="128"/>
      <c r="SO121" s="128"/>
      <c r="SP121" s="128"/>
      <c r="SQ121" s="128"/>
      <c r="SR121" s="128"/>
      <c r="SS121" s="128"/>
      <c r="ST121" s="128"/>
      <c r="SU121" s="128"/>
      <c r="SV121" s="128"/>
      <c r="SW121" s="128"/>
      <c r="SX121" s="128"/>
      <c r="SY121" s="128"/>
      <c r="SZ121" s="128"/>
      <c r="TA121" s="128"/>
      <c r="TB121" s="128"/>
      <c r="TC121" s="128"/>
      <c r="TD121" s="128"/>
      <c r="TE121" s="128"/>
      <c r="TF121" s="128"/>
      <c r="TG121" s="128"/>
      <c r="TH121" s="128"/>
      <c r="TI121" s="128"/>
      <c r="TJ121" s="128"/>
      <c r="TK121" s="128"/>
      <c r="TL121" s="128"/>
      <c r="TM121" s="128"/>
      <c r="TN121" s="128"/>
      <c r="TO121" s="128"/>
      <c r="TP121" s="128"/>
      <c r="TQ121" s="128"/>
      <c r="TR121" s="128"/>
      <c r="TS121" s="128"/>
      <c r="TT121" s="128"/>
      <c r="TU121" s="128"/>
      <c r="TV121" s="128"/>
      <c r="TW121" s="128"/>
      <c r="TX121" s="128"/>
      <c r="TY121" s="128"/>
      <c r="TZ121" s="128"/>
      <c r="UA121" s="128"/>
      <c r="UB121" s="128"/>
      <c r="UC121" s="128"/>
      <c r="UD121" s="128"/>
      <c r="UE121" s="128"/>
      <c r="UF121" s="128"/>
      <c r="UG121" s="128"/>
      <c r="UH121" s="128"/>
      <c r="UI121" s="128"/>
      <c r="UJ121" s="128"/>
      <c r="UK121" s="128"/>
      <c r="UL121" s="128"/>
      <c r="UM121" s="128"/>
      <c r="UN121" s="128"/>
      <c r="UO121" s="128"/>
      <c r="UP121" s="128"/>
      <c r="UQ121" s="128"/>
      <c r="UR121" s="128"/>
      <c r="US121" s="128"/>
      <c r="UT121" s="128"/>
      <c r="UU121" s="128"/>
      <c r="UV121" s="128"/>
      <c r="UW121" s="128"/>
      <c r="UX121" s="128"/>
      <c r="UY121" s="128"/>
      <c r="UZ121" s="128"/>
      <c r="VA121" s="128"/>
      <c r="VB121" s="128"/>
      <c r="VC121" s="128"/>
      <c r="VD121" s="128"/>
      <c r="VE121" s="128"/>
      <c r="VF121" s="128"/>
      <c r="VG121" s="128"/>
      <c r="VH121" s="128"/>
      <c r="VI121" s="128"/>
      <c r="VJ121" s="128"/>
      <c r="VK121" s="128"/>
      <c r="VL121" s="128"/>
      <c r="VM121" s="128"/>
      <c r="VN121" s="128"/>
      <c r="VO121" s="128"/>
      <c r="VP121" s="128"/>
      <c r="VQ121" s="128"/>
      <c r="VR121" s="128"/>
      <c r="VS121" s="128"/>
      <c r="VT121" s="128"/>
      <c r="VU121" s="128"/>
      <c r="VV121" s="128"/>
      <c r="VW121" s="128"/>
      <c r="VX121" s="128"/>
      <c r="VY121" s="128"/>
      <c r="VZ121" s="128"/>
      <c r="WA121" s="128"/>
      <c r="WB121" s="128"/>
      <c r="WC121" s="128"/>
      <c r="WD121" s="128"/>
      <c r="WE121" s="128"/>
      <c r="WF121" s="128"/>
      <c r="WG121" s="128"/>
      <c r="WH121" s="128"/>
      <c r="WI121" s="128"/>
      <c r="WJ121" s="128"/>
      <c r="WK121" s="128"/>
      <c r="WL121" s="128"/>
      <c r="WM121" s="128"/>
      <c r="WN121" s="128"/>
      <c r="WO121" s="128"/>
      <c r="WP121" s="128"/>
      <c r="WQ121" s="128"/>
      <c r="WR121" s="128"/>
      <c r="WS121" s="128"/>
      <c r="WT121" s="128"/>
      <c r="WU121" s="128"/>
      <c r="WV121" s="128"/>
      <c r="WW121" s="128"/>
      <c r="WX121" s="128"/>
      <c r="WY121" s="128"/>
      <c r="WZ121" s="128"/>
      <c r="XA121" s="128"/>
      <c r="XB121" s="128"/>
      <c r="XC121" s="128"/>
      <c r="XD121" s="128"/>
      <c r="XE121" s="128"/>
      <c r="XF121" s="128"/>
      <c r="XG121" s="128"/>
      <c r="XH121" s="128"/>
      <c r="XI121" s="128"/>
      <c r="XJ121" s="128"/>
      <c r="XK121" s="128"/>
      <c r="XL121" s="128"/>
      <c r="XM121" s="128"/>
      <c r="XN121" s="128"/>
      <c r="XO121" s="128"/>
      <c r="XP121" s="128"/>
      <c r="XQ121" s="128"/>
      <c r="XR121" s="128"/>
      <c r="XS121" s="128"/>
      <c r="XT121" s="128"/>
      <c r="XU121" s="128"/>
      <c r="XV121" s="128"/>
      <c r="XW121" s="128"/>
      <c r="XX121" s="128"/>
      <c r="XY121" s="128"/>
      <c r="XZ121" s="128"/>
      <c r="YA121" s="128"/>
      <c r="YB121" s="128"/>
      <c r="YC121" s="128"/>
      <c r="YD121" s="128"/>
      <c r="YE121" s="128"/>
      <c r="YF121" s="128"/>
      <c r="YG121" s="128"/>
      <c r="YH121" s="128"/>
      <c r="YI121" s="128"/>
      <c r="YJ121" s="128"/>
      <c r="YK121" s="128"/>
      <c r="YL121" s="128"/>
      <c r="YM121" s="128"/>
      <c r="YN121" s="128"/>
      <c r="YO121" s="128"/>
      <c r="YP121" s="128"/>
      <c r="YQ121" s="128"/>
      <c r="YR121" s="128"/>
      <c r="YS121" s="128"/>
      <c r="YT121" s="128"/>
      <c r="YU121" s="128"/>
      <c r="YV121" s="128"/>
      <c r="YW121" s="128"/>
      <c r="YX121" s="128"/>
      <c r="YY121" s="128"/>
      <c r="YZ121" s="128"/>
      <c r="ZA121" s="128"/>
      <c r="ZB121" s="128"/>
      <c r="ZC121" s="128"/>
      <c r="ZD121" s="128"/>
      <c r="ZE121" s="128"/>
      <c r="ZF121" s="128"/>
      <c r="ZG121" s="128"/>
      <c r="ZH121" s="128"/>
      <c r="ZI121" s="128"/>
      <c r="ZJ121" s="128"/>
      <c r="ZK121" s="128"/>
      <c r="ZL121" s="128"/>
      <c r="ZM121" s="128"/>
      <c r="ZN121" s="128"/>
      <c r="ZO121" s="128"/>
      <c r="ZP121" s="128"/>
      <c r="ZQ121" s="128"/>
      <c r="ZR121" s="128"/>
      <c r="ZS121" s="128"/>
      <c r="ZT121" s="128"/>
      <c r="ZU121" s="128"/>
      <c r="ZV121" s="128"/>
      <c r="ZW121" s="128"/>
      <c r="ZX121" s="128"/>
      <c r="ZY121" s="128"/>
      <c r="ZZ121" s="128"/>
      <c r="AAA121" s="128"/>
      <c r="AAB121" s="128"/>
      <c r="AAC121" s="128"/>
      <c r="AAD121" s="128"/>
      <c r="AAE121" s="128"/>
      <c r="AAF121" s="128"/>
      <c r="AAG121" s="128"/>
      <c r="AAH121" s="128"/>
      <c r="AAI121" s="128"/>
      <c r="AAJ121" s="128"/>
      <c r="AAK121" s="128"/>
      <c r="AAL121" s="128"/>
      <c r="AAM121" s="128"/>
      <c r="AAN121" s="128"/>
      <c r="AAO121" s="128"/>
      <c r="AAP121" s="128"/>
      <c r="AAQ121" s="128"/>
      <c r="AAR121" s="128"/>
      <c r="AAS121" s="128"/>
      <c r="AAT121" s="128"/>
      <c r="AAU121" s="128"/>
      <c r="AAV121" s="128"/>
      <c r="AAW121" s="128"/>
      <c r="AAX121" s="128"/>
      <c r="AAY121" s="128"/>
      <c r="AAZ121" s="128"/>
      <c r="ABA121" s="128"/>
      <c r="ABB121" s="128"/>
      <c r="ABC121" s="128"/>
      <c r="ABD121" s="128"/>
      <c r="ABE121" s="128"/>
      <c r="ABF121" s="128"/>
      <c r="ABG121" s="128"/>
      <c r="ABH121" s="128"/>
      <c r="ABI121" s="128"/>
      <c r="ABJ121" s="128"/>
      <c r="ABK121" s="128"/>
      <c r="ABL121" s="128"/>
      <c r="ABM121" s="128"/>
      <c r="ABN121" s="128"/>
      <c r="ABO121" s="128"/>
      <c r="ABP121" s="128"/>
      <c r="ABQ121" s="128"/>
      <c r="ABR121" s="128"/>
      <c r="ABS121" s="128"/>
      <c r="ABT121" s="128"/>
      <c r="ABU121" s="128"/>
      <c r="ABV121" s="128"/>
      <c r="ABW121" s="128"/>
      <c r="ABX121" s="128"/>
      <c r="ABY121" s="128"/>
      <c r="ABZ121" s="128"/>
      <c r="ACA121" s="128"/>
      <c r="ACB121" s="128"/>
      <c r="ACC121" s="128"/>
      <c r="ACD121" s="128"/>
      <c r="ACE121" s="128"/>
      <c r="ACF121" s="128"/>
      <c r="ACG121" s="128"/>
      <c r="ACH121" s="128"/>
      <c r="ACI121" s="128"/>
      <c r="ACJ121" s="128"/>
      <c r="ACK121" s="128"/>
      <c r="ACL121" s="128"/>
      <c r="ACM121" s="128"/>
      <c r="ACN121" s="128"/>
      <c r="ACO121" s="128"/>
      <c r="ACP121" s="128"/>
      <c r="ACQ121" s="128"/>
      <c r="ACR121" s="128"/>
      <c r="ACS121" s="128"/>
      <c r="ACT121" s="128"/>
      <c r="ACU121" s="128"/>
      <c r="ACV121" s="128"/>
      <c r="ACW121" s="128"/>
      <c r="ACX121" s="128"/>
      <c r="ACY121" s="128"/>
      <c r="ACZ121" s="128"/>
      <c r="ADA121" s="128"/>
      <c r="ADB121" s="128"/>
      <c r="ADC121" s="128"/>
      <c r="ADD121" s="128"/>
      <c r="ADE121" s="128"/>
      <c r="ADF121" s="128"/>
      <c r="ADG121" s="128"/>
      <c r="ADH121" s="128"/>
      <c r="ADI121" s="128"/>
      <c r="ADJ121" s="128"/>
      <c r="ADK121" s="128"/>
      <c r="ADL121" s="128"/>
      <c r="ADM121" s="128"/>
      <c r="ADN121" s="128"/>
      <c r="ADO121" s="128"/>
      <c r="ADP121" s="128"/>
      <c r="ADQ121" s="128"/>
      <c r="ADR121" s="128"/>
      <c r="ADS121" s="128"/>
      <c r="ADT121" s="128"/>
      <c r="ADU121" s="128"/>
      <c r="ADV121" s="128"/>
      <c r="ADW121" s="128"/>
      <c r="ADX121" s="128"/>
      <c r="ADY121" s="128"/>
      <c r="ADZ121" s="128"/>
      <c r="AEA121" s="128"/>
      <c r="AEB121" s="128"/>
      <c r="AEC121" s="128"/>
      <c r="AED121" s="128"/>
      <c r="AEE121" s="128"/>
      <c r="AEF121" s="128"/>
      <c r="AEG121" s="128"/>
      <c r="AEH121" s="128"/>
      <c r="AEI121" s="128"/>
      <c r="AEJ121" s="128"/>
      <c r="AEK121" s="128"/>
      <c r="AEL121" s="128"/>
      <c r="AEM121" s="128"/>
      <c r="AEN121" s="128"/>
      <c r="AEO121" s="128"/>
      <c r="AEP121" s="128"/>
      <c r="AEQ121" s="128"/>
      <c r="AER121" s="128"/>
      <c r="AES121" s="128"/>
      <c r="AET121" s="128"/>
      <c r="AEU121" s="128"/>
      <c r="AEV121" s="128"/>
      <c r="AEW121" s="128"/>
      <c r="AEX121" s="128"/>
      <c r="AEY121" s="128"/>
      <c r="AEZ121" s="128"/>
      <c r="AFA121" s="128"/>
      <c r="AFB121" s="128"/>
      <c r="AFC121" s="128"/>
      <c r="AFD121" s="128"/>
      <c r="AFE121" s="128"/>
      <c r="AFF121" s="128"/>
      <c r="AFG121" s="128"/>
      <c r="AFH121" s="128"/>
      <c r="AFI121" s="128"/>
      <c r="AFJ121" s="128"/>
      <c r="AFK121" s="128"/>
      <c r="AFL121" s="128"/>
      <c r="AFM121" s="128"/>
      <c r="AFN121" s="128"/>
      <c r="AFO121" s="128"/>
      <c r="AFP121" s="128"/>
      <c r="AFQ121" s="128"/>
      <c r="AFR121" s="128"/>
      <c r="AFS121" s="128"/>
      <c r="AFT121" s="128"/>
      <c r="AFU121" s="128"/>
      <c r="AFV121" s="128"/>
      <c r="AFW121" s="128"/>
      <c r="AFX121" s="128"/>
      <c r="AFY121" s="128"/>
      <c r="AFZ121" s="128"/>
      <c r="AGA121" s="128"/>
      <c r="AGB121" s="128"/>
      <c r="AGC121" s="128"/>
      <c r="AGD121" s="128"/>
      <c r="AGE121" s="128"/>
      <c r="AGF121" s="128"/>
      <c r="AGG121" s="128"/>
      <c r="AGH121" s="128"/>
      <c r="AGI121" s="128"/>
      <c r="AGJ121" s="128"/>
      <c r="AGK121" s="128"/>
      <c r="AGL121" s="128"/>
      <c r="AGM121" s="128"/>
      <c r="AGN121" s="128"/>
      <c r="AGO121" s="128"/>
      <c r="AGP121" s="128"/>
      <c r="AGQ121" s="128"/>
      <c r="AGR121" s="128"/>
      <c r="AGS121" s="128"/>
      <c r="AGT121" s="128"/>
      <c r="AGU121" s="128"/>
      <c r="AGV121" s="128"/>
      <c r="AGW121" s="128"/>
      <c r="AGX121" s="128"/>
      <c r="AGY121" s="128"/>
      <c r="AGZ121" s="128"/>
      <c r="AHA121" s="128"/>
      <c r="AHB121" s="128"/>
      <c r="AHC121" s="128"/>
      <c r="AHD121" s="128"/>
      <c r="AHE121" s="128"/>
      <c r="AHF121" s="128"/>
      <c r="AHG121" s="128"/>
      <c r="AHH121" s="128"/>
      <c r="AHI121" s="128"/>
      <c r="AHJ121" s="128"/>
      <c r="AHK121" s="128"/>
      <c r="AHL121" s="128"/>
      <c r="AHM121" s="128"/>
      <c r="AHN121" s="128"/>
      <c r="AHO121" s="128"/>
      <c r="AHP121" s="128"/>
      <c r="AHQ121" s="128"/>
      <c r="AHR121" s="128"/>
      <c r="AHS121" s="128"/>
      <c r="AHT121" s="128"/>
      <c r="AHU121" s="128"/>
      <c r="AHV121" s="128"/>
      <c r="AHW121" s="128"/>
      <c r="AHX121" s="128"/>
      <c r="AHY121" s="128"/>
      <c r="AHZ121" s="128"/>
      <c r="AIA121" s="128"/>
      <c r="AIB121" s="128"/>
      <c r="AIC121" s="128"/>
      <c r="AID121" s="128"/>
      <c r="AIE121" s="128"/>
      <c r="AIF121" s="128"/>
      <c r="AIG121" s="128"/>
      <c r="AIH121" s="128"/>
      <c r="AII121" s="128"/>
      <c r="AIJ121" s="128"/>
      <c r="AIK121" s="128"/>
      <c r="AIL121" s="128"/>
      <c r="AIM121" s="128"/>
      <c r="AIN121" s="128"/>
      <c r="AIO121" s="128"/>
      <c r="AIP121" s="128"/>
      <c r="AIQ121" s="128"/>
      <c r="AIR121" s="128"/>
      <c r="AIS121" s="128"/>
      <c r="AIT121" s="128"/>
      <c r="AIU121" s="128"/>
      <c r="AIV121" s="128"/>
      <c r="AIW121" s="128"/>
      <c r="AIX121" s="128"/>
      <c r="AIY121" s="128"/>
      <c r="AIZ121" s="128"/>
      <c r="AJA121" s="128"/>
      <c r="AJB121" s="128"/>
      <c r="AJC121" s="128"/>
      <c r="AJD121" s="128"/>
      <c r="AJE121" s="128"/>
      <c r="AJF121" s="128"/>
      <c r="AJG121" s="128"/>
      <c r="AJH121" s="128"/>
      <c r="AJI121" s="128"/>
      <c r="AJJ121" s="128"/>
      <c r="AJK121" s="128"/>
      <c r="AJL121" s="128"/>
      <c r="AJM121" s="128"/>
      <c r="AJN121" s="128"/>
      <c r="AJO121" s="128"/>
      <c r="AJP121" s="128"/>
      <c r="AJQ121" s="128"/>
      <c r="AJR121" s="128"/>
      <c r="AJS121" s="128"/>
      <c r="AJT121" s="128"/>
      <c r="AJU121" s="128"/>
      <c r="AJV121" s="128"/>
      <c r="AJW121" s="128"/>
      <c r="AJX121" s="128"/>
      <c r="AJY121" s="128"/>
      <c r="AJZ121" s="128"/>
      <c r="AKA121" s="128"/>
      <c r="AKB121" s="128"/>
      <c r="AKC121" s="128"/>
      <c r="AKD121" s="128"/>
      <c r="AKE121" s="128"/>
      <c r="AKF121" s="128"/>
      <c r="AKG121" s="128"/>
      <c r="AKH121" s="128"/>
      <c r="AKI121" s="128"/>
      <c r="AKJ121" s="128"/>
      <c r="AKK121" s="128"/>
      <c r="AKL121" s="128"/>
      <c r="AKM121" s="128"/>
      <c r="AKN121" s="128"/>
      <c r="AKO121" s="128"/>
      <c r="AKP121" s="128"/>
      <c r="AKQ121" s="128"/>
      <c r="AKR121" s="128"/>
      <c r="AKS121" s="128"/>
      <c r="AKT121" s="128"/>
      <c r="AKU121" s="128"/>
      <c r="AKV121" s="128"/>
      <c r="AKW121" s="128"/>
      <c r="AKX121" s="128"/>
      <c r="AKY121" s="128"/>
      <c r="AKZ121" s="128"/>
      <c r="ALA121" s="128"/>
      <c r="ALB121" s="128"/>
      <c r="ALC121" s="128"/>
      <c r="ALD121" s="128"/>
      <c r="ALE121" s="128"/>
      <c r="ALF121" s="128"/>
      <c r="ALG121" s="128"/>
      <c r="ALH121" s="128"/>
      <c r="ALI121" s="128"/>
      <c r="ALJ121" s="128"/>
      <c r="ALK121" s="128"/>
      <c r="ALL121" s="128"/>
      <c r="ALM121" s="128"/>
      <c r="ALN121" s="128"/>
      <c r="ALO121" s="128"/>
      <c r="ALP121" s="128"/>
      <c r="ALQ121" s="128"/>
      <c r="ALR121" s="128"/>
      <c r="ALS121" s="128"/>
      <c r="ALT121" s="128"/>
      <c r="ALU121" s="128"/>
      <c r="ALV121" s="128"/>
      <c r="ALW121" s="128"/>
      <c r="ALX121" s="128"/>
      <c r="ALY121" s="128"/>
      <c r="ALZ121" s="128"/>
      <c r="AMA121" s="128"/>
      <c r="AMB121" s="128"/>
      <c r="AMC121" s="128"/>
      <c r="AMD121" s="128"/>
      <c r="AME121" s="128"/>
      <c r="AMF121" s="128"/>
      <c r="AMG121" s="128"/>
      <c r="AMH121" s="128"/>
      <c r="AMI121" s="128"/>
      <c r="AMJ121" s="128"/>
      <c r="AMK121" s="128"/>
      <c r="AML121" s="128"/>
      <c r="AMM121" s="128"/>
      <c r="AMN121" s="128"/>
      <c r="AMO121" s="128"/>
    </row>
    <row r="122" spans="1:1032">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363"/>
      <c r="AD122" s="128"/>
      <c r="AE122" s="128"/>
      <c r="AF122" s="128"/>
      <c r="AG122" s="128"/>
      <c r="AH122" s="96"/>
      <c r="AI122" s="96"/>
      <c r="AJ122" s="96"/>
      <c r="AK122" s="96"/>
      <c r="AL122" s="96"/>
      <c r="AM122" s="96"/>
      <c r="AN122" s="96"/>
      <c r="AO122" s="96"/>
      <c r="AP122" s="96"/>
      <c r="AQ122" s="96"/>
      <c r="AR122" s="128"/>
      <c r="AS122" s="128"/>
      <c r="AT122" s="128"/>
      <c r="AU122" s="128"/>
      <c r="AV122" s="128"/>
      <c r="AW122" s="128"/>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c r="CX122" s="128"/>
      <c r="CY122" s="128"/>
      <c r="CZ122" s="128"/>
      <c r="DA122" s="128"/>
      <c r="DB122" s="128"/>
      <c r="DC122" s="128"/>
      <c r="DD122" s="128"/>
      <c r="DE122" s="128"/>
      <c r="DF122" s="128"/>
      <c r="DG122" s="128"/>
      <c r="DH122" s="128"/>
      <c r="DI122" s="128"/>
      <c r="DJ122" s="128"/>
      <c r="DK122" s="128"/>
      <c r="DL122" s="128"/>
      <c r="DM122" s="128"/>
      <c r="DN122" s="128"/>
      <c r="DO122" s="128"/>
      <c r="DP122" s="128"/>
      <c r="DQ122" s="128"/>
      <c r="DR122" s="128"/>
      <c r="DS122" s="128"/>
      <c r="DT122" s="128"/>
      <c r="DU122" s="128"/>
      <c r="DV122" s="128"/>
      <c r="DW122" s="128"/>
      <c r="DX122" s="128"/>
      <c r="DY122" s="128"/>
      <c r="DZ122" s="128"/>
      <c r="EA122" s="128"/>
      <c r="EB122" s="128"/>
      <c r="EC122" s="128"/>
      <c r="ED122" s="128"/>
      <c r="EE122" s="128"/>
      <c r="EF122" s="128"/>
      <c r="EG122" s="128"/>
      <c r="EH122" s="128"/>
      <c r="EI122" s="128"/>
      <c r="EJ122" s="128"/>
      <c r="EK122" s="128"/>
      <c r="EL122" s="128"/>
      <c r="EM122" s="128"/>
      <c r="EN122" s="128"/>
      <c r="EO122" s="128"/>
      <c r="EP122" s="128"/>
      <c r="EQ122" s="128"/>
      <c r="ER122" s="128"/>
      <c r="ES122" s="128"/>
      <c r="ET122" s="128"/>
      <c r="EU122" s="128"/>
      <c r="EV122" s="128"/>
      <c r="EW122" s="128"/>
      <c r="EX122" s="128"/>
      <c r="EY122" s="128"/>
      <c r="EZ122" s="128"/>
      <c r="FA122" s="128"/>
      <c r="FB122" s="128"/>
      <c r="FC122" s="128"/>
      <c r="FD122" s="128"/>
      <c r="FE122" s="128"/>
      <c r="FF122" s="128"/>
      <c r="FG122" s="128"/>
      <c r="FH122" s="128"/>
      <c r="FI122" s="128"/>
      <c r="FJ122" s="128"/>
      <c r="FK122" s="128"/>
      <c r="FL122" s="128"/>
      <c r="FM122" s="128"/>
      <c r="FN122" s="128"/>
      <c r="FO122" s="128"/>
      <c r="FP122" s="128"/>
      <c r="FQ122" s="128"/>
      <c r="FR122" s="128"/>
      <c r="FS122" s="128"/>
      <c r="FT122" s="128"/>
      <c r="FU122" s="128"/>
      <c r="FV122" s="128"/>
      <c r="FW122" s="128"/>
      <c r="FX122" s="128"/>
      <c r="FY122" s="128"/>
      <c r="FZ122" s="128"/>
      <c r="GA122" s="128"/>
      <c r="GB122" s="128"/>
      <c r="GC122" s="128"/>
      <c r="GD122" s="128"/>
      <c r="GE122" s="128"/>
      <c r="GF122" s="128"/>
      <c r="GG122" s="128"/>
      <c r="GH122" s="128"/>
      <c r="GI122" s="128"/>
      <c r="GJ122" s="128"/>
      <c r="GK122" s="128"/>
      <c r="GL122" s="128"/>
      <c r="GM122" s="128"/>
      <c r="GN122" s="128"/>
      <c r="GO122" s="128"/>
      <c r="GP122" s="128"/>
      <c r="GQ122" s="128"/>
      <c r="GR122" s="128"/>
      <c r="GS122" s="128"/>
      <c r="GT122" s="128"/>
      <c r="GU122" s="128"/>
      <c r="GV122" s="128"/>
      <c r="GW122" s="128"/>
      <c r="GX122" s="128"/>
      <c r="GY122" s="128"/>
      <c r="GZ122" s="128"/>
      <c r="HA122" s="128"/>
      <c r="HB122" s="128"/>
      <c r="HC122" s="128"/>
      <c r="HD122" s="128"/>
      <c r="HE122" s="128"/>
      <c r="HF122" s="128"/>
      <c r="HG122" s="128"/>
      <c r="HH122" s="128"/>
      <c r="HI122" s="128"/>
      <c r="HJ122" s="128"/>
      <c r="HK122" s="128"/>
      <c r="HL122" s="128"/>
      <c r="HM122" s="128"/>
      <c r="HN122" s="128"/>
      <c r="HO122" s="128"/>
      <c r="HP122" s="128"/>
      <c r="HQ122" s="128"/>
      <c r="HR122" s="128"/>
      <c r="HS122" s="128"/>
      <c r="HT122" s="128"/>
      <c r="HU122" s="128"/>
      <c r="HV122" s="128"/>
      <c r="HW122" s="128"/>
      <c r="HX122" s="128"/>
      <c r="HY122" s="128"/>
      <c r="HZ122" s="128"/>
      <c r="IA122" s="128"/>
      <c r="IB122" s="128"/>
      <c r="IC122" s="128"/>
      <c r="ID122" s="128"/>
      <c r="IE122" s="128"/>
      <c r="IF122" s="128"/>
      <c r="IG122" s="128"/>
      <c r="IH122" s="128"/>
      <c r="II122" s="128"/>
      <c r="IJ122" s="128"/>
      <c r="IK122" s="128"/>
      <c r="IL122" s="128"/>
      <c r="IM122" s="128"/>
      <c r="IN122" s="128"/>
      <c r="IO122" s="128"/>
      <c r="IP122" s="128"/>
      <c r="IQ122" s="128"/>
      <c r="IR122" s="128"/>
      <c r="IS122" s="128"/>
      <c r="IT122" s="128"/>
      <c r="IU122" s="128"/>
      <c r="IV122" s="128"/>
      <c r="IW122" s="128"/>
      <c r="IX122" s="128"/>
      <c r="IY122" s="128"/>
      <c r="IZ122" s="128"/>
      <c r="JA122" s="128"/>
      <c r="JB122" s="128"/>
      <c r="JC122" s="128"/>
      <c r="JD122" s="128"/>
      <c r="JE122" s="128"/>
      <c r="JF122" s="128"/>
      <c r="JG122" s="128"/>
      <c r="JH122" s="128"/>
      <c r="JI122" s="128"/>
      <c r="JJ122" s="128"/>
      <c r="JK122" s="128"/>
      <c r="JL122" s="128"/>
      <c r="JM122" s="128"/>
      <c r="JN122" s="128"/>
      <c r="JO122" s="128"/>
      <c r="JP122" s="128"/>
      <c r="JQ122" s="128"/>
      <c r="JR122" s="128"/>
      <c r="JS122" s="128"/>
      <c r="JT122" s="128"/>
      <c r="JU122" s="128"/>
      <c r="JV122" s="128"/>
      <c r="JW122" s="128"/>
      <c r="JX122" s="128"/>
      <c r="JY122" s="128"/>
      <c r="JZ122" s="128"/>
      <c r="KA122" s="128"/>
      <c r="KB122" s="128"/>
      <c r="KC122" s="128"/>
      <c r="KD122" s="128"/>
      <c r="KE122" s="128"/>
      <c r="KF122" s="128"/>
      <c r="KG122" s="128"/>
      <c r="KH122" s="128"/>
      <c r="KI122" s="128"/>
      <c r="KJ122" s="128"/>
      <c r="KK122" s="128"/>
      <c r="KL122" s="128"/>
      <c r="KM122" s="128"/>
      <c r="KN122" s="128"/>
      <c r="KO122" s="128"/>
      <c r="KP122" s="128"/>
      <c r="KQ122" s="128"/>
      <c r="KR122" s="128"/>
      <c r="KS122" s="128"/>
      <c r="KT122" s="128"/>
      <c r="KU122" s="128"/>
      <c r="KV122" s="128"/>
      <c r="KW122" s="128"/>
      <c r="KX122" s="128"/>
      <c r="KY122" s="128"/>
      <c r="KZ122" s="128"/>
      <c r="LA122" s="128"/>
      <c r="LB122" s="128"/>
      <c r="LC122" s="128"/>
      <c r="LD122" s="128"/>
      <c r="LE122" s="128"/>
      <c r="LF122" s="128"/>
      <c r="LG122" s="128"/>
      <c r="LH122" s="128"/>
      <c r="LI122" s="128"/>
      <c r="LJ122" s="128"/>
      <c r="LK122" s="128"/>
      <c r="LL122" s="128"/>
      <c r="LM122" s="128"/>
      <c r="LN122" s="128"/>
      <c r="LO122" s="128"/>
      <c r="LP122" s="128"/>
      <c r="LQ122" s="128"/>
      <c r="LR122" s="128"/>
      <c r="LS122" s="128"/>
      <c r="LT122" s="128"/>
      <c r="LU122" s="128"/>
      <c r="LV122" s="128"/>
      <c r="LW122" s="128"/>
      <c r="LX122" s="128"/>
      <c r="LY122" s="128"/>
      <c r="LZ122" s="128"/>
      <c r="MA122" s="128"/>
      <c r="MB122" s="128"/>
      <c r="MC122" s="128"/>
      <c r="MD122" s="128"/>
      <c r="ME122" s="128"/>
      <c r="MF122" s="128"/>
      <c r="MG122" s="128"/>
      <c r="MH122" s="128"/>
      <c r="MI122" s="128"/>
      <c r="MJ122" s="128"/>
      <c r="MK122" s="128"/>
      <c r="ML122" s="128"/>
      <c r="MM122" s="128"/>
      <c r="MN122" s="128"/>
      <c r="MO122" s="128"/>
      <c r="MP122" s="128"/>
      <c r="MQ122" s="128"/>
      <c r="MR122" s="128"/>
      <c r="MS122" s="128"/>
      <c r="MT122" s="128"/>
      <c r="MU122" s="128"/>
      <c r="MV122" s="128"/>
      <c r="MW122" s="128"/>
      <c r="MX122" s="128"/>
      <c r="MY122" s="128"/>
      <c r="MZ122" s="128"/>
      <c r="NA122" s="128"/>
      <c r="NB122" s="128"/>
      <c r="NC122" s="128"/>
      <c r="ND122" s="128"/>
      <c r="NE122" s="128"/>
      <c r="NF122" s="128"/>
      <c r="NG122" s="128"/>
      <c r="NH122" s="128"/>
      <c r="NI122" s="128"/>
      <c r="NJ122" s="128"/>
      <c r="NK122" s="128"/>
      <c r="NL122" s="128"/>
      <c r="NM122" s="128"/>
      <c r="NN122" s="128"/>
      <c r="NO122" s="128"/>
      <c r="NP122" s="128"/>
      <c r="NQ122" s="128"/>
      <c r="NR122" s="128"/>
      <c r="NS122" s="128"/>
      <c r="NT122" s="128"/>
      <c r="NU122" s="128"/>
      <c r="NV122" s="128"/>
      <c r="NW122" s="128"/>
      <c r="NX122" s="128"/>
      <c r="NY122" s="128"/>
      <c r="NZ122" s="128"/>
      <c r="OA122" s="128"/>
      <c r="OB122" s="128"/>
      <c r="OC122" s="128"/>
      <c r="OD122" s="128"/>
      <c r="OE122" s="128"/>
      <c r="OF122" s="128"/>
      <c r="OG122" s="128"/>
      <c r="OH122" s="128"/>
      <c r="OI122" s="128"/>
      <c r="OJ122" s="128"/>
      <c r="OK122" s="128"/>
      <c r="OL122" s="128"/>
      <c r="OM122" s="128"/>
      <c r="ON122" s="128"/>
      <c r="OO122" s="128"/>
      <c r="OP122" s="128"/>
      <c r="OQ122" s="128"/>
      <c r="OR122" s="128"/>
      <c r="OS122" s="128"/>
      <c r="OT122" s="128"/>
      <c r="OU122" s="128"/>
      <c r="OV122" s="128"/>
      <c r="OW122" s="128"/>
      <c r="OX122" s="128"/>
      <c r="OY122" s="128"/>
      <c r="OZ122" s="128"/>
      <c r="PA122" s="128"/>
      <c r="PB122" s="128"/>
      <c r="PC122" s="128"/>
      <c r="PD122" s="128"/>
      <c r="PE122" s="128"/>
      <c r="PF122" s="128"/>
      <c r="PG122" s="128"/>
      <c r="PH122" s="128"/>
      <c r="PI122" s="128"/>
      <c r="PJ122" s="128"/>
      <c r="PK122" s="128"/>
      <c r="PL122" s="128"/>
      <c r="PM122" s="128"/>
      <c r="PN122" s="128"/>
      <c r="PO122" s="128"/>
      <c r="PP122" s="128"/>
      <c r="PQ122" s="128"/>
      <c r="PR122" s="128"/>
      <c r="PS122" s="128"/>
      <c r="PT122" s="128"/>
      <c r="PU122" s="128"/>
      <c r="PV122" s="128"/>
      <c r="PW122" s="128"/>
      <c r="PX122" s="128"/>
      <c r="PY122" s="128"/>
      <c r="PZ122" s="128"/>
      <c r="QA122" s="128"/>
      <c r="QB122" s="128"/>
      <c r="QC122" s="128"/>
      <c r="QD122" s="128"/>
      <c r="QE122" s="128"/>
      <c r="QF122" s="128"/>
      <c r="QG122" s="128"/>
      <c r="QH122" s="128"/>
      <c r="QI122" s="128"/>
      <c r="QJ122" s="128"/>
      <c r="QK122" s="128"/>
      <c r="QL122" s="128"/>
      <c r="QM122" s="128"/>
      <c r="QN122" s="128"/>
      <c r="QO122" s="128"/>
      <c r="QP122" s="128"/>
      <c r="QQ122" s="128"/>
      <c r="QR122" s="128"/>
      <c r="QS122" s="128"/>
      <c r="QT122" s="128"/>
      <c r="QU122" s="128"/>
      <c r="QV122" s="128"/>
      <c r="QW122" s="128"/>
      <c r="QX122" s="128"/>
      <c r="QY122" s="128"/>
      <c r="QZ122" s="128"/>
      <c r="RA122" s="128"/>
      <c r="RB122" s="128"/>
      <c r="RC122" s="128"/>
      <c r="RD122" s="128"/>
      <c r="RE122" s="128"/>
      <c r="RF122" s="128"/>
      <c r="RG122" s="128"/>
      <c r="RH122" s="128"/>
      <c r="RI122" s="128"/>
      <c r="RJ122" s="128"/>
      <c r="RK122" s="128"/>
      <c r="RL122" s="128"/>
      <c r="RM122" s="128"/>
      <c r="RN122" s="128"/>
      <c r="RO122" s="128"/>
      <c r="RP122" s="128"/>
      <c r="RQ122" s="128"/>
      <c r="RR122" s="128"/>
      <c r="RS122" s="128"/>
      <c r="RT122" s="128"/>
      <c r="RU122" s="128"/>
      <c r="RV122" s="128"/>
      <c r="RW122" s="128"/>
      <c r="RX122" s="128"/>
      <c r="RY122" s="128"/>
      <c r="RZ122" s="128"/>
      <c r="SA122" s="128"/>
      <c r="SB122" s="128"/>
      <c r="SC122" s="128"/>
      <c r="SD122" s="128"/>
      <c r="SE122" s="128"/>
      <c r="SF122" s="128"/>
      <c r="SG122" s="128"/>
      <c r="SH122" s="128"/>
      <c r="SI122" s="128"/>
      <c r="SJ122" s="128"/>
      <c r="SK122" s="128"/>
      <c r="SL122" s="128"/>
      <c r="SM122" s="128"/>
      <c r="SN122" s="128"/>
      <c r="SO122" s="128"/>
      <c r="SP122" s="128"/>
      <c r="SQ122" s="128"/>
      <c r="SR122" s="128"/>
      <c r="SS122" s="128"/>
      <c r="ST122" s="128"/>
      <c r="SU122" s="128"/>
      <c r="SV122" s="128"/>
      <c r="SW122" s="128"/>
      <c r="SX122" s="128"/>
      <c r="SY122" s="128"/>
      <c r="SZ122" s="128"/>
      <c r="TA122" s="128"/>
      <c r="TB122" s="128"/>
      <c r="TC122" s="128"/>
      <c r="TD122" s="128"/>
      <c r="TE122" s="128"/>
      <c r="TF122" s="128"/>
      <c r="TG122" s="128"/>
      <c r="TH122" s="128"/>
      <c r="TI122" s="128"/>
      <c r="TJ122" s="128"/>
      <c r="TK122" s="128"/>
      <c r="TL122" s="128"/>
      <c r="TM122" s="128"/>
      <c r="TN122" s="128"/>
      <c r="TO122" s="128"/>
      <c r="TP122" s="128"/>
      <c r="TQ122" s="128"/>
      <c r="TR122" s="128"/>
      <c r="TS122" s="128"/>
      <c r="TT122" s="128"/>
      <c r="TU122" s="128"/>
      <c r="TV122" s="128"/>
      <c r="TW122" s="128"/>
      <c r="TX122" s="128"/>
      <c r="TY122" s="128"/>
      <c r="TZ122" s="128"/>
      <c r="UA122" s="128"/>
      <c r="UB122" s="128"/>
      <c r="UC122" s="128"/>
      <c r="UD122" s="128"/>
      <c r="UE122" s="128"/>
      <c r="UF122" s="128"/>
      <c r="UG122" s="128"/>
      <c r="UH122" s="128"/>
      <c r="UI122" s="128"/>
      <c r="UJ122" s="128"/>
      <c r="UK122" s="128"/>
      <c r="UL122" s="128"/>
      <c r="UM122" s="128"/>
      <c r="UN122" s="128"/>
      <c r="UO122" s="128"/>
      <c r="UP122" s="128"/>
      <c r="UQ122" s="128"/>
      <c r="UR122" s="128"/>
      <c r="US122" s="128"/>
      <c r="UT122" s="128"/>
      <c r="UU122" s="128"/>
      <c r="UV122" s="128"/>
      <c r="UW122" s="128"/>
      <c r="UX122" s="128"/>
      <c r="UY122" s="128"/>
      <c r="UZ122" s="128"/>
      <c r="VA122" s="128"/>
      <c r="VB122" s="128"/>
      <c r="VC122" s="128"/>
      <c r="VD122" s="128"/>
      <c r="VE122" s="128"/>
      <c r="VF122" s="128"/>
      <c r="VG122" s="128"/>
      <c r="VH122" s="128"/>
      <c r="VI122" s="128"/>
      <c r="VJ122" s="128"/>
      <c r="VK122" s="128"/>
      <c r="VL122" s="128"/>
      <c r="VM122" s="128"/>
      <c r="VN122" s="128"/>
      <c r="VO122" s="128"/>
      <c r="VP122" s="128"/>
      <c r="VQ122" s="128"/>
      <c r="VR122" s="128"/>
      <c r="VS122" s="128"/>
      <c r="VT122" s="128"/>
      <c r="VU122" s="128"/>
      <c r="VV122" s="128"/>
      <c r="VW122" s="128"/>
      <c r="VX122" s="128"/>
      <c r="VY122" s="128"/>
      <c r="VZ122" s="128"/>
      <c r="WA122" s="128"/>
      <c r="WB122" s="128"/>
      <c r="WC122" s="128"/>
      <c r="WD122" s="128"/>
      <c r="WE122" s="128"/>
      <c r="WF122" s="128"/>
      <c r="WG122" s="128"/>
      <c r="WH122" s="128"/>
      <c r="WI122" s="128"/>
      <c r="WJ122" s="128"/>
      <c r="WK122" s="128"/>
      <c r="WL122" s="128"/>
      <c r="WM122" s="128"/>
      <c r="WN122" s="128"/>
      <c r="WO122" s="128"/>
      <c r="WP122" s="128"/>
      <c r="WQ122" s="128"/>
      <c r="WR122" s="128"/>
      <c r="WS122" s="128"/>
      <c r="WT122" s="128"/>
      <c r="WU122" s="128"/>
      <c r="WV122" s="128"/>
      <c r="WW122" s="128"/>
      <c r="WX122" s="128"/>
      <c r="WY122" s="128"/>
      <c r="WZ122" s="128"/>
      <c r="XA122" s="128"/>
      <c r="XB122" s="128"/>
      <c r="XC122" s="128"/>
      <c r="XD122" s="128"/>
      <c r="XE122" s="128"/>
      <c r="XF122" s="128"/>
      <c r="XG122" s="128"/>
      <c r="XH122" s="128"/>
      <c r="XI122" s="128"/>
      <c r="XJ122" s="128"/>
      <c r="XK122" s="128"/>
      <c r="XL122" s="128"/>
      <c r="XM122" s="128"/>
      <c r="XN122" s="128"/>
      <c r="XO122" s="128"/>
      <c r="XP122" s="128"/>
      <c r="XQ122" s="128"/>
      <c r="XR122" s="128"/>
      <c r="XS122" s="128"/>
      <c r="XT122" s="128"/>
      <c r="XU122" s="128"/>
      <c r="XV122" s="128"/>
      <c r="XW122" s="128"/>
      <c r="XX122" s="128"/>
      <c r="XY122" s="128"/>
      <c r="XZ122" s="128"/>
      <c r="YA122" s="128"/>
      <c r="YB122" s="128"/>
      <c r="YC122" s="128"/>
      <c r="YD122" s="128"/>
      <c r="YE122" s="128"/>
      <c r="YF122" s="128"/>
      <c r="YG122" s="128"/>
      <c r="YH122" s="128"/>
      <c r="YI122" s="128"/>
      <c r="YJ122" s="128"/>
      <c r="YK122" s="128"/>
      <c r="YL122" s="128"/>
      <c r="YM122" s="128"/>
      <c r="YN122" s="128"/>
      <c r="YO122" s="128"/>
      <c r="YP122" s="128"/>
      <c r="YQ122" s="128"/>
      <c r="YR122" s="128"/>
      <c r="YS122" s="128"/>
      <c r="YT122" s="128"/>
      <c r="YU122" s="128"/>
      <c r="YV122" s="128"/>
      <c r="YW122" s="128"/>
      <c r="YX122" s="128"/>
      <c r="YY122" s="128"/>
      <c r="YZ122" s="128"/>
      <c r="ZA122" s="128"/>
      <c r="ZB122" s="128"/>
      <c r="ZC122" s="128"/>
      <c r="ZD122" s="128"/>
      <c r="ZE122" s="128"/>
      <c r="ZF122" s="128"/>
      <c r="ZG122" s="128"/>
      <c r="ZH122" s="128"/>
      <c r="ZI122" s="128"/>
      <c r="ZJ122" s="128"/>
      <c r="ZK122" s="128"/>
      <c r="ZL122" s="128"/>
      <c r="ZM122" s="128"/>
      <c r="ZN122" s="128"/>
      <c r="ZO122" s="128"/>
      <c r="ZP122" s="128"/>
      <c r="ZQ122" s="128"/>
      <c r="ZR122" s="128"/>
      <c r="ZS122" s="128"/>
      <c r="ZT122" s="128"/>
      <c r="ZU122" s="128"/>
      <c r="ZV122" s="128"/>
      <c r="ZW122" s="128"/>
      <c r="ZX122" s="128"/>
      <c r="ZY122" s="128"/>
      <c r="ZZ122" s="128"/>
      <c r="AAA122" s="128"/>
      <c r="AAB122" s="128"/>
      <c r="AAC122" s="128"/>
      <c r="AAD122" s="128"/>
      <c r="AAE122" s="128"/>
      <c r="AAF122" s="128"/>
      <c r="AAG122" s="128"/>
      <c r="AAH122" s="128"/>
      <c r="AAI122" s="128"/>
      <c r="AAJ122" s="128"/>
      <c r="AAK122" s="128"/>
      <c r="AAL122" s="128"/>
      <c r="AAM122" s="128"/>
      <c r="AAN122" s="128"/>
      <c r="AAO122" s="128"/>
      <c r="AAP122" s="128"/>
      <c r="AAQ122" s="128"/>
      <c r="AAR122" s="128"/>
      <c r="AAS122" s="128"/>
      <c r="AAT122" s="128"/>
      <c r="AAU122" s="128"/>
      <c r="AAV122" s="128"/>
      <c r="AAW122" s="128"/>
      <c r="AAX122" s="128"/>
      <c r="AAY122" s="128"/>
      <c r="AAZ122" s="128"/>
      <c r="ABA122" s="128"/>
      <c r="ABB122" s="128"/>
      <c r="ABC122" s="128"/>
      <c r="ABD122" s="128"/>
      <c r="ABE122" s="128"/>
      <c r="ABF122" s="128"/>
      <c r="ABG122" s="128"/>
      <c r="ABH122" s="128"/>
      <c r="ABI122" s="128"/>
      <c r="ABJ122" s="128"/>
      <c r="ABK122" s="128"/>
      <c r="ABL122" s="128"/>
      <c r="ABM122" s="128"/>
      <c r="ABN122" s="128"/>
      <c r="ABO122" s="128"/>
      <c r="ABP122" s="128"/>
      <c r="ABQ122" s="128"/>
      <c r="ABR122" s="128"/>
      <c r="ABS122" s="128"/>
      <c r="ABT122" s="128"/>
      <c r="ABU122" s="128"/>
      <c r="ABV122" s="128"/>
      <c r="ABW122" s="128"/>
      <c r="ABX122" s="128"/>
      <c r="ABY122" s="128"/>
      <c r="ABZ122" s="128"/>
      <c r="ACA122" s="128"/>
      <c r="ACB122" s="128"/>
      <c r="ACC122" s="128"/>
      <c r="ACD122" s="128"/>
      <c r="ACE122" s="128"/>
      <c r="ACF122" s="128"/>
      <c r="ACG122" s="128"/>
      <c r="ACH122" s="128"/>
      <c r="ACI122" s="128"/>
      <c r="ACJ122" s="128"/>
      <c r="ACK122" s="128"/>
      <c r="ACL122" s="128"/>
      <c r="ACM122" s="128"/>
      <c r="ACN122" s="128"/>
      <c r="ACO122" s="128"/>
      <c r="ACP122" s="128"/>
      <c r="ACQ122" s="128"/>
      <c r="ACR122" s="128"/>
      <c r="ACS122" s="128"/>
      <c r="ACT122" s="128"/>
      <c r="ACU122" s="128"/>
      <c r="ACV122" s="128"/>
      <c r="ACW122" s="128"/>
      <c r="ACX122" s="128"/>
      <c r="ACY122" s="128"/>
      <c r="ACZ122" s="128"/>
      <c r="ADA122" s="128"/>
      <c r="ADB122" s="128"/>
      <c r="ADC122" s="128"/>
      <c r="ADD122" s="128"/>
      <c r="ADE122" s="128"/>
      <c r="ADF122" s="128"/>
      <c r="ADG122" s="128"/>
      <c r="ADH122" s="128"/>
      <c r="ADI122" s="128"/>
      <c r="ADJ122" s="128"/>
      <c r="ADK122" s="128"/>
      <c r="ADL122" s="128"/>
      <c r="ADM122" s="128"/>
      <c r="ADN122" s="128"/>
      <c r="ADO122" s="128"/>
      <c r="ADP122" s="128"/>
      <c r="ADQ122" s="128"/>
      <c r="ADR122" s="128"/>
      <c r="ADS122" s="128"/>
      <c r="ADT122" s="128"/>
      <c r="ADU122" s="128"/>
      <c r="ADV122" s="128"/>
      <c r="ADW122" s="128"/>
      <c r="ADX122" s="128"/>
      <c r="ADY122" s="128"/>
      <c r="ADZ122" s="128"/>
      <c r="AEA122" s="128"/>
      <c r="AEB122" s="128"/>
      <c r="AEC122" s="128"/>
      <c r="AED122" s="128"/>
      <c r="AEE122" s="128"/>
      <c r="AEF122" s="128"/>
      <c r="AEG122" s="128"/>
      <c r="AEH122" s="128"/>
      <c r="AEI122" s="128"/>
      <c r="AEJ122" s="128"/>
      <c r="AEK122" s="128"/>
      <c r="AEL122" s="128"/>
      <c r="AEM122" s="128"/>
      <c r="AEN122" s="128"/>
      <c r="AEO122" s="128"/>
      <c r="AEP122" s="128"/>
      <c r="AEQ122" s="128"/>
      <c r="AER122" s="128"/>
      <c r="AES122" s="128"/>
      <c r="AET122" s="128"/>
      <c r="AEU122" s="128"/>
      <c r="AEV122" s="128"/>
      <c r="AEW122" s="128"/>
      <c r="AEX122" s="128"/>
      <c r="AEY122" s="128"/>
      <c r="AEZ122" s="128"/>
      <c r="AFA122" s="128"/>
      <c r="AFB122" s="128"/>
      <c r="AFC122" s="128"/>
      <c r="AFD122" s="128"/>
      <c r="AFE122" s="128"/>
      <c r="AFF122" s="128"/>
      <c r="AFG122" s="128"/>
      <c r="AFH122" s="128"/>
      <c r="AFI122" s="128"/>
      <c r="AFJ122" s="128"/>
      <c r="AFK122" s="128"/>
      <c r="AFL122" s="128"/>
      <c r="AFM122" s="128"/>
      <c r="AFN122" s="128"/>
      <c r="AFO122" s="128"/>
      <c r="AFP122" s="128"/>
      <c r="AFQ122" s="128"/>
      <c r="AFR122" s="128"/>
      <c r="AFS122" s="128"/>
      <c r="AFT122" s="128"/>
      <c r="AFU122" s="128"/>
      <c r="AFV122" s="128"/>
      <c r="AFW122" s="128"/>
      <c r="AFX122" s="128"/>
      <c r="AFY122" s="128"/>
      <c r="AFZ122" s="128"/>
      <c r="AGA122" s="128"/>
      <c r="AGB122" s="128"/>
      <c r="AGC122" s="128"/>
      <c r="AGD122" s="128"/>
      <c r="AGE122" s="128"/>
      <c r="AGF122" s="128"/>
      <c r="AGG122" s="128"/>
      <c r="AGH122" s="128"/>
      <c r="AGI122" s="128"/>
      <c r="AGJ122" s="128"/>
      <c r="AGK122" s="128"/>
      <c r="AGL122" s="128"/>
      <c r="AGM122" s="128"/>
      <c r="AGN122" s="128"/>
      <c r="AGO122" s="128"/>
      <c r="AGP122" s="128"/>
      <c r="AGQ122" s="128"/>
      <c r="AGR122" s="128"/>
      <c r="AGS122" s="128"/>
      <c r="AGT122" s="128"/>
      <c r="AGU122" s="128"/>
      <c r="AGV122" s="128"/>
      <c r="AGW122" s="128"/>
      <c r="AGX122" s="128"/>
      <c r="AGY122" s="128"/>
      <c r="AGZ122" s="128"/>
      <c r="AHA122" s="128"/>
      <c r="AHB122" s="128"/>
      <c r="AHC122" s="128"/>
      <c r="AHD122" s="128"/>
      <c r="AHE122" s="128"/>
      <c r="AHF122" s="128"/>
      <c r="AHG122" s="128"/>
      <c r="AHH122" s="128"/>
      <c r="AHI122" s="128"/>
      <c r="AHJ122" s="128"/>
      <c r="AHK122" s="128"/>
      <c r="AHL122" s="128"/>
      <c r="AHM122" s="128"/>
      <c r="AHN122" s="128"/>
      <c r="AHO122" s="128"/>
      <c r="AHP122" s="128"/>
      <c r="AHQ122" s="128"/>
      <c r="AHR122" s="128"/>
      <c r="AHS122" s="128"/>
      <c r="AHT122" s="128"/>
      <c r="AHU122" s="128"/>
      <c r="AHV122" s="128"/>
      <c r="AHW122" s="128"/>
      <c r="AHX122" s="128"/>
      <c r="AHY122" s="128"/>
      <c r="AHZ122" s="128"/>
      <c r="AIA122" s="128"/>
      <c r="AIB122" s="128"/>
      <c r="AIC122" s="128"/>
      <c r="AID122" s="128"/>
      <c r="AIE122" s="128"/>
      <c r="AIF122" s="128"/>
      <c r="AIG122" s="128"/>
      <c r="AIH122" s="128"/>
      <c r="AII122" s="128"/>
      <c r="AIJ122" s="128"/>
      <c r="AIK122" s="128"/>
      <c r="AIL122" s="128"/>
      <c r="AIM122" s="128"/>
      <c r="AIN122" s="128"/>
      <c r="AIO122" s="128"/>
      <c r="AIP122" s="128"/>
      <c r="AIQ122" s="128"/>
      <c r="AIR122" s="128"/>
      <c r="AIS122" s="128"/>
      <c r="AIT122" s="128"/>
      <c r="AIU122" s="128"/>
      <c r="AIV122" s="128"/>
      <c r="AIW122" s="128"/>
      <c r="AIX122" s="128"/>
      <c r="AIY122" s="128"/>
      <c r="AIZ122" s="128"/>
      <c r="AJA122" s="128"/>
      <c r="AJB122" s="128"/>
      <c r="AJC122" s="128"/>
      <c r="AJD122" s="128"/>
      <c r="AJE122" s="128"/>
      <c r="AJF122" s="128"/>
      <c r="AJG122" s="128"/>
      <c r="AJH122" s="128"/>
      <c r="AJI122" s="128"/>
      <c r="AJJ122" s="128"/>
      <c r="AJK122" s="128"/>
      <c r="AJL122" s="128"/>
      <c r="AJM122" s="128"/>
      <c r="AJN122" s="128"/>
      <c r="AJO122" s="128"/>
      <c r="AJP122" s="128"/>
      <c r="AJQ122" s="128"/>
      <c r="AJR122" s="128"/>
      <c r="AJS122" s="128"/>
      <c r="AJT122" s="128"/>
      <c r="AJU122" s="128"/>
      <c r="AJV122" s="128"/>
      <c r="AJW122" s="128"/>
      <c r="AJX122" s="128"/>
      <c r="AJY122" s="128"/>
      <c r="AJZ122" s="128"/>
      <c r="AKA122" s="128"/>
      <c r="AKB122" s="128"/>
      <c r="AKC122" s="128"/>
      <c r="AKD122" s="128"/>
      <c r="AKE122" s="128"/>
      <c r="AKF122" s="128"/>
      <c r="AKG122" s="128"/>
      <c r="AKH122" s="128"/>
      <c r="AKI122" s="128"/>
      <c r="AKJ122" s="128"/>
      <c r="AKK122" s="128"/>
      <c r="AKL122" s="128"/>
      <c r="AKM122" s="128"/>
      <c r="AKN122" s="128"/>
      <c r="AKO122" s="128"/>
      <c r="AKP122" s="128"/>
      <c r="AKQ122" s="128"/>
      <c r="AKR122" s="128"/>
      <c r="AKS122" s="128"/>
      <c r="AKT122" s="128"/>
      <c r="AKU122" s="128"/>
      <c r="AKV122" s="128"/>
      <c r="AKW122" s="128"/>
      <c r="AKX122" s="128"/>
      <c r="AKY122" s="128"/>
      <c r="AKZ122" s="128"/>
      <c r="ALA122" s="128"/>
      <c r="ALB122" s="128"/>
      <c r="ALC122" s="128"/>
      <c r="ALD122" s="128"/>
      <c r="ALE122" s="128"/>
      <c r="ALF122" s="128"/>
      <c r="ALG122" s="128"/>
      <c r="ALH122" s="128"/>
      <c r="ALI122" s="128"/>
      <c r="ALJ122" s="128"/>
      <c r="ALK122" s="128"/>
      <c r="ALL122" s="128"/>
      <c r="ALM122" s="128"/>
      <c r="ALN122" s="128"/>
      <c r="ALO122" s="128"/>
      <c r="ALP122" s="128"/>
      <c r="ALQ122" s="128"/>
      <c r="ALR122" s="128"/>
      <c r="ALS122" s="128"/>
      <c r="ALT122" s="128"/>
      <c r="ALU122" s="128"/>
      <c r="ALV122" s="128"/>
      <c r="ALW122" s="128"/>
      <c r="ALX122" s="128"/>
      <c r="ALY122" s="128"/>
      <c r="ALZ122" s="128"/>
      <c r="AMA122" s="128"/>
      <c r="AMB122" s="128"/>
      <c r="AMC122" s="128"/>
      <c r="AMD122" s="128"/>
      <c r="AME122" s="128"/>
      <c r="AMF122" s="128"/>
      <c r="AMG122" s="128"/>
      <c r="AMH122" s="128"/>
      <c r="AMI122" s="128"/>
      <c r="AMJ122" s="128"/>
      <c r="AMK122" s="128"/>
      <c r="AML122" s="128"/>
      <c r="AMM122" s="128"/>
      <c r="AMN122" s="128"/>
      <c r="AMO122" s="128"/>
    </row>
    <row r="123" spans="1:1032">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363"/>
      <c r="AD123" s="128"/>
      <c r="AE123" s="128"/>
      <c r="AF123" s="128"/>
      <c r="AG123" s="128"/>
      <c r="AH123" s="96"/>
      <c r="AI123" s="96"/>
      <c r="AJ123" s="96"/>
      <c r="AK123" s="96"/>
      <c r="AL123" s="96"/>
      <c r="AM123" s="96"/>
      <c r="AN123" s="96"/>
      <c r="AO123" s="96"/>
      <c r="AP123" s="96"/>
      <c r="AQ123" s="96"/>
      <c r="AR123" s="128"/>
      <c r="AS123" s="128"/>
      <c r="AT123" s="128"/>
      <c r="AU123" s="128"/>
      <c r="AV123" s="128"/>
      <c r="AW123" s="128"/>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c r="CX123" s="128"/>
      <c r="CY123" s="128"/>
      <c r="CZ123" s="128"/>
      <c r="DA123" s="128"/>
      <c r="DB123" s="128"/>
      <c r="DC123" s="128"/>
      <c r="DD123" s="128"/>
      <c r="DE123" s="128"/>
      <c r="DF123" s="128"/>
      <c r="DG123" s="128"/>
      <c r="DH123" s="128"/>
      <c r="DI123" s="128"/>
      <c r="DJ123" s="128"/>
      <c r="DK123" s="128"/>
      <c r="DL123" s="128"/>
      <c r="DM123" s="128"/>
      <c r="DN123" s="128"/>
      <c r="DO123" s="128"/>
      <c r="DP123" s="128"/>
      <c r="DQ123" s="128"/>
      <c r="DR123" s="128"/>
      <c r="DS123" s="128"/>
      <c r="DT123" s="128"/>
      <c r="DU123" s="128"/>
      <c r="DV123" s="128"/>
      <c r="DW123" s="128"/>
      <c r="DX123" s="128"/>
      <c r="DY123" s="128"/>
      <c r="DZ123" s="128"/>
      <c r="EA123" s="128"/>
      <c r="EB123" s="128"/>
      <c r="EC123" s="128"/>
      <c r="ED123" s="128"/>
      <c r="EE123" s="128"/>
      <c r="EF123" s="128"/>
      <c r="EG123" s="128"/>
      <c r="EH123" s="128"/>
      <c r="EI123" s="128"/>
      <c r="EJ123" s="128"/>
      <c r="EK123" s="128"/>
      <c r="EL123" s="128"/>
      <c r="EM123" s="128"/>
      <c r="EN123" s="128"/>
      <c r="EO123" s="128"/>
      <c r="EP123" s="128"/>
      <c r="EQ123" s="128"/>
      <c r="ER123" s="128"/>
      <c r="ES123" s="128"/>
      <c r="ET123" s="128"/>
      <c r="EU123" s="128"/>
      <c r="EV123" s="128"/>
      <c r="EW123" s="128"/>
      <c r="EX123" s="128"/>
      <c r="EY123" s="128"/>
      <c r="EZ123" s="128"/>
      <c r="FA123" s="128"/>
      <c r="FB123" s="128"/>
      <c r="FC123" s="128"/>
      <c r="FD123" s="128"/>
      <c r="FE123" s="128"/>
      <c r="FF123" s="128"/>
      <c r="FG123" s="128"/>
      <c r="FH123" s="128"/>
      <c r="FI123" s="128"/>
      <c r="FJ123" s="128"/>
      <c r="FK123" s="128"/>
      <c r="FL123" s="128"/>
      <c r="FM123" s="128"/>
      <c r="FN123" s="128"/>
      <c r="FO123" s="128"/>
      <c r="FP123" s="128"/>
      <c r="FQ123" s="128"/>
      <c r="FR123" s="128"/>
      <c r="FS123" s="128"/>
      <c r="FT123" s="128"/>
      <c r="FU123" s="128"/>
      <c r="FV123" s="128"/>
      <c r="FW123" s="128"/>
      <c r="FX123" s="128"/>
      <c r="FY123" s="128"/>
      <c r="FZ123" s="128"/>
      <c r="GA123" s="128"/>
      <c r="GB123" s="128"/>
      <c r="GC123" s="128"/>
      <c r="GD123" s="128"/>
      <c r="GE123" s="128"/>
      <c r="GF123" s="128"/>
      <c r="GG123" s="128"/>
      <c r="GH123" s="128"/>
      <c r="GI123" s="128"/>
      <c r="GJ123" s="128"/>
      <c r="GK123" s="128"/>
      <c r="GL123" s="128"/>
      <c r="GM123" s="128"/>
      <c r="GN123" s="128"/>
      <c r="GO123" s="128"/>
      <c r="GP123" s="128"/>
      <c r="GQ123" s="128"/>
      <c r="GR123" s="128"/>
      <c r="GS123" s="128"/>
      <c r="GT123" s="128"/>
      <c r="GU123" s="128"/>
      <c r="GV123" s="128"/>
      <c r="GW123" s="128"/>
      <c r="GX123" s="128"/>
      <c r="GY123" s="128"/>
      <c r="GZ123" s="128"/>
      <c r="HA123" s="128"/>
      <c r="HB123" s="128"/>
      <c r="HC123" s="128"/>
      <c r="HD123" s="128"/>
      <c r="HE123" s="128"/>
      <c r="HF123" s="128"/>
      <c r="HG123" s="128"/>
      <c r="HH123" s="128"/>
      <c r="HI123" s="128"/>
      <c r="HJ123" s="128"/>
      <c r="HK123" s="128"/>
      <c r="HL123" s="128"/>
      <c r="HM123" s="128"/>
      <c r="HN123" s="128"/>
      <c r="HO123" s="128"/>
      <c r="HP123" s="128"/>
      <c r="HQ123" s="128"/>
      <c r="HR123" s="128"/>
      <c r="HS123" s="128"/>
      <c r="HT123" s="128"/>
      <c r="HU123" s="128"/>
      <c r="HV123" s="128"/>
      <c r="HW123" s="128"/>
      <c r="HX123" s="128"/>
      <c r="HY123" s="128"/>
      <c r="HZ123" s="128"/>
      <c r="IA123" s="128"/>
      <c r="IB123" s="128"/>
      <c r="IC123" s="128"/>
      <c r="ID123" s="128"/>
      <c r="IE123" s="128"/>
      <c r="IF123" s="128"/>
      <c r="IG123" s="128"/>
      <c r="IH123" s="128"/>
      <c r="II123" s="128"/>
      <c r="IJ123" s="128"/>
      <c r="IK123" s="128"/>
      <c r="IL123" s="128"/>
      <c r="IM123" s="128"/>
      <c r="IN123" s="128"/>
      <c r="IO123" s="128"/>
      <c r="IP123" s="128"/>
      <c r="IQ123" s="128"/>
      <c r="IR123" s="128"/>
      <c r="IS123" s="128"/>
      <c r="IT123" s="128"/>
      <c r="IU123" s="128"/>
      <c r="IV123" s="128"/>
      <c r="IW123" s="128"/>
      <c r="IX123" s="128"/>
      <c r="IY123" s="128"/>
      <c r="IZ123" s="128"/>
      <c r="JA123" s="128"/>
      <c r="JB123" s="128"/>
      <c r="JC123" s="128"/>
      <c r="JD123" s="128"/>
      <c r="JE123" s="128"/>
      <c r="JF123" s="128"/>
      <c r="JG123" s="128"/>
      <c r="JH123" s="128"/>
      <c r="JI123" s="128"/>
      <c r="JJ123" s="128"/>
      <c r="JK123" s="128"/>
      <c r="JL123" s="128"/>
      <c r="JM123" s="128"/>
      <c r="JN123" s="128"/>
      <c r="JO123" s="128"/>
      <c r="JP123" s="128"/>
      <c r="JQ123" s="128"/>
      <c r="JR123" s="128"/>
      <c r="JS123" s="128"/>
      <c r="JT123" s="128"/>
      <c r="JU123" s="128"/>
      <c r="JV123" s="128"/>
      <c r="JW123" s="128"/>
      <c r="JX123" s="128"/>
      <c r="JY123" s="128"/>
      <c r="JZ123" s="128"/>
      <c r="KA123" s="128"/>
      <c r="KB123" s="128"/>
      <c r="KC123" s="128"/>
      <c r="KD123" s="128"/>
      <c r="KE123" s="128"/>
      <c r="KF123" s="128"/>
      <c r="KG123" s="128"/>
      <c r="KH123" s="128"/>
      <c r="KI123" s="128"/>
      <c r="KJ123" s="128"/>
      <c r="KK123" s="128"/>
      <c r="KL123" s="128"/>
      <c r="KM123" s="128"/>
      <c r="KN123" s="128"/>
      <c r="KO123" s="128"/>
      <c r="KP123" s="128"/>
      <c r="KQ123" s="128"/>
      <c r="KR123" s="128"/>
      <c r="KS123" s="128"/>
      <c r="KT123" s="128"/>
      <c r="KU123" s="128"/>
      <c r="KV123" s="128"/>
      <c r="KW123" s="128"/>
      <c r="KX123" s="128"/>
      <c r="KY123" s="128"/>
      <c r="KZ123" s="128"/>
      <c r="LA123" s="128"/>
      <c r="LB123" s="128"/>
      <c r="LC123" s="128"/>
      <c r="LD123" s="128"/>
      <c r="LE123" s="128"/>
      <c r="LF123" s="128"/>
      <c r="LG123" s="128"/>
      <c r="LH123" s="128"/>
      <c r="LI123" s="128"/>
      <c r="LJ123" s="128"/>
      <c r="LK123" s="128"/>
      <c r="LL123" s="128"/>
      <c r="LM123" s="128"/>
      <c r="LN123" s="128"/>
      <c r="LO123" s="128"/>
      <c r="LP123" s="128"/>
      <c r="LQ123" s="128"/>
      <c r="LR123" s="128"/>
      <c r="LS123" s="128"/>
      <c r="LT123" s="128"/>
      <c r="LU123" s="128"/>
      <c r="LV123" s="128"/>
      <c r="LW123" s="128"/>
      <c r="LX123" s="128"/>
      <c r="LY123" s="128"/>
      <c r="LZ123" s="128"/>
      <c r="MA123" s="128"/>
      <c r="MB123" s="128"/>
      <c r="MC123" s="128"/>
      <c r="MD123" s="128"/>
      <c r="ME123" s="128"/>
      <c r="MF123" s="128"/>
      <c r="MG123" s="128"/>
      <c r="MH123" s="128"/>
      <c r="MI123" s="128"/>
      <c r="MJ123" s="128"/>
      <c r="MK123" s="128"/>
      <c r="ML123" s="128"/>
      <c r="MM123" s="128"/>
      <c r="MN123" s="128"/>
      <c r="MO123" s="128"/>
      <c r="MP123" s="128"/>
      <c r="MQ123" s="128"/>
      <c r="MR123" s="128"/>
      <c r="MS123" s="128"/>
      <c r="MT123" s="128"/>
      <c r="MU123" s="128"/>
      <c r="MV123" s="128"/>
      <c r="MW123" s="128"/>
      <c r="MX123" s="128"/>
      <c r="MY123" s="128"/>
      <c r="MZ123" s="128"/>
      <c r="NA123" s="128"/>
      <c r="NB123" s="128"/>
      <c r="NC123" s="128"/>
      <c r="ND123" s="128"/>
      <c r="NE123" s="128"/>
      <c r="NF123" s="128"/>
      <c r="NG123" s="128"/>
      <c r="NH123" s="128"/>
      <c r="NI123" s="128"/>
      <c r="NJ123" s="128"/>
      <c r="NK123" s="128"/>
      <c r="NL123" s="128"/>
      <c r="NM123" s="128"/>
      <c r="NN123" s="128"/>
      <c r="NO123" s="128"/>
      <c r="NP123" s="128"/>
      <c r="NQ123" s="128"/>
      <c r="NR123" s="128"/>
      <c r="NS123" s="128"/>
      <c r="NT123" s="128"/>
      <c r="NU123" s="128"/>
      <c r="NV123" s="128"/>
      <c r="NW123" s="128"/>
      <c r="NX123" s="128"/>
      <c r="NY123" s="128"/>
      <c r="NZ123" s="128"/>
      <c r="OA123" s="128"/>
      <c r="OB123" s="128"/>
      <c r="OC123" s="128"/>
      <c r="OD123" s="128"/>
      <c r="OE123" s="128"/>
      <c r="OF123" s="128"/>
      <c r="OG123" s="128"/>
      <c r="OH123" s="128"/>
      <c r="OI123" s="128"/>
      <c r="OJ123" s="128"/>
      <c r="OK123" s="128"/>
      <c r="OL123" s="128"/>
      <c r="OM123" s="128"/>
      <c r="ON123" s="128"/>
      <c r="OO123" s="128"/>
      <c r="OP123" s="128"/>
      <c r="OQ123" s="128"/>
      <c r="OR123" s="128"/>
      <c r="OS123" s="128"/>
      <c r="OT123" s="128"/>
      <c r="OU123" s="128"/>
      <c r="OV123" s="128"/>
      <c r="OW123" s="128"/>
      <c r="OX123" s="128"/>
      <c r="OY123" s="128"/>
      <c r="OZ123" s="128"/>
      <c r="PA123" s="128"/>
      <c r="PB123" s="128"/>
      <c r="PC123" s="128"/>
      <c r="PD123" s="128"/>
      <c r="PE123" s="128"/>
      <c r="PF123" s="128"/>
      <c r="PG123" s="128"/>
      <c r="PH123" s="128"/>
      <c r="PI123" s="128"/>
      <c r="PJ123" s="128"/>
      <c r="PK123" s="128"/>
      <c r="PL123" s="128"/>
      <c r="PM123" s="128"/>
      <c r="PN123" s="128"/>
      <c r="PO123" s="128"/>
      <c r="PP123" s="128"/>
      <c r="PQ123" s="128"/>
      <c r="PR123" s="128"/>
      <c r="PS123" s="128"/>
      <c r="PT123" s="128"/>
      <c r="PU123" s="128"/>
      <c r="PV123" s="128"/>
      <c r="PW123" s="128"/>
      <c r="PX123" s="128"/>
      <c r="PY123" s="128"/>
      <c r="PZ123" s="128"/>
      <c r="QA123" s="128"/>
      <c r="QB123" s="128"/>
      <c r="QC123" s="128"/>
      <c r="QD123" s="128"/>
      <c r="QE123" s="128"/>
      <c r="QF123" s="128"/>
      <c r="QG123" s="128"/>
      <c r="QH123" s="128"/>
      <c r="QI123" s="128"/>
      <c r="QJ123" s="128"/>
      <c r="QK123" s="128"/>
      <c r="QL123" s="128"/>
      <c r="QM123" s="128"/>
      <c r="QN123" s="128"/>
      <c r="QO123" s="128"/>
      <c r="QP123" s="128"/>
      <c r="QQ123" s="128"/>
      <c r="QR123" s="128"/>
      <c r="QS123" s="128"/>
      <c r="QT123" s="128"/>
      <c r="QU123" s="128"/>
      <c r="QV123" s="128"/>
      <c r="QW123" s="128"/>
      <c r="QX123" s="128"/>
      <c r="QY123" s="128"/>
      <c r="QZ123" s="128"/>
      <c r="RA123" s="128"/>
      <c r="RB123" s="128"/>
      <c r="RC123" s="128"/>
      <c r="RD123" s="128"/>
      <c r="RE123" s="128"/>
      <c r="RF123" s="128"/>
      <c r="RG123" s="128"/>
      <c r="RH123" s="128"/>
      <c r="RI123" s="128"/>
      <c r="RJ123" s="128"/>
      <c r="RK123" s="128"/>
      <c r="RL123" s="128"/>
      <c r="RM123" s="128"/>
      <c r="RN123" s="128"/>
      <c r="RO123" s="128"/>
      <c r="RP123" s="128"/>
      <c r="RQ123" s="128"/>
      <c r="RR123" s="128"/>
      <c r="RS123" s="128"/>
      <c r="RT123" s="128"/>
      <c r="RU123" s="128"/>
      <c r="RV123" s="128"/>
      <c r="RW123" s="128"/>
      <c r="RX123" s="128"/>
      <c r="RY123" s="128"/>
      <c r="RZ123" s="128"/>
      <c r="SA123" s="128"/>
      <c r="SB123" s="128"/>
      <c r="SC123" s="128"/>
      <c r="SD123" s="128"/>
      <c r="SE123" s="128"/>
      <c r="SF123" s="128"/>
      <c r="SG123" s="128"/>
      <c r="SH123" s="128"/>
      <c r="SI123" s="128"/>
      <c r="SJ123" s="128"/>
      <c r="SK123" s="128"/>
      <c r="SL123" s="128"/>
      <c r="SM123" s="128"/>
      <c r="SN123" s="128"/>
      <c r="SO123" s="128"/>
      <c r="SP123" s="128"/>
      <c r="SQ123" s="128"/>
      <c r="SR123" s="128"/>
      <c r="SS123" s="128"/>
      <c r="ST123" s="128"/>
      <c r="SU123" s="128"/>
      <c r="SV123" s="128"/>
      <c r="SW123" s="128"/>
      <c r="SX123" s="128"/>
      <c r="SY123" s="128"/>
      <c r="SZ123" s="128"/>
      <c r="TA123" s="128"/>
      <c r="TB123" s="128"/>
      <c r="TC123" s="128"/>
      <c r="TD123" s="128"/>
      <c r="TE123" s="128"/>
      <c r="TF123" s="128"/>
      <c r="TG123" s="128"/>
      <c r="TH123" s="128"/>
      <c r="TI123" s="128"/>
      <c r="TJ123" s="128"/>
      <c r="TK123" s="128"/>
      <c r="TL123" s="128"/>
      <c r="TM123" s="128"/>
      <c r="TN123" s="128"/>
      <c r="TO123" s="128"/>
      <c r="TP123" s="128"/>
      <c r="TQ123" s="128"/>
      <c r="TR123" s="128"/>
      <c r="TS123" s="128"/>
      <c r="TT123" s="128"/>
      <c r="TU123" s="128"/>
      <c r="TV123" s="128"/>
      <c r="TW123" s="128"/>
      <c r="TX123" s="128"/>
      <c r="TY123" s="128"/>
      <c r="TZ123" s="128"/>
      <c r="UA123" s="128"/>
      <c r="UB123" s="128"/>
      <c r="UC123" s="128"/>
      <c r="UD123" s="128"/>
      <c r="UE123" s="128"/>
      <c r="UF123" s="128"/>
      <c r="UG123" s="128"/>
      <c r="UH123" s="128"/>
      <c r="UI123" s="128"/>
      <c r="UJ123" s="128"/>
      <c r="UK123" s="128"/>
      <c r="UL123" s="128"/>
      <c r="UM123" s="128"/>
      <c r="UN123" s="128"/>
      <c r="UO123" s="128"/>
      <c r="UP123" s="128"/>
      <c r="UQ123" s="128"/>
      <c r="UR123" s="128"/>
      <c r="US123" s="128"/>
      <c r="UT123" s="128"/>
      <c r="UU123" s="128"/>
      <c r="UV123" s="128"/>
      <c r="UW123" s="128"/>
      <c r="UX123" s="128"/>
      <c r="UY123" s="128"/>
      <c r="UZ123" s="128"/>
      <c r="VA123" s="128"/>
      <c r="VB123" s="128"/>
      <c r="VC123" s="128"/>
      <c r="VD123" s="128"/>
      <c r="VE123" s="128"/>
      <c r="VF123" s="128"/>
      <c r="VG123" s="128"/>
      <c r="VH123" s="128"/>
      <c r="VI123" s="128"/>
      <c r="VJ123" s="128"/>
      <c r="VK123" s="128"/>
      <c r="VL123" s="128"/>
      <c r="VM123" s="128"/>
      <c r="VN123" s="128"/>
      <c r="VO123" s="128"/>
      <c r="VP123" s="128"/>
      <c r="VQ123" s="128"/>
      <c r="VR123" s="128"/>
      <c r="VS123" s="128"/>
      <c r="VT123" s="128"/>
      <c r="VU123" s="128"/>
      <c r="VV123" s="128"/>
      <c r="VW123" s="128"/>
      <c r="VX123" s="128"/>
      <c r="VY123" s="128"/>
      <c r="VZ123" s="128"/>
      <c r="WA123" s="128"/>
      <c r="WB123" s="128"/>
      <c r="WC123" s="128"/>
      <c r="WD123" s="128"/>
      <c r="WE123" s="128"/>
      <c r="WF123" s="128"/>
      <c r="WG123" s="128"/>
      <c r="WH123" s="128"/>
      <c r="WI123" s="128"/>
      <c r="WJ123" s="128"/>
      <c r="WK123" s="128"/>
      <c r="WL123" s="128"/>
      <c r="WM123" s="128"/>
      <c r="WN123" s="128"/>
      <c r="WO123" s="128"/>
      <c r="WP123" s="128"/>
      <c r="WQ123" s="128"/>
      <c r="WR123" s="128"/>
      <c r="WS123" s="128"/>
      <c r="WT123" s="128"/>
      <c r="WU123" s="128"/>
      <c r="WV123" s="128"/>
      <c r="WW123" s="128"/>
      <c r="WX123" s="128"/>
      <c r="WY123" s="128"/>
      <c r="WZ123" s="128"/>
      <c r="XA123" s="128"/>
      <c r="XB123" s="128"/>
      <c r="XC123" s="128"/>
      <c r="XD123" s="128"/>
      <c r="XE123" s="128"/>
      <c r="XF123" s="128"/>
      <c r="XG123" s="128"/>
      <c r="XH123" s="128"/>
      <c r="XI123" s="128"/>
      <c r="XJ123" s="128"/>
      <c r="XK123" s="128"/>
      <c r="XL123" s="128"/>
      <c r="XM123" s="128"/>
      <c r="XN123" s="128"/>
      <c r="XO123" s="128"/>
      <c r="XP123" s="128"/>
      <c r="XQ123" s="128"/>
      <c r="XR123" s="128"/>
      <c r="XS123" s="128"/>
      <c r="XT123" s="128"/>
      <c r="XU123" s="128"/>
      <c r="XV123" s="128"/>
      <c r="XW123" s="128"/>
      <c r="XX123" s="128"/>
      <c r="XY123" s="128"/>
      <c r="XZ123" s="128"/>
      <c r="YA123" s="128"/>
      <c r="YB123" s="128"/>
      <c r="YC123" s="128"/>
      <c r="YD123" s="128"/>
      <c r="YE123" s="128"/>
      <c r="YF123" s="128"/>
      <c r="YG123" s="128"/>
      <c r="YH123" s="128"/>
      <c r="YI123" s="128"/>
      <c r="YJ123" s="128"/>
      <c r="YK123" s="128"/>
      <c r="YL123" s="128"/>
      <c r="YM123" s="128"/>
      <c r="YN123" s="128"/>
      <c r="YO123" s="128"/>
      <c r="YP123" s="128"/>
      <c r="YQ123" s="128"/>
      <c r="YR123" s="128"/>
      <c r="YS123" s="128"/>
      <c r="YT123" s="128"/>
      <c r="YU123" s="128"/>
      <c r="YV123" s="128"/>
      <c r="YW123" s="128"/>
      <c r="YX123" s="128"/>
      <c r="YY123" s="128"/>
      <c r="YZ123" s="128"/>
      <c r="ZA123" s="128"/>
      <c r="ZB123" s="128"/>
      <c r="ZC123" s="128"/>
      <c r="ZD123" s="128"/>
      <c r="ZE123" s="128"/>
      <c r="ZF123" s="128"/>
      <c r="ZG123" s="128"/>
      <c r="ZH123" s="128"/>
      <c r="ZI123" s="128"/>
      <c r="ZJ123" s="128"/>
      <c r="ZK123" s="128"/>
      <c r="ZL123" s="128"/>
      <c r="ZM123" s="128"/>
      <c r="ZN123" s="128"/>
      <c r="ZO123" s="128"/>
      <c r="ZP123" s="128"/>
      <c r="ZQ123" s="128"/>
      <c r="ZR123" s="128"/>
      <c r="ZS123" s="128"/>
      <c r="ZT123" s="128"/>
      <c r="ZU123" s="128"/>
      <c r="ZV123" s="128"/>
      <c r="ZW123" s="128"/>
      <c r="ZX123" s="128"/>
      <c r="ZY123" s="128"/>
      <c r="ZZ123" s="128"/>
      <c r="AAA123" s="128"/>
      <c r="AAB123" s="128"/>
      <c r="AAC123" s="128"/>
      <c r="AAD123" s="128"/>
      <c r="AAE123" s="128"/>
      <c r="AAF123" s="128"/>
      <c r="AAG123" s="128"/>
      <c r="AAH123" s="128"/>
      <c r="AAI123" s="128"/>
      <c r="AAJ123" s="128"/>
      <c r="AAK123" s="128"/>
      <c r="AAL123" s="128"/>
      <c r="AAM123" s="128"/>
      <c r="AAN123" s="128"/>
      <c r="AAO123" s="128"/>
      <c r="AAP123" s="128"/>
      <c r="AAQ123" s="128"/>
      <c r="AAR123" s="128"/>
      <c r="AAS123" s="128"/>
      <c r="AAT123" s="128"/>
      <c r="AAU123" s="128"/>
      <c r="AAV123" s="128"/>
      <c r="AAW123" s="128"/>
      <c r="AAX123" s="128"/>
      <c r="AAY123" s="128"/>
      <c r="AAZ123" s="128"/>
      <c r="ABA123" s="128"/>
      <c r="ABB123" s="128"/>
      <c r="ABC123" s="128"/>
      <c r="ABD123" s="128"/>
      <c r="ABE123" s="128"/>
      <c r="ABF123" s="128"/>
      <c r="ABG123" s="128"/>
      <c r="ABH123" s="128"/>
      <c r="ABI123" s="128"/>
      <c r="ABJ123" s="128"/>
      <c r="ABK123" s="128"/>
      <c r="ABL123" s="128"/>
      <c r="ABM123" s="128"/>
      <c r="ABN123" s="128"/>
      <c r="ABO123" s="128"/>
      <c r="ABP123" s="128"/>
      <c r="ABQ123" s="128"/>
      <c r="ABR123" s="128"/>
      <c r="ABS123" s="128"/>
      <c r="ABT123" s="128"/>
      <c r="ABU123" s="128"/>
      <c r="ABV123" s="128"/>
      <c r="ABW123" s="128"/>
      <c r="ABX123" s="128"/>
      <c r="ABY123" s="128"/>
      <c r="ABZ123" s="128"/>
      <c r="ACA123" s="128"/>
      <c r="ACB123" s="128"/>
      <c r="ACC123" s="128"/>
      <c r="ACD123" s="128"/>
      <c r="ACE123" s="128"/>
      <c r="ACF123" s="128"/>
      <c r="ACG123" s="128"/>
      <c r="ACH123" s="128"/>
      <c r="ACI123" s="128"/>
      <c r="ACJ123" s="128"/>
      <c r="ACK123" s="128"/>
      <c r="ACL123" s="128"/>
      <c r="ACM123" s="128"/>
      <c r="ACN123" s="128"/>
      <c r="ACO123" s="128"/>
      <c r="ACP123" s="128"/>
      <c r="ACQ123" s="128"/>
      <c r="ACR123" s="128"/>
      <c r="ACS123" s="128"/>
      <c r="ACT123" s="128"/>
      <c r="ACU123" s="128"/>
      <c r="ACV123" s="128"/>
      <c r="ACW123" s="128"/>
      <c r="ACX123" s="128"/>
      <c r="ACY123" s="128"/>
      <c r="ACZ123" s="128"/>
      <c r="ADA123" s="128"/>
      <c r="ADB123" s="128"/>
      <c r="ADC123" s="128"/>
      <c r="ADD123" s="128"/>
      <c r="ADE123" s="128"/>
      <c r="ADF123" s="128"/>
      <c r="ADG123" s="128"/>
      <c r="ADH123" s="128"/>
      <c r="ADI123" s="128"/>
      <c r="ADJ123" s="128"/>
      <c r="ADK123" s="128"/>
      <c r="ADL123" s="128"/>
      <c r="ADM123" s="128"/>
      <c r="ADN123" s="128"/>
      <c r="ADO123" s="128"/>
      <c r="ADP123" s="128"/>
      <c r="ADQ123" s="128"/>
      <c r="ADR123" s="128"/>
      <c r="ADS123" s="128"/>
      <c r="ADT123" s="128"/>
      <c r="ADU123" s="128"/>
      <c r="ADV123" s="128"/>
      <c r="ADW123" s="128"/>
      <c r="ADX123" s="128"/>
      <c r="ADY123" s="128"/>
      <c r="ADZ123" s="128"/>
      <c r="AEA123" s="128"/>
      <c r="AEB123" s="128"/>
      <c r="AEC123" s="128"/>
      <c r="AED123" s="128"/>
      <c r="AEE123" s="128"/>
      <c r="AEF123" s="128"/>
      <c r="AEG123" s="128"/>
      <c r="AEH123" s="128"/>
      <c r="AEI123" s="128"/>
      <c r="AEJ123" s="128"/>
      <c r="AEK123" s="128"/>
      <c r="AEL123" s="128"/>
      <c r="AEM123" s="128"/>
      <c r="AEN123" s="128"/>
      <c r="AEO123" s="128"/>
      <c r="AEP123" s="128"/>
      <c r="AEQ123" s="128"/>
      <c r="AER123" s="128"/>
      <c r="AES123" s="128"/>
      <c r="AET123" s="128"/>
      <c r="AEU123" s="128"/>
      <c r="AEV123" s="128"/>
      <c r="AEW123" s="128"/>
      <c r="AEX123" s="128"/>
      <c r="AEY123" s="128"/>
      <c r="AEZ123" s="128"/>
      <c r="AFA123" s="128"/>
      <c r="AFB123" s="128"/>
      <c r="AFC123" s="128"/>
      <c r="AFD123" s="128"/>
      <c r="AFE123" s="128"/>
      <c r="AFF123" s="128"/>
      <c r="AFG123" s="128"/>
      <c r="AFH123" s="128"/>
      <c r="AFI123" s="128"/>
      <c r="AFJ123" s="128"/>
      <c r="AFK123" s="128"/>
      <c r="AFL123" s="128"/>
      <c r="AFM123" s="128"/>
      <c r="AFN123" s="128"/>
      <c r="AFO123" s="128"/>
      <c r="AFP123" s="128"/>
      <c r="AFQ123" s="128"/>
      <c r="AFR123" s="128"/>
      <c r="AFS123" s="128"/>
      <c r="AFT123" s="128"/>
      <c r="AFU123" s="128"/>
      <c r="AFV123" s="128"/>
      <c r="AFW123" s="128"/>
      <c r="AFX123" s="128"/>
      <c r="AFY123" s="128"/>
      <c r="AFZ123" s="128"/>
      <c r="AGA123" s="128"/>
      <c r="AGB123" s="128"/>
      <c r="AGC123" s="128"/>
      <c r="AGD123" s="128"/>
      <c r="AGE123" s="128"/>
      <c r="AGF123" s="128"/>
      <c r="AGG123" s="128"/>
      <c r="AGH123" s="128"/>
      <c r="AGI123" s="128"/>
      <c r="AGJ123" s="128"/>
      <c r="AGK123" s="128"/>
      <c r="AGL123" s="128"/>
      <c r="AGM123" s="128"/>
      <c r="AGN123" s="128"/>
      <c r="AGO123" s="128"/>
      <c r="AGP123" s="128"/>
      <c r="AGQ123" s="128"/>
      <c r="AGR123" s="128"/>
      <c r="AGS123" s="128"/>
      <c r="AGT123" s="128"/>
      <c r="AGU123" s="128"/>
      <c r="AGV123" s="128"/>
      <c r="AGW123" s="128"/>
      <c r="AGX123" s="128"/>
      <c r="AGY123" s="128"/>
      <c r="AGZ123" s="128"/>
      <c r="AHA123" s="128"/>
      <c r="AHB123" s="128"/>
      <c r="AHC123" s="128"/>
      <c r="AHD123" s="128"/>
      <c r="AHE123" s="128"/>
      <c r="AHF123" s="128"/>
      <c r="AHG123" s="128"/>
      <c r="AHH123" s="128"/>
      <c r="AHI123" s="128"/>
      <c r="AHJ123" s="128"/>
      <c r="AHK123" s="128"/>
      <c r="AHL123" s="128"/>
      <c r="AHM123" s="128"/>
      <c r="AHN123" s="128"/>
      <c r="AHO123" s="128"/>
      <c r="AHP123" s="128"/>
      <c r="AHQ123" s="128"/>
      <c r="AHR123" s="128"/>
      <c r="AHS123" s="128"/>
      <c r="AHT123" s="128"/>
      <c r="AHU123" s="128"/>
      <c r="AHV123" s="128"/>
      <c r="AHW123" s="128"/>
      <c r="AHX123" s="128"/>
      <c r="AHY123" s="128"/>
      <c r="AHZ123" s="128"/>
      <c r="AIA123" s="128"/>
      <c r="AIB123" s="128"/>
      <c r="AIC123" s="128"/>
      <c r="AID123" s="128"/>
      <c r="AIE123" s="128"/>
      <c r="AIF123" s="128"/>
      <c r="AIG123" s="128"/>
      <c r="AIH123" s="128"/>
      <c r="AII123" s="128"/>
      <c r="AIJ123" s="128"/>
      <c r="AIK123" s="128"/>
      <c r="AIL123" s="128"/>
      <c r="AIM123" s="128"/>
      <c r="AIN123" s="128"/>
      <c r="AIO123" s="128"/>
      <c r="AIP123" s="128"/>
      <c r="AIQ123" s="128"/>
      <c r="AIR123" s="128"/>
      <c r="AIS123" s="128"/>
      <c r="AIT123" s="128"/>
      <c r="AIU123" s="128"/>
      <c r="AIV123" s="128"/>
      <c r="AIW123" s="128"/>
      <c r="AIX123" s="128"/>
      <c r="AIY123" s="128"/>
      <c r="AIZ123" s="128"/>
      <c r="AJA123" s="128"/>
      <c r="AJB123" s="128"/>
      <c r="AJC123" s="128"/>
      <c r="AJD123" s="128"/>
      <c r="AJE123" s="128"/>
      <c r="AJF123" s="128"/>
      <c r="AJG123" s="128"/>
      <c r="AJH123" s="128"/>
      <c r="AJI123" s="128"/>
      <c r="AJJ123" s="128"/>
      <c r="AJK123" s="128"/>
      <c r="AJL123" s="128"/>
      <c r="AJM123" s="128"/>
      <c r="AJN123" s="128"/>
      <c r="AJO123" s="128"/>
      <c r="AJP123" s="128"/>
      <c r="AJQ123" s="128"/>
      <c r="AJR123" s="128"/>
      <c r="AJS123" s="128"/>
      <c r="AJT123" s="128"/>
      <c r="AJU123" s="128"/>
      <c r="AJV123" s="128"/>
      <c r="AJW123" s="128"/>
      <c r="AJX123" s="128"/>
      <c r="AJY123" s="128"/>
      <c r="AJZ123" s="128"/>
      <c r="AKA123" s="128"/>
      <c r="AKB123" s="128"/>
      <c r="AKC123" s="128"/>
      <c r="AKD123" s="128"/>
      <c r="AKE123" s="128"/>
      <c r="AKF123" s="128"/>
      <c r="AKG123" s="128"/>
      <c r="AKH123" s="128"/>
      <c r="AKI123" s="128"/>
      <c r="AKJ123" s="128"/>
      <c r="AKK123" s="128"/>
      <c r="AKL123" s="128"/>
      <c r="AKM123" s="128"/>
      <c r="AKN123" s="128"/>
      <c r="AKO123" s="128"/>
      <c r="AKP123" s="128"/>
      <c r="AKQ123" s="128"/>
      <c r="AKR123" s="128"/>
      <c r="AKS123" s="128"/>
      <c r="AKT123" s="128"/>
      <c r="AKU123" s="128"/>
      <c r="AKV123" s="128"/>
      <c r="AKW123" s="128"/>
      <c r="AKX123" s="128"/>
      <c r="AKY123" s="128"/>
      <c r="AKZ123" s="128"/>
      <c r="ALA123" s="128"/>
      <c r="ALB123" s="128"/>
      <c r="ALC123" s="128"/>
      <c r="ALD123" s="128"/>
      <c r="ALE123" s="128"/>
      <c r="ALF123" s="128"/>
      <c r="ALG123" s="128"/>
      <c r="ALH123" s="128"/>
      <c r="ALI123" s="128"/>
      <c r="ALJ123" s="128"/>
      <c r="ALK123" s="128"/>
      <c r="ALL123" s="128"/>
      <c r="ALM123" s="128"/>
      <c r="ALN123" s="128"/>
      <c r="ALO123" s="128"/>
      <c r="ALP123" s="128"/>
      <c r="ALQ123" s="128"/>
      <c r="ALR123" s="128"/>
      <c r="ALS123" s="128"/>
      <c r="ALT123" s="128"/>
      <c r="ALU123" s="128"/>
      <c r="ALV123" s="128"/>
      <c r="ALW123" s="128"/>
      <c r="ALX123" s="128"/>
      <c r="ALY123" s="128"/>
      <c r="ALZ123" s="128"/>
      <c r="AMA123" s="128"/>
      <c r="AMB123" s="128"/>
      <c r="AMC123" s="128"/>
      <c r="AMD123" s="128"/>
      <c r="AME123" s="128"/>
      <c r="AMF123" s="128"/>
      <c r="AMG123" s="128"/>
      <c r="AMH123" s="128"/>
      <c r="AMI123" s="128"/>
      <c r="AMJ123" s="128"/>
      <c r="AMK123" s="128"/>
      <c r="AML123" s="128"/>
      <c r="AMM123" s="128"/>
      <c r="AMN123" s="128"/>
      <c r="AMO123" s="128"/>
    </row>
    <row r="124" spans="1:1032">
      <c r="A124" s="128"/>
      <c r="B124" s="128"/>
      <c r="C124" s="128"/>
      <c r="D124" s="128"/>
      <c r="E124" s="128"/>
      <c r="F124" s="128"/>
      <c r="G124" s="128"/>
      <c r="H124" s="128"/>
      <c r="I124" s="128"/>
      <c r="J124" s="128"/>
      <c r="K124" s="128"/>
      <c r="L124" s="128"/>
      <c r="M124" s="128"/>
      <c r="N124" s="128"/>
      <c r="P124" s="128"/>
      <c r="Q124" s="128"/>
      <c r="R124" s="128"/>
      <c r="S124" s="128"/>
      <c r="AC124" s="363"/>
      <c r="AG124" s="128"/>
      <c r="AH124" s="96"/>
      <c r="AI124" s="96"/>
      <c r="AJ124" s="96"/>
      <c r="AK124" s="96"/>
      <c r="AL124" s="96"/>
      <c r="AM124" s="96"/>
      <c r="AN124" s="96"/>
      <c r="AO124" s="96"/>
      <c r="AP124" s="96"/>
      <c r="AQ124" s="96"/>
      <c r="AR124" s="128"/>
      <c r="AS124" s="117"/>
      <c r="AT124" s="117"/>
      <c r="AU124" s="117"/>
      <c r="AV124" s="117"/>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G124" s="117"/>
      <c r="AMH124" s="117"/>
      <c r="AMI124" s="117"/>
      <c r="AMJ124" s="117"/>
      <c r="AMK124" s="117"/>
      <c r="AML124" s="117"/>
      <c r="AMM124" s="117"/>
      <c r="AMN124" s="117"/>
      <c r="AMO124" s="117"/>
      <c r="AMP124" s="117"/>
      <c r="AMR124" s="117"/>
    </row>
    <row r="125" spans="1:1032">
      <c r="A125" s="128"/>
      <c r="B125" s="128"/>
      <c r="C125" s="128"/>
      <c r="D125" s="128"/>
      <c r="E125" s="128"/>
      <c r="F125" s="96"/>
      <c r="G125" s="96"/>
      <c r="H125" s="96"/>
      <c r="I125" s="96"/>
      <c r="J125" s="96"/>
      <c r="K125" s="96"/>
      <c r="L125" s="96"/>
      <c r="M125" s="96"/>
      <c r="N125" s="96"/>
      <c r="O125" s="117"/>
      <c r="P125" s="96"/>
      <c r="Q125" s="96"/>
      <c r="R125" s="96"/>
      <c r="S125" s="96"/>
      <c r="T125" s="117"/>
      <c r="U125" s="117"/>
      <c r="V125" s="117"/>
      <c r="W125" s="117"/>
      <c r="X125" s="117"/>
      <c r="Y125" s="117"/>
      <c r="Z125" s="117"/>
      <c r="AA125" s="117"/>
      <c r="AB125" s="117"/>
      <c r="AC125" s="363"/>
      <c r="AD125" s="117"/>
      <c r="AE125" s="117"/>
      <c r="AF125" s="117"/>
      <c r="AG125" s="96"/>
      <c r="AH125" s="96"/>
      <c r="AI125" s="96"/>
      <c r="AJ125" s="96"/>
      <c r="AK125" s="96"/>
      <c r="AL125" s="96"/>
      <c r="AM125" s="96"/>
      <c r="AN125" s="96"/>
      <c r="AO125" s="96"/>
      <c r="AP125" s="96"/>
      <c r="AQ125" s="96"/>
      <c r="AR125" s="117"/>
      <c r="AS125" s="128"/>
      <c r="AT125" s="128"/>
      <c r="AU125" s="128"/>
      <c r="AV125" s="128"/>
      <c r="AW125" s="128"/>
      <c r="AX125" s="128"/>
      <c r="AY125" s="128"/>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c r="CX125" s="128"/>
      <c r="CY125" s="128"/>
      <c r="CZ125" s="128"/>
      <c r="DA125" s="128"/>
      <c r="DB125" s="128"/>
      <c r="DC125" s="128"/>
      <c r="DD125" s="128"/>
      <c r="DE125" s="128"/>
      <c r="DF125" s="128"/>
      <c r="DG125" s="128"/>
      <c r="DH125" s="128"/>
      <c r="DI125" s="128"/>
      <c r="DJ125" s="128"/>
      <c r="DK125" s="128"/>
      <c r="DL125" s="128"/>
      <c r="DM125" s="128"/>
      <c r="DN125" s="128"/>
      <c r="DO125" s="128"/>
      <c r="DP125" s="128"/>
      <c r="DQ125" s="128"/>
      <c r="DR125" s="128"/>
      <c r="DS125" s="128"/>
      <c r="DT125" s="128"/>
      <c r="DU125" s="128"/>
      <c r="DV125" s="128"/>
      <c r="DW125" s="128"/>
      <c r="DX125" s="128"/>
      <c r="DY125" s="128"/>
      <c r="DZ125" s="128"/>
      <c r="EA125" s="128"/>
      <c r="EB125" s="128"/>
      <c r="EC125" s="128"/>
      <c r="ED125" s="128"/>
      <c r="EE125" s="128"/>
      <c r="EF125" s="128"/>
      <c r="EG125" s="128"/>
      <c r="EH125" s="128"/>
      <c r="EI125" s="128"/>
      <c r="EJ125" s="128"/>
      <c r="EK125" s="128"/>
      <c r="EL125" s="128"/>
      <c r="EM125" s="128"/>
      <c r="EN125" s="128"/>
      <c r="EO125" s="128"/>
      <c r="EP125" s="128"/>
      <c r="EQ125" s="128"/>
      <c r="ER125" s="128"/>
      <c r="ES125" s="128"/>
      <c r="ET125" s="128"/>
      <c r="EU125" s="128"/>
      <c r="EV125" s="128"/>
      <c r="EW125" s="128"/>
      <c r="EX125" s="128"/>
      <c r="EY125" s="128"/>
      <c r="EZ125" s="128"/>
      <c r="FA125" s="128"/>
      <c r="FB125" s="128"/>
      <c r="FC125" s="128"/>
      <c r="FD125" s="128"/>
      <c r="FE125" s="128"/>
      <c r="FF125" s="128"/>
      <c r="FG125" s="128"/>
      <c r="FH125" s="128"/>
      <c r="FI125" s="128"/>
      <c r="FJ125" s="128"/>
      <c r="FK125" s="128"/>
      <c r="FL125" s="128"/>
      <c r="FM125" s="128"/>
      <c r="FN125" s="128"/>
      <c r="FO125" s="128"/>
      <c r="FP125" s="128"/>
      <c r="FQ125" s="128"/>
      <c r="FR125" s="128"/>
      <c r="FS125" s="128"/>
      <c r="FT125" s="128"/>
      <c r="FU125" s="128"/>
      <c r="FV125" s="128"/>
      <c r="FW125" s="128"/>
      <c r="FX125" s="128"/>
      <c r="FY125" s="128"/>
      <c r="FZ125" s="128"/>
      <c r="GA125" s="128"/>
      <c r="GB125" s="128"/>
      <c r="GC125" s="128"/>
      <c r="GD125" s="128"/>
      <c r="GE125" s="128"/>
      <c r="GF125" s="128"/>
      <c r="GG125" s="128"/>
      <c r="GH125" s="128"/>
      <c r="GI125" s="128"/>
      <c r="GJ125" s="128"/>
      <c r="GK125" s="128"/>
      <c r="GL125" s="128"/>
      <c r="GM125" s="128"/>
      <c r="GN125" s="128"/>
      <c r="GO125" s="128"/>
      <c r="GP125" s="128"/>
      <c r="GQ125" s="128"/>
      <c r="GR125" s="128"/>
      <c r="GS125" s="128"/>
      <c r="GT125" s="128"/>
      <c r="GU125" s="128"/>
      <c r="GV125" s="128"/>
      <c r="GW125" s="128"/>
      <c r="GX125" s="128"/>
      <c r="GY125" s="128"/>
      <c r="GZ125" s="128"/>
      <c r="HA125" s="128"/>
      <c r="HB125" s="128"/>
      <c r="HC125" s="128"/>
      <c r="HD125" s="128"/>
      <c r="HE125" s="128"/>
      <c r="HF125" s="128"/>
      <c r="HG125" s="128"/>
      <c r="HH125" s="128"/>
      <c r="HI125" s="128"/>
      <c r="HJ125" s="128"/>
      <c r="HK125" s="128"/>
      <c r="HL125" s="128"/>
      <c r="HM125" s="128"/>
      <c r="HN125" s="128"/>
      <c r="HO125" s="128"/>
      <c r="HP125" s="128"/>
      <c r="HQ125" s="128"/>
      <c r="HR125" s="128"/>
      <c r="HS125" s="128"/>
      <c r="HT125" s="128"/>
      <c r="HU125" s="128"/>
      <c r="HV125" s="128"/>
      <c r="HW125" s="128"/>
      <c r="HX125" s="128"/>
      <c r="HY125" s="128"/>
      <c r="HZ125" s="128"/>
      <c r="IA125" s="128"/>
      <c r="IB125" s="128"/>
      <c r="IC125" s="128"/>
      <c r="ID125" s="128"/>
      <c r="IE125" s="128"/>
      <c r="IF125" s="128"/>
      <c r="IG125" s="128"/>
      <c r="IH125" s="128"/>
      <c r="II125" s="128"/>
      <c r="IJ125" s="128"/>
      <c r="IK125" s="128"/>
      <c r="IL125" s="128"/>
      <c r="IM125" s="128"/>
      <c r="IN125" s="128"/>
      <c r="IO125" s="128"/>
      <c r="IP125" s="128"/>
      <c r="IQ125" s="128"/>
      <c r="IR125" s="128"/>
      <c r="IS125" s="128"/>
      <c r="IT125" s="128"/>
      <c r="IU125" s="128"/>
      <c r="IV125" s="128"/>
      <c r="IW125" s="128"/>
      <c r="IX125" s="128"/>
      <c r="IY125" s="128"/>
      <c r="IZ125" s="128"/>
      <c r="JA125" s="128"/>
      <c r="JB125" s="128"/>
      <c r="JC125" s="128"/>
      <c r="JD125" s="128"/>
      <c r="JE125" s="128"/>
      <c r="JF125" s="128"/>
      <c r="JG125" s="128"/>
      <c r="JH125" s="128"/>
      <c r="JI125" s="128"/>
      <c r="JJ125" s="128"/>
      <c r="JK125" s="128"/>
      <c r="JL125" s="128"/>
      <c r="JM125" s="128"/>
      <c r="JN125" s="128"/>
      <c r="JO125" s="128"/>
      <c r="JP125" s="128"/>
      <c r="JQ125" s="128"/>
      <c r="JR125" s="128"/>
      <c r="JS125" s="128"/>
      <c r="JT125" s="128"/>
      <c r="JU125" s="128"/>
      <c r="JV125" s="128"/>
      <c r="JW125" s="128"/>
      <c r="JX125" s="128"/>
      <c r="JY125" s="128"/>
      <c r="JZ125" s="128"/>
      <c r="KA125" s="128"/>
      <c r="KB125" s="128"/>
      <c r="KC125" s="128"/>
      <c r="KD125" s="128"/>
      <c r="KE125" s="128"/>
      <c r="KF125" s="128"/>
      <c r="KG125" s="128"/>
      <c r="KH125" s="128"/>
      <c r="KI125" s="128"/>
      <c r="KJ125" s="128"/>
      <c r="KK125" s="128"/>
      <c r="KL125" s="128"/>
      <c r="KM125" s="128"/>
      <c r="KN125" s="128"/>
      <c r="KO125" s="128"/>
      <c r="KP125" s="128"/>
      <c r="KQ125" s="128"/>
      <c r="KR125" s="128"/>
      <c r="KS125" s="128"/>
      <c r="KT125" s="128"/>
      <c r="KU125" s="128"/>
      <c r="KV125" s="128"/>
      <c r="KW125" s="128"/>
      <c r="KX125" s="128"/>
      <c r="KY125" s="128"/>
      <c r="KZ125" s="128"/>
      <c r="LA125" s="128"/>
      <c r="LB125" s="128"/>
      <c r="LC125" s="128"/>
      <c r="LD125" s="128"/>
      <c r="LE125" s="128"/>
      <c r="LF125" s="128"/>
      <c r="LG125" s="128"/>
      <c r="LH125" s="128"/>
      <c r="LI125" s="128"/>
      <c r="LJ125" s="128"/>
      <c r="LK125" s="128"/>
      <c r="LL125" s="128"/>
      <c r="LM125" s="128"/>
      <c r="LN125" s="128"/>
      <c r="LO125" s="128"/>
      <c r="LP125" s="128"/>
      <c r="LQ125" s="128"/>
      <c r="LR125" s="128"/>
      <c r="LS125" s="128"/>
      <c r="LT125" s="128"/>
      <c r="LU125" s="128"/>
      <c r="LV125" s="128"/>
      <c r="LW125" s="128"/>
      <c r="LX125" s="128"/>
      <c r="LY125" s="128"/>
      <c r="LZ125" s="128"/>
      <c r="MA125" s="128"/>
      <c r="MB125" s="128"/>
      <c r="MC125" s="128"/>
      <c r="MD125" s="128"/>
      <c r="ME125" s="128"/>
      <c r="MF125" s="128"/>
      <c r="MG125" s="128"/>
      <c r="MH125" s="128"/>
      <c r="MI125" s="128"/>
      <c r="MJ125" s="128"/>
      <c r="MK125" s="128"/>
      <c r="ML125" s="128"/>
      <c r="MM125" s="128"/>
      <c r="MN125" s="128"/>
      <c r="MO125" s="128"/>
      <c r="MP125" s="128"/>
      <c r="MQ125" s="128"/>
      <c r="MR125" s="128"/>
      <c r="MS125" s="128"/>
      <c r="MT125" s="128"/>
      <c r="MU125" s="128"/>
      <c r="MV125" s="128"/>
      <c r="MW125" s="128"/>
      <c r="MX125" s="128"/>
      <c r="MY125" s="128"/>
      <c r="MZ125" s="128"/>
      <c r="NA125" s="128"/>
      <c r="NB125" s="128"/>
      <c r="NC125" s="128"/>
      <c r="ND125" s="128"/>
      <c r="NE125" s="128"/>
      <c r="NF125" s="128"/>
      <c r="NG125" s="128"/>
      <c r="NH125" s="128"/>
      <c r="NI125" s="128"/>
      <c r="NJ125" s="128"/>
      <c r="NK125" s="128"/>
      <c r="NL125" s="128"/>
      <c r="NM125" s="128"/>
      <c r="NN125" s="128"/>
      <c r="NO125" s="128"/>
      <c r="NP125" s="128"/>
      <c r="NQ125" s="128"/>
      <c r="NR125" s="128"/>
      <c r="NS125" s="128"/>
      <c r="NT125" s="128"/>
      <c r="NU125" s="128"/>
      <c r="NV125" s="128"/>
      <c r="NW125" s="128"/>
      <c r="NX125" s="128"/>
      <c r="NY125" s="128"/>
      <c r="NZ125" s="128"/>
      <c r="OA125" s="128"/>
      <c r="OB125" s="128"/>
      <c r="OC125" s="128"/>
      <c r="OD125" s="128"/>
      <c r="OE125" s="128"/>
      <c r="OF125" s="128"/>
      <c r="OG125" s="128"/>
      <c r="OH125" s="128"/>
      <c r="OI125" s="128"/>
      <c r="OJ125" s="128"/>
      <c r="OK125" s="128"/>
      <c r="OL125" s="128"/>
      <c r="OM125" s="128"/>
      <c r="ON125" s="128"/>
      <c r="OO125" s="128"/>
      <c r="OP125" s="128"/>
      <c r="OQ125" s="128"/>
      <c r="OR125" s="128"/>
      <c r="OS125" s="128"/>
      <c r="OT125" s="128"/>
      <c r="OU125" s="128"/>
      <c r="OV125" s="128"/>
      <c r="OW125" s="128"/>
      <c r="OX125" s="128"/>
      <c r="OY125" s="128"/>
      <c r="OZ125" s="128"/>
      <c r="PA125" s="128"/>
      <c r="PB125" s="128"/>
      <c r="PC125" s="128"/>
      <c r="PD125" s="128"/>
      <c r="PE125" s="128"/>
      <c r="PF125" s="128"/>
      <c r="PG125" s="128"/>
      <c r="PH125" s="128"/>
      <c r="PI125" s="128"/>
      <c r="PJ125" s="128"/>
      <c r="PK125" s="128"/>
      <c r="PL125" s="128"/>
      <c r="PM125" s="128"/>
      <c r="PN125" s="128"/>
      <c r="PO125" s="128"/>
      <c r="PP125" s="128"/>
      <c r="PQ125" s="128"/>
      <c r="PR125" s="128"/>
      <c r="PS125" s="128"/>
      <c r="PT125" s="128"/>
      <c r="PU125" s="128"/>
      <c r="PV125" s="128"/>
      <c r="PW125" s="128"/>
      <c r="PX125" s="128"/>
      <c r="PY125" s="128"/>
      <c r="PZ125" s="128"/>
      <c r="QA125" s="128"/>
      <c r="QB125" s="128"/>
      <c r="QC125" s="128"/>
      <c r="QD125" s="128"/>
      <c r="QE125" s="128"/>
      <c r="QF125" s="128"/>
      <c r="QG125" s="128"/>
      <c r="QH125" s="128"/>
      <c r="QI125" s="128"/>
      <c r="QJ125" s="128"/>
      <c r="QK125" s="128"/>
      <c r="QL125" s="128"/>
      <c r="QM125" s="128"/>
      <c r="QN125" s="128"/>
      <c r="QO125" s="128"/>
      <c r="QP125" s="128"/>
      <c r="QQ125" s="128"/>
      <c r="QR125" s="128"/>
      <c r="QS125" s="128"/>
      <c r="QT125" s="128"/>
      <c r="QU125" s="128"/>
      <c r="QV125" s="128"/>
      <c r="QW125" s="128"/>
      <c r="QX125" s="128"/>
      <c r="QY125" s="128"/>
      <c r="QZ125" s="128"/>
      <c r="RA125" s="128"/>
      <c r="RB125" s="128"/>
      <c r="RC125" s="128"/>
      <c r="RD125" s="128"/>
      <c r="RE125" s="128"/>
      <c r="RF125" s="128"/>
      <c r="RG125" s="128"/>
      <c r="RH125" s="128"/>
      <c r="RI125" s="128"/>
      <c r="RJ125" s="128"/>
      <c r="RK125" s="128"/>
      <c r="RL125" s="128"/>
      <c r="RM125" s="128"/>
      <c r="RN125" s="128"/>
      <c r="RO125" s="128"/>
      <c r="RP125" s="128"/>
      <c r="RQ125" s="128"/>
      <c r="RR125" s="128"/>
      <c r="RS125" s="128"/>
      <c r="RT125" s="128"/>
      <c r="RU125" s="128"/>
      <c r="RV125" s="128"/>
      <c r="RW125" s="128"/>
      <c r="RX125" s="128"/>
      <c r="RY125" s="128"/>
      <c r="RZ125" s="128"/>
      <c r="SA125" s="128"/>
      <c r="SB125" s="128"/>
      <c r="SC125" s="128"/>
      <c r="SD125" s="128"/>
      <c r="SE125" s="128"/>
      <c r="SF125" s="128"/>
      <c r="SG125" s="128"/>
      <c r="SH125" s="128"/>
      <c r="SI125" s="128"/>
      <c r="SJ125" s="128"/>
      <c r="SK125" s="128"/>
      <c r="SL125" s="128"/>
      <c r="SM125" s="128"/>
      <c r="SN125" s="128"/>
      <c r="SO125" s="128"/>
      <c r="SP125" s="128"/>
      <c r="SQ125" s="128"/>
      <c r="SR125" s="128"/>
      <c r="SS125" s="128"/>
      <c r="ST125" s="128"/>
      <c r="SU125" s="128"/>
      <c r="SV125" s="128"/>
      <c r="SW125" s="128"/>
      <c r="SX125" s="128"/>
      <c r="SY125" s="128"/>
      <c r="SZ125" s="128"/>
      <c r="TA125" s="128"/>
      <c r="TB125" s="128"/>
      <c r="TC125" s="128"/>
      <c r="TD125" s="128"/>
      <c r="TE125" s="128"/>
      <c r="TF125" s="128"/>
      <c r="TG125" s="128"/>
      <c r="TH125" s="128"/>
      <c r="TI125" s="128"/>
      <c r="TJ125" s="128"/>
      <c r="TK125" s="128"/>
      <c r="TL125" s="128"/>
      <c r="TM125" s="128"/>
      <c r="TN125" s="128"/>
      <c r="TO125" s="128"/>
      <c r="TP125" s="128"/>
      <c r="TQ125" s="128"/>
      <c r="TR125" s="128"/>
      <c r="TS125" s="128"/>
      <c r="TT125" s="128"/>
      <c r="TU125" s="128"/>
      <c r="TV125" s="128"/>
      <c r="TW125" s="128"/>
      <c r="TX125" s="128"/>
      <c r="TY125" s="128"/>
      <c r="TZ125" s="128"/>
      <c r="UA125" s="128"/>
      <c r="UB125" s="128"/>
      <c r="UC125" s="128"/>
      <c r="UD125" s="128"/>
      <c r="UE125" s="128"/>
      <c r="UF125" s="128"/>
      <c r="UG125" s="128"/>
      <c r="UH125" s="128"/>
      <c r="UI125" s="128"/>
      <c r="UJ125" s="128"/>
      <c r="UK125" s="128"/>
      <c r="UL125" s="128"/>
      <c r="UM125" s="128"/>
      <c r="UN125" s="128"/>
      <c r="UO125" s="128"/>
      <c r="UP125" s="128"/>
      <c r="UQ125" s="128"/>
      <c r="UR125" s="128"/>
      <c r="US125" s="128"/>
      <c r="UT125" s="128"/>
      <c r="UU125" s="128"/>
      <c r="UV125" s="128"/>
      <c r="UW125" s="128"/>
      <c r="UX125" s="128"/>
      <c r="UY125" s="128"/>
      <c r="UZ125" s="128"/>
      <c r="VA125" s="128"/>
      <c r="VB125" s="128"/>
      <c r="VC125" s="128"/>
      <c r="VD125" s="128"/>
      <c r="VE125" s="128"/>
      <c r="VF125" s="128"/>
      <c r="VG125" s="128"/>
      <c r="VH125" s="128"/>
      <c r="VI125" s="128"/>
      <c r="VJ125" s="128"/>
      <c r="VK125" s="128"/>
      <c r="VL125" s="128"/>
      <c r="VM125" s="128"/>
      <c r="VN125" s="128"/>
      <c r="VO125" s="128"/>
      <c r="VP125" s="128"/>
      <c r="VQ125" s="128"/>
      <c r="VR125" s="128"/>
      <c r="VS125" s="128"/>
      <c r="VT125" s="128"/>
      <c r="VU125" s="128"/>
      <c r="VV125" s="128"/>
      <c r="VW125" s="128"/>
      <c r="VX125" s="128"/>
      <c r="VY125" s="128"/>
      <c r="VZ125" s="128"/>
      <c r="WA125" s="128"/>
      <c r="WB125" s="128"/>
      <c r="WC125" s="128"/>
      <c r="WD125" s="128"/>
      <c r="WE125" s="128"/>
      <c r="WF125" s="128"/>
      <c r="WG125" s="128"/>
      <c r="WH125" s="128"/>
      <c r="WI125" s="128"/>
      <c r="WJ125" s="128"/>
      <c r="WK125" s="128"/>
      <c r="WL125" s="128"/>
      <c r="WM125" s="128"/>
      <c r="WN125" s="128"/>
      <c r="WO125" s="128"/>
      <c r="WP125" s="128"/>
      <c r="WQ125" s="128"/>
      <c r="WR125" s="128"/>
      <c r="WS125" s="128"/>
      <c r="WT125" s="128"/>
      <c r="WU125" s="128"/>
      <c r="WV125" s="128"/>
      <c r="WW125" s="128"/>
      <c r="WX125" s="128"/>
      <c r="WY125" s="128"/>
      <c r="WZ125" s="128"/>
      <c r="XA125" s="128"/>
      <c r="XB125" s="128"/>
      <c r="XC125" s="128"/>
      <c r="XD125" s="128"/>
      <c r="XE125" s="128"/>
      <c r="XF125" s="128"/>
      <c r="XG125" s="128"/>
      <c r="XH125" s="128"/>
      <c r="XI125" s="128"/>
      <c r="XJ125" s="128"/>
      <c r="XK125" s="128"/>
      <c r="XL125" s="128"/>
      <c r="XM125" s="128"/>
      <c r="XN125" s="128"/>
      <c r="XO125" s="128"/>
      <c r="XP125" s="128"/>
      <c r="XQ125" s="128"/>
      <c r="XR125" s="128"/>
      <c r="XS125" s="128"/>
      <c r="XT125" s="128"/>
      <c r="XU125" s="128"/>
      <c r="XV125" s="128"/>
      <c r="XW125" s="128"/>
      <c r="XX125" s="128"/>
      <c r="XY125" s="128"/>
      <c r="XZ125" s="128"/>
      <c r="YA125" s="128"/>
      <c r="YB125" s="128"/>
      <c r="YC125" s="128"/>
      <c r="YD125" s="128"/>
      <c r="YE125" s="128"/>
      <c r="YF125" s="128"/>
      <c r="YG125" s="128"/>
      <c r="YH125" s="128"/>
      <c r="YI125" s="128"/>
      <c r="YJ125" s="128"/>
      <c r="YK125" s="128"/>
      <c r="YL125" s="128"/>
      <c r="YM125" s="128"/>
      <c r="YN125" s="128"/>
      <c r="YO125" s="128"/>
      <c r="YP125" s="128"/>
      <c r="YQ125" s="128"/>
      <c r="YR125" s="128"/>
      <c r="YS125" s="128"/>
      <c r="YT125" s="128"/>
      <c r="YU125" s="128"/>
      <c r="YV125" s="128"/>
      <c r="YW125" s="128"/>
      <c r="YX125" s="128"/>
      <c r="YY125" s="128"/>
      <c r="YZ125" s="128"/>
      <c r="ZA125" s="128"/>
      <c r="ZB125" s="128"/>
      <c r="ZC125" s="128"/>
      <c r="ZD125" s="128"/>
      <c r="ZE125" s="128"/>
      <c r="ZF125" s="128"/>
      <c r="ZG125" s="128"/>
      <c r="ZH125" s="128"/>
      <c r="ZI125" s="128"/>
      <c r="ZJ125" s="128"/>
      <c r="ZK125" s="128"/>
      <c r="ZL125" s="128"/>
      <c r="ZM125" s="128"/>
      <c r="ZN125" s="128"/>
      <c r="ZO125" s="128"/>
      <c r="ZP125" s="128"/>
      <c r="ZQ125" s="128"/>
      <c r="ZR125" s="128"/>
      <c r="ZS125" s="128"/>
      <c r="ZT125" s="128"/>
      <c r="ZU125" s="128"/>
      <c r="ZV125" s="128"/>
      <c r="ZW125" s="128"/>
      <c r="ZX125" s="128"/>
      <c r="ZY125" s="128"/>
      <c r="ZZ125" s="128"/>
      <c r="AAA125" s="128"/>
      <c r="AAB125" s="128"/>
      <c r="AAC125" s="128"/>
      <c r="AAD125" s="128"/>
      <c r="AAE125" s="128"/>
      <c r="AAF125" s="128"/>
      <c r="AAG125" s="128"/>
      <c r="AAH125" s="128"/>
      <c r="AAI125" s="128"/>
      <c r="AAJ125" s="128"/>
      <c r="AAK125" s="128"/>
      <c r="AAL125" s="128"/>
      <c r="AAM125" s="128"/>
      <c r="AAN125" s="128"/>
      <c r="AAO125" s="128"/>
      <c r="AAP125" s="128"/>
      <c r="AAQ125" s="128"/>
      <c r="AAR125" s="128"/>
      <c r="AAS125" s="128"/>
      <c r="AAT125" s="128"/>
      <c r="AAU125" s="128"/>
      <c r="AAV125" s="128"/>
      <c r="AAW125" s="128"/>
      <c r="AAX125" s="128"/>
      <c r="AAY125" s="128"/>
      <c r="AAZ125" s="128"/>
      <c r="ABA125" s="128"/>
      <c r="ABB125" s="128"/>
      <c r="ABC125" s="128"/>
      <c r="ABD125" s="128"/>
      <c r="ABE125" s="128"/>
      <c r="ABF125" s="128"/>
      <c r="ABG125" s="128"/>
      <c r="ABH125" s="128"/>
      <c r="ABI125" s="128"/>
      <c r="ABJ125" s="128"/>
      <c r="ABK125" s="128"/>
      <c r="ABL125" s="128"/>
      <c r="ABM125" s="128"/>
      <c r="ABN125" s="128"/>
      <c r="ABO125" s="128"/>
      <c r="ABP125" s="128"/>
      <c r="ABQ125" s="128"/>
      <c r="ABR125" s="128"/>
      <c r="ABS125" s="128"/>
      <c r="ABT125" s="128"/>
      <c r="ABU125" s="128"/>
      <c r="ABV125" s="128"/>
      <c r="ABW125" s="128"/>
      <c r="ABX125" s="128"/>
      <c r="ABY125" s="128"/>
      <c r="ABZ125" s="128"/>
      <c r="ACA125" s="128"/>
      <c r="ACB125" s="128"/>
      <c r="ACC125" s="128"/>
      <c r="ACD125" s="128"/>
      <c r="ACE125" s="128"/>
      <c r="ACF125" s="128"/>
      <c r="ACG125" s="128"/>
      <c r="ACH125" s="128"/>
      <c r="ACI125" s="128"/>
      <c r="ACJ125" s="128"/>
      <c r="ACK125" s="128"/>
      <c r="ACL125" s="128"/>
      <c r="ACM125" s="128"/>
      <c r="ACN125" s="128"/>
      <c r="ACO125" s="128"/>
      <c r="ACP125" s="128"/>
      <c r="ACQ125" s="128"/>
      <c r="ACR125" s="128"/>
      <c r="ACS125" s="128"/>
      <c r="ACT125" s="128"/>
      <c r="ACU125" s="128"/>
      <c r="ACV125" s="128"/>
      <c r="ACW125" s="128"/>
      <c r="ACX125" s="128"/>
      <c r="ACY125" s="128"/>
      <c r="ACZ125" s="128"/>
      <c r="ADA125" s="128"/>
      <c r="ADB125" s="128"/>
      <c r="ADC125" s="128"/>
      <c r="ADD125" s="128"/>
      <c r="ADE125" s="128"/>
      <c r="ADF125" s="128"/>
      <c r="ADG125" s="128"/>
      <c r="ADH125" s="128"/>
      <c r="ADI125" s="128"/>
      <c r="ADJ125" s="128"/>
      <c r="ADK125" s="128"/>
      <c r="ADL125" s="128"/>
      <c r="ADM125" s="128"/>
      <c r="ADN125" s="128"/>
      <c r="ADO125" s="128"/>
      <c r="ADP125" s="128"/>
      <c r="ADQ125" s="128"/>
      <c r="ADR125" s="128"/>
      <c r="ADS125" s="128"/>
      <c r="ADT125" s="128"/>
      <c r="ADU125" s="128"/>
      <c r="ADV125" s="128"/>
      <c r="ADW125" s="128"/>
      <c r="ADX125" s="128"/>
      <c r="ADY125" s="128"/>
      <c r="ADZ125" s="128"/>
      <c r="AEA125" s="128"/>
      <c r="AEB125" s="128"/>
      <c r="AEC125" s="128"/>
      <c r="AED125" s="128"/>
      <c r="AEE125" s="128"/>
      <c r="AEF125" s="128"/>
      <c r="AEG125" s="128"/>
      <c r="AEH125" s="128"/>
      <c r="AEI125" s="128"/>
      <c r="AEJ125" s="128"/>
      <c r="AEK125" s="128"/>
      <c r="AEL125" s="128"/>
      <c r="AEM125" s="128"/>
      <c r="AEN125" s="128"/>
      <c r="AEO125" s="128"/>
      <c r="AEP125" s="128"/>
      <c r="AEQ125" s="128"/>
      <c r="AER125" s="128"/>
      <c r="AES125" s="128"/>
      <c r="AET125" s="128"/>
      <c r="AEU125" s="128"/>
      <c r="AEV125" s="128"/>
      <c r="AEW125" s="128"/>
      <c r="AEX125" s="128"/>
      <c r="AEY125" s="128"/>
      <c r="AEZ125" s="128"/>
      <c r="AFA125" s="128"/>
      <c r="AFB125" s="128"/>
      <c r="AFC125" s="128"/>
      <c r="AFD125" s="128"/>
      <c r="AFE125" s="128"/>
      <c r="AFF125" s="128"/>
      <c r="AFG125" s="128"/>
      <c r="AFH125" s="128"/>
      <c r="AFI125" s="128"/>
      <c r="AFJ125" s="128"/>
      <c r="AFK125" s="128"/>
      <c r="AFL125" s="128"/>
      <c r="AFM125" s="128"/>
      <c r="AFN125" s="128"/>
      <c r="AFO125" s="128"/>
      <c r="AFP125" s="128"/>
      <c r="AFQ125" s="128"/>
      <c r="AFR125" s="128"/>
      <c r="AFS125" s="128"/>
      <c r="AFT125" s="128"/>
      <c r="AFU125" s="128"/>
      <c r="AFV125" s="128"/>
      <c r="AFW125" s="128"/>
      <c r="AFX125" s="128"/>
      <c r="AFY125" s="128"/>
      <c r="AFZ125" s="128"/>
      <c r="AGA125" s="128"/>
      <c r="AGB125" s="128"/>
      <c r="AGC125" s="128"/>
      <c r="AGD125" s="128"/>
      <c r="AGE125" s="128"/>
      <c r="AGF125" s="128"/>
      <c r="AGG125" s="128"/>
      <c r="AGH125" s="128"/>
      <c r="AGI125" s="128"/>
      <c r="AGJ125" s="128"/>
      <c r="AGK125" s="128"/>
      <c r="AGL125" s="128"/>
      <c r="AGM125" s="128"/>
      <c r="AGN125" s="128"/>
      <c r="AGO125" s="128"/>
      <c r="AGP125" s="128"/>
      <c r="AGQ125" s="128"/>
      <c r="AGR125" s="128"/>
      <c r="AGS125" s="128"/>
      <c r="AGT125" s="128"/>
      <c r="AGU125" s="128"/>
      <c r="AGV125" s="128"/>
      <c r="AGW125" s="128"/>
      <c r="AGX125" s="128"/>
      <c r="AGY125" s="128"/>
      <c r="AGZ125" s="128"/>
      <c r="AHA125" s="128"/>
      <c r="AHB125" s="128"/>
      <c r="AHC125" s="128"/>
      <c r="AHD125" s="128"/>
      <c r="AHE125" s="128"/>
      <c r="AHF125" s="128"/>
      <c r="AHG125" s="128"/>
      <c r="AHH125" s="128"/>
      <c r="AHI125" s="128"/>
      <c r="AHJ125" s="128"/>
      <c r="AHK125" s="128"/>
      <c r="AHL125" s="128"/>
      <c r="AHM125" s="128"/>
      <c r="AHN125" s="128"/>
      <c r="AHO125" s="128"/>
      <c r="AHP125" s="128"/>
      <c r="AHQ125" s="128"/>
      <c r="AHR125" s="128"/>
      <c r="AHS125" s="128"/>
      <c r="AHT125" s="128"/>
      <c r="AHU125" s="128"/>
      <c r="AHV125" s="128"/>
      <c r="AHW125" s="128"/>
      <c r="AHX125" s="128"/>
      <c r="AHY125" s="128"/>
      <c r="AHZ125" s="128"/>
      <c r="AIA125" s="128"/>
      <c r="AIB125" s="128"/>
      <c r="AIC125" s="128"/>
      <c r="AID125" s="128"/>
      <c r="AIE125" s="128"/>
      <c r="AIF125" s="128"/>
      <c r="AIG125" s="128"/>
      <c r="AIH125" s="128"/>
      <c r="AII125" s="128"/>
      <c r="AIJ125" s="128"/>
      <c r="AIK125" s="128"/>
      <c r="AIL125" s="128"/>
      <c r="AIM125" s="128"/>
      <c r="AIN125" s="128"/>
      <c r="AIO125" s="128"/>
      <c r="AIP125" s="128"/>
      <c r="AIQ125" s="128"/>
      <c r="AIR125" s="128"/>
      <c r="AIS125" s="128"/>
      <c r="AIT125" s="128"/>
      <c r="AIU125" s="128"/>
      <c r="AIV125" s="128"/>
      <c r="AIW125" s="128"/>
      <c r="AIX125" s="128"/>
      <c r="AIY125" s="128"/>
      <c r="AIZ125" s="128"/>
      <c r="AJA125" s="128"/>
      <c r="AJB125" s="128"/>
      <c r="AJC125" s="128"/>
      <c r="AJD125" s="128"/>
      <c r="AJE125" s="128"/>
      <c r="AJF125" s="128"/>
      <c r="AJG125" s="128"/>
      <c r="AJH125" s="128"/>
      <c r="AJI125" s="128"/>
      <c r="AJJ125" s="128"/>
      <c r="AJK125" s="128"/>
      <c r="AJL125" s="128"/>
      <c r="AJM125" s="128"/>
      <c r="AJN125" s="128"/>
      <c r="AJO125" s="128"/>
      <c r="AJP125" s="128"/>
      <c r="AJQ125" s="128"/>
      <c r="AJR125" s="128"/>
      <c r="AJS125" s="128"/>
      <c r="AJT125" s="128"/>
      <c r="AJU125" s="128"/>
      <c r="AJV125" s="128"/>
      <c r="AJW125" s="128"/>
      <c r="AJX125" s="128"/>
      <c r="AJY125" s="128"/>
      <c r="AJZ125" s="128"/>
      <c r="AKA125" s="128"/>
      <c r="AKB125" s="128"/>
      <c r="AKC125" s="128"/>
      <c r="AKD125" s="128"/>
      <c r="AKE125" s="128"/>
      <c r="AKF125" s="128"/>
      <c r="AKG125" s="128"/>
      <c r="AKH125" s="128"/>
      <c r="AKI125" s="128"/>
      <c r="AKJ125" s="128"/>
      <c r="AKK125" s="128"/>
      <c r="AKL125" s="128"/>
      <c r="AKM125" s="128"/>
      <c r="AKN125" s="128"/>
      <c r="AKO125" s="128"/>
      <c r="AKP125" s="128"/>
      <c r="AKQ125" s="128"/>
      <c r="AKR125" s="128"/>
      <c r="AKS125" s="128"/>
      <c r="AKT125" s="128"/>
      <c r="AKU125" s="128"/>
      <c r="AKV125" s="128"/>
      <c r="AKW125" s="128"/>
      <c r="AKX125" s="128"/>
      <c r="AKY125" s="128"/>
      <c r="AKZ125" s="128"/>
      <c r="ALA125" s="128"/>
      <c r="ALB125" s="128"/>
      <c r="ALC125" s="128"/>
      <c r="ALD125" s="128"/>
      <c r="ALE125" s="128"/>
      <c r="ALF125" s="128"/>
      <c r="ALG125" s="128"/>
      <c r="ALH125" s="128"/>
      <c r="ALI125" s="128"/>
      <c r="ALJ125" s="128"/>
      <c r="ALK125" s="128"/>
      <c r="ALL125" s="128"/>
      <c r="ALM125" s="128"/>
      <c r="ALN125" s="128"/>
      <c r="ALO125" s="128"/>
      <c r="ALP125" s="128"/>
      <c r="ALQ125" s="128"/>
      <c r="ALR125" s="128"/>
      <c r="ALS125" s="128"/>
      <c r="ALT125" s="128"/>
      <c r="ALU125" s="128"/>
      <c r="ALV125" s="128"/>
      <c r="ALW125" s="128"/>
      <c r="ALX125" s="128"/>
      <c r="ALY125" s="128"/>
      <c r="ALZ125" s="128"/>
      <c r="AMA125" s="128"/>
      <c r="AMB125" s="128"/>
      <c r="AMC125" s="128"/>
      <c r="AMD125" s="128"/>
      <c r="AME125" s="128"/>
      <c r="AMF125" s="128"/>
      <c r="AMG125" s="128"/>
      <c r="AMH125" s="128"/>
      <c r="AMI125" s="128"/>
      <c r="AMJ125" s="128"/>
      <c r="AMK125" s="128"/>
      <c r="AML125" s="128"/>
      <c r="AMM125" s="128"/>
      <c r="AMN125" s="128"/>
      <c r="AMO125" s="128"/>
    </row>
    <row r="126" spans="1:1032">
      <c r="A126" s="117"/>
      <c r="B126" s="117"/>
      <c r="C126" s="117"/>
      <c r="D126" s="117"/>
      <c r="E126" s="117"/>
      <c r="F126" s="117"/>
      <c r="G126" s="117"/>
      <c r="H126" s="117"/>
      <c r="I126" s="117"/>
      <c r="J126" s="117"/>
      <c r="K126" s="117"/>
      <c r="L126" s="117"/>
      <c r="M126" s="117"/>
      <c r="N126" s="117"/>
      <c r="P126" s="117"/>
      <c r="Q126" s="117"/>
      <c r="R126" s="117"/>
      <c r="S126" s="117"/>
      <c r="AC126" s="363"/>
      <c r="AG126" s="117"/>
      <c r="AH126" s="96"/>
      <c r="AI126" s="112"/>
      <c r="AJ126" s="112"/>
      <c r="AK126" s="112"/>
      <c r="AL126" s="112"/>
      <c r="AM126" s="112"/>
      <c r="AN126" s="112"/>
      <c r="AO126" s="112"/>
      <c r="AP126" s="112"/>
      <c r="AQ126" s="112"/>
      <c r="AR126" s="128"/>
      <c r="AS126" s="128"/>
      <c r="AT126" s="128"/>
      <c r="AU126" s="128"/>
      <c r="AV126" s="128"/>
      <c r="AW126" s="128"/>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c r="CX126" s="128"/>
      <c r="CY126" s="128"/>
      <c r="CZ126" s="128"/>
      <c r="DA126" s="128"/>
      <c r="DB126" s="128"/>
      <c r="DC126" s="128"/>
      <c r="DD126" s="128"/>
      <c r="DE126" s="128"/>
      <c r="DF126" s="128"/>
      <c r="DG126" s="128"/>
      <c r="DH126" s="128"/>
      <c r="DI126" s="128"/>
      <c r="DJ126" s="128"/>
      <c r="DK126" s="128"/>
      <c r="DL126" s="128"/>
      <c r="DM126" s="128"/>
      <c r="DN126" s="128"/>
      <c r="DO126" s="128"/>
      <c r="DP126" s="128"/>
      <c r="DQ126" s="128"/>
      <c r="DR126" s="128"/>
      <c r="DS126" s="128"/>
      <c r="DT126" s="128"/>
      <c r="DU126" s="128"/>
      <c r="DV126" s="128"/>
      <c r="DW126" s="128"/>
      <c r="DX126" s="128"/>
      <c r="DY126" s="128"/>
      <c r="DZ126" s="128"/>
      <c r="EA126" s="128"/>
      <c r="EB126" s="128"/>
      <c r="EC126" s="128"/>
      <c r="ED126" s="128"/>
      <c r="EE126" s="128"/>
      <c r="EF126" s="128"/>
      <c r="EG126" s="128"/>
      <c r="EH126" s="128"/>
      <c r="EI126" s="128"/>
      <c r="EJ126" s="128"/>
      <c r="EK126" s="128"/>
      <c r="EL126" s="128"/>
      <c r="EM126" s="128"/>
      <c r="EN126" s="128"/>
      <c r="EO126" s="128"/>
      <c r="EP126" s="128"/>
      <c r="EQ126" s="128"/>
      <c r="ER126" s="128"/>
      <c r="ES126" s="128"/>
      <c r="ET126" s="128"/>
      <c r="EU126" s="128"/>
      <c r="EV126" s="128"/>
      <c r="EW126" s="128"/>
      <c r="EX126" s="128"/>
      <c r="EY126" s="128"/>
      <c r="EZ126" s="128"/>
      <c r="FA126" s="128"/>
      <c r="FB126" s="128"/>
      <c r="FC126" s="128"/>
      <c r="FD126" s="128"/>
      <c r="FE126" s="128"/>
      <c r="FF126" s="128"/>
      <c r="FG126" s="128"/>
      <c r="FH126" s="128"/>
      <c r="FI126" s="128"/>
      <c r="FJ126" s="128"/>
      <c r="FK126" s="128"/>
      <c r="FL126" s="128"/>
      <c r="FM126" s="128"/>
      <c r="FN126" s="128"/>
      <c r="FO126" s="128"/>
      <c r="FP126" s="128"/>
      <c r="FQ126" s="128"/>
      <c r="FR126" s="128"/>
      <c r="FS126" s="128"/>
      <c r="FT126" s="128"/>
      <c r="FU126" s="128"/>
      <c r="FV126" s="128"/>
      <c r="FW126" s="128"/>
      <c r="FX126" s="128"/>
      <c r="FY126" s="128"/>
      <c r="FZ126" s="128"/>
      <c r="GA126" s="128"/>
      <c r="GB126" s="128"/>
      <c r="GC126" s="128"/>
      <c r="GD126" s="128"/>
      <c r="GE126" s="128"/>
      <c r="GF126" s="128"/>
      <c r="GG126" s="128"/>
      <c r="GH126" s="128"/>
      <c r="GI126" s="128"/>
      <c r="GJ126" s="128"/>
      <c r="GK126" s="128"/>
      <c r="GL126" s="128"/>
      <c r="GM126" s="128"/>
      <c r="GN126" s="128"/>
      <c r="GO126" s="128"/>
      <c r="GP126" s="128"/>
      <c r="GQ126" s="128"/>
      <c r="GR126" s="128"/>
      <c r="GS126" s="128"/>
      <c r="GT126" s="128"/>
      <c r="GU126" s="128"/>
      <c r="GV126" s="128"/>
      <c r="GW126" s="128"/>
      <c r="GX126" s="128"/>
      <c r="GY126" s="128"/>
      <c r="GZ126" s="128"/>
      <c r="HA126" s="128"/>
      <c r="HB126" s="128"/>
      <c r="HC126" s="128"/>
      <c r="HD126" s="128"/>
      <c r="HE126" s="128"/>
      <c r="HF126" s="128"/>
      <c r="HG126" s="128"/>
      <c r="HH126" s="128"/>
      <c r="HI126" s="128"/>
      <c r="HJ126" s="128"/>
      <c r="HK126" s="128"/>
      <c r="HL126" s="128"/>
      <c r="HM126" s="128"/>
      <c r="HN126" s="128"/>
      <c r="HO126" s="128"/>
      <c r="HP126" s="128"/>
      <c r="HQ126" s="128"/>
      <c r="HR126" s="128"/>
      <c r="HS126" s="128"/>
      <c r="HT126" s="128"/>
      <c r="HU126" s="128"/>
      <c r="HV126" s="128"/>
      <c r="HW126" s="128"/>
      <c r="HX126" s="128"/>
      <c r="HY126" s="128"/>
      <c r="HZ126" s="128"/>
      <c r="IA126" s="128"/>
      <c r="IB126" s="128"/>
      <c r="IC126" s="128"/>
      <c r="ID126" s="128"/>
      <c r="IE126" s="128"/>
      <c r="IF126" s="128"/>
      <c r="IG126" s="128"/>
      <c r="IH126" s="128"/>
      <c r="II126" s="128"/>
      <c r="IJ126" s="128"/>
      <c r="IK126" s="128"/>
      <c r="IL126" s="128"/>
      <c r="IM126" s="128"/>
      <c r="IN126" s="128"/>
      <c r="IO126" s="128"/>
      <c r="IP126" s="128"/>
      <c r="IQ126" s="128"/>
      <c r="IR126" s="128"/>
      <c r="IS126" s="128"/>
      <c r="IT126" s="128"/>
      <c r="IU126" s="128"/>
      <c r="IV126" s="128"/>
      <c r="IW126" s="128"/>
      <c r="IX126" s="128"/>
      <c r="IY126" s="128"/>
      <c r="IZ126" s="128"/>
      <c r="JA126" s="128"/>
      <c r="JB126" s="128"/>
      <c r="JC126" s="128"/>
      <c r="JD126" s="128"/>
      <c r="JE126" s="128"/>
      <c r="JF126" s="128"/>
      <c r="JG126" s="128"/>
      <c r="JH126" s="128"/>
      <c r="JI126" s="128"/>
      <c r="JJ126" s="128"/>
      <c r="JK126" s="128"/>
      <c r="JL126" s="128"/>
      <c r="JM126" s="128"/>
      <c r="JN126" s="128"/>
      <c r="JO126" s="128"/>
      <c r="JP126" s="128"/>
      <c r="JQ126" s="128"/>
      <c r="JR126" s="128"/>
      <c r="JS126" s="128"/>
      <c r="JT126" s="128"/>
      <c r="JU126" s="128"/>
      <c r="JV126" s="128"/>
      <c r="JW126" s="128"/>
      <c r="JX126" s="128"/>
      <c r="JY126" s="128"/>
      <c r="JZ126" s="128"/>
      <c r="KA126" s="128"/>
      <c r="KB126" s="128"/>
      <c r="KC126" s="128"/>
      <c r="KD126" s="128"/>
      <c r="KE126" s="128"/>
      <c r="KF126" s="128"/>
      <c r="KG126" s="128"/>
      <c r="KH126" s="128"/>
      <c r="KI126" s="128"/>
      <c r="KJ126" s="128"/>
      <c r="KK126" s="128"/>
      <c r="KL126" s="128"/>
      <c r="KM126" s="128"/>
      <c r="KN126" s="128"/>
      <c r="KO126" s="128"/>
      <c r="KP126" s="128"/>
      <c r="KQ126" s="128"/>
      <c r="KR126" s="128"/>
      <c r="KS126" s="128"/>
      <c r="KT126" s="128"/>
      <c r="KU126" s="128"/>
      <c r="KV126" s="128"/>
      <c r="KW126" s="128"/>
      <c r="KX126" s="128"/>
      <c r="KY126" s="128"/>
      <c r="KZ126" s="128"/>
      <c r="LA126" s="128"/>
      <c r="LB126" s="128"/>
      <c r="LC126" s="128"/>
      <c r="LD126" s="128"/>
      <c r="LE126" s="128"/>
      <c r="LF126" s="128"/>
      <c r="LG126" s="128"/>
      <c r="LH126" s="128"/>
      <c r="LI126" s="128"/>
      <c r="LJ126" s="128"/>
      <c r="LK126" s="128"/>
      <c r="LL126" s="128"/>
      <c r="LM126" s="128"/>
      <c r="LN126" s="128"/>
      <c r="LO126" s="128"/>
      <c r="LP126" s="128"/>
      <c r="LQ126" s="128"/>
      <c r="LR126" s="128"/>
      <c r="LS126" s="128"/>
      <c r="LT126" s="128"/>
      <c r="LU126" s="128"/>
      <c r="LV126" s="128"/>
      <c r="LW126" s="128"/>
      <c r="LX126" s="128"/>
      <c r="LY126" s="128"/>
      <c r="LZ126" s="128"/>
      <c r="MA126" s="128"/>
      <c r="MB126" s="128"/>
      <c r="MC126" s="128"/>
      <c r="MD126" s="128"/>
      <c r="ME126" s="128"/>
      <c r="MF126" s="128"/>
      <c r="MG126" s="128"/>
      <c r="MH126" s="128"/>
      <c r="MI126" s="128"/>
      <c r="MJ126" s="128"/>
      <c r="MK126" s="128"/>
      <c r="ML126" s="128"/>
      <c r="MM126" s="128"/>
      <c r="MN126" s="128"/>
      <c r="MO126" s="128"/>
      <c r="MP126" s="128"/>
      <c r="MQ126" s="128"/>
      <c r="MR126" s="128"/>
      <c r="MS126" s="128"/>
      <c r="MT126" s="128"/>
      <c r="MU126" s="128"/>
      <c r="MV126" s="128"/>
      <c r="MW126" s="128"/>
      <c r="MX126" s="128"/>
      <c r="MY126" s="128"/>
      <c r="MZ126" s="128"/>
      <c r="NA126" s="128"/>
      <c r="NB126" s="128"/>
      <c r="NC126" s="128"/>
      <c r="ND126" s="128"/>
      <c r="NE126" s="128"/>
      <c r="NF126" s="128"/>
      <c r="NG126" s="128"/>
      <c r="NH126" s="128"/>
      <c r="NI126" s="128"/>
      <c r="NJ126" s="128"/>
      <c r="NK126" s="128"/>
      <c r="NL126" s="128"/>
      <c r="NM126" s="128"/>
      <c r="NN126" s="128"/>
      <c r="NO126" s="128"/>
      <c r="NP126" s="128"/>
      <c r="NQ126" s="128"/>
      <c r="NR126" s="128"/>
      <c r="NS126" s="128"/>
      <c r="NT126" s="128"/>
      <c r="NU126" s="128"/>
      <c r="NV126" s="128"/>
      <c r="NW126" s="128"/>
      <c r="NX126" s="128"/>
      <c r="NY126" s="128"/>
      <c r="NZ126" s="128"/>
      <c r="OA126" s="128"/>
      <c r="OB126" s="128"/>
      <c r="OC126" s="128"/>
      <c r="OD126" s="128"/>
      <c r="OE126" s="128"/>
      <c r="OF126" s="128"/>
      <c r="OG126" s="128"/>
      <c r="OH126" s="128"/>
      <c r="OI126" s="128"/>
      <c r="OJ126" s="128"/>
      <c r="OK126" s="128"/>
      <c r="OL126" s="128"/>
      <c r="OM126" s="128"/>
      <c r="ON126" s="128"/>
      <c r="OO126" s="128"/>
      <c r="OP126" s="128"/>
      <c r="OQ126" s="128"/>
      <c r="OR126" s="128"/>
      <c r="OS126" s="128"/>
      <c r="OT126" s="128"/>
      <c r="OU126" s="128"/>
      <c r="OV126" s="128"/>
      <c r="OW126" s="128"/>
      <c r="OX126" s="128"/>
      <c r="OY126" s="128"/>
      <c r="OZ126" s="128"/>
      <c r="PA126" s="128"/>
      <c r="PB126" s="128"/>
      <c r="PC126" s="128"/>
      <c r="PD126" s="128"/>
      <c r="PE126" s="128"/>
      <c r="PF126" s="128"/>
      <c r="PG126" s="128"/>
      <c r="PH126" s="128"/>
      <c r="PI126" s="128"/>
      <c r="PJ126" s="128"/>
      <c r="PK126" s="128"/>
      <c r="PL126" s="128"/>
      <c r="PM126" s="128"/>
      <c r="PN126" s="128"/>
      <c r="PO126" s="128"/>
      <c r="PP126" s="128"/>
      <c r="PQ126" s="128"/>
      <c r="PR126" s="128"/>
      <c r="PS126" s="128"/>
      <c r="PT126" s="128"/>
      <c r="PU126" s="128"/>
      <c r="PV126" s="128"/>
      <c r="PW126" s="128"/>
      <c r="PX126" s="128"/>
      <c r="PY126" s="128"/>
      <c r="PZ126" s="128"/>
      <c r="QA126" s="128"/>
      <c r="QB126" s="128"/>
      <c r="QC126" s="128"/>
      <c r="QD126" s="128"/>
      <c r="QE126" s="128"/>
      <c r="QF126" s="128"/>
      <c r="QG126" s="128"/>
      <c r="QH126" s="128"/>
      <c r="QI126" s="128"/>
      <c r="QJ126" s="128"/>
      <c r="QK126" s="128"/>
      <c r="QL126" s="128"/>
      <c r="QM126" s="128"/>
      <c r="QN126" s="128"/>
      <c r="QO126" s="128"/>
      <c r="QP126" s="128"/>
      <c r="QQ126" s="128"/>
      <c r="QR126" s="128"/>
      <c r="QS126" s="128"/>
      <c r="QT126" s="128"/>
      <c r="QU126" s="128"/>
      <c r="QV126" s="128"/>
      <c r="QW126" s="128"/>
      <c r="QX126" s="128"/>
      <c r="QY126" s="128"/>
      <c r="QZ126" s="128"/>
      <c r="RA126" s="128"/>
      <c r="RB126" s="128"/>
      <c r="RC126" s="128"/>
      <c r="RD126" s="128"/>
      <c r="RE126" s="128"/>
      <c r="RF126" s="128"/>
      <c r="RG126" s="128"/>
      <c r="RH126" s="128"/>
      <c r="RI126" s="128"/>
      <c r="RJ126" s="128"/>
      <c r="RK126" s="128"/>
      <c r="RL126" s="128"/>
      <c r="RM126" s="128"/>
      <c r="RN126" s="128"/>
      <c r="RO126" s="128"/>
      <c r="RP126" s="128"/>
      <c r="RQ126" s="128"/>
      <c r="RR126" s="128"/>
      <c r="RS126" s="128"/>
      <c r="RT126" s="128"/>
      <c r="RU126" s="128"/>
      <c r="RV126" s="128"/>
      <c r="RW126" s="128"/>
      <c r="RX126" s="128"/>
      <c r="RY126" s="128"/>
      <c r="RZ126" s="128"/>
      <c r="SA126" s="128"/>
      <c r="SB126" s="128"/>
      <c r="SC126" s="128"/>
      <c r="SD126" s="128"/>
      <c r="SE126" s="128"/>
      <c r="SF126" s="128"/>
      <c r="SG126" s="128"/>
      <c r="SH126" s="128"/>
      <c r="SI126" s="128"/>
      <c r="SJ126" s="128"/>
      <c r="SK126" s="128"/>
      <c r="SL126" s="128"/>
      <c r="SM126" s="128"/>
      <c r="SN126" s="128"/>
      <c r="SO126" s="128"/>
      <c r="SP126" s="128"/>
      <c r="SQ126" s="128"/>
      <c r="SR126" s="128"/>
      <c r="SS126" s="128"/>
      <c r="ST126" s="128"/>
      <c r="SU126" s="128"/>
      <c r="SV126" s="128"/>
      <c r="SW126" s="128"/>
      <c r="SX126" s="128"/>
      <c r="SY126" s="128"/>
      <c r="SZ126" s="128"/>
      <c r="TA126" s="128"/>
      <c r="TB126" s="128"/>
      <c r="TC126" s="128"/>
      <c r="TD126" s="128"/>
      <c r="TE126" s="128"/>
      <c r="TF126" s="128"/>
      <c r="TG126" s="128"/>
      <c r="TH126" s="128"/>
      <c r="TI126" s="128"/>
      <c r="TJ126" s="128"/>
      <c r="TK126" s="128"/>
      <c r="TL126" s="128"/>
      <c r="TM126" s="128"/>
      <c r="TN126" s="128"/>
      <c r="TO126" s="128"/>
      <c r="TP126" s="128"/>
      <c r="TQ126" s="128"/>
      <c r="TR126" s="128"/>
      <c r="TS126" s="128"/>
      <c r="TT126" s="128"/>
      <c r="TU126" s="128"/>
      <c r="TV126" s="128"/>
      <c r="TW126" s="128"/>
      <c r="TX126" s="128"/>
      <c r="TY126" s="128"/>
      <c r="TZ126" s="128"/>
      <c r="UA126" s="128"/>
      <c r="UB126" s="128"/>
      <c r="UC126" s="128"/>
      <c r="UD126" s="128"/>
      <c r="UE126" s="128"/>
      <c r="UF126" s="128"/>
      <c r="UG126" s="128"/>
      <c r="UH126" s="128"/>
      <c r="UI126" s="128"/>
      <c r="UJ126" s="128"/>
      <c r="UK126" s="128"/>
      <c r="UL126" s="128"/>
      <c r="UM126" s="128"/>
      <c r="UN126" s="128"/>
      <c r="UO126" s="128"/>
      <c r="UP126" s="128"/>
      <c r="UQ126" s="128"/>
      <c r="UR126" s="128"/>
      <c r="US126" s="128"/>
      <c r="UT126" s="128"/>
      <c r="UU126" s="128"/>
      <c r="UV126" s="128"/>
      <c r="UW126" s="128"/>
      <c r="UX126" s="128"/>
      <c r="UY126" s="128"/>
      <c r="UZ126" s="128"/>
      <c r="VA126" s="128"/>
      <c r="VB126" s="128"/>
      <c r="VC126" s="128"/>
      <c r="VD126" s="128"/>
      <c r="VE126" s="128"/>
      <c r="VF126" s="128"/>
      <c r="VG126" s="128"/>
      <c r="VH126" s="128"/>
      <c r="VI126" s="128"/>
      <c r="VJ126" s="128"/>
      <c r="VK126" s="128"/>
      <c r="VL126" s="128"/>
      <c r="VM126" s="128"/>
      <c r="VN126" s="128"/>
      <c r="VO126" s="128"/>
      <c r="VP126" s="128"/>
      <c r="VQ126" s="128"/>
      <c r="VR126" s="128"/>
      <c r="VS126" s="128"/>
      <c r="VT126" s="128"/>
      <c r="VU126" s="128"/>
      <c r="VV126" s="128"/>
      <c r="VW126" s="128"/>
      <c r="VX126" s="128"/>
      <c r="VY126" s="128"/>
      <c r="VZ126" s="128"/>
      <c r="WA126" s="128"/>
      <c r="WB126" s="128"/>
      <c r="WC126" s="128"/>
      <c r="WD126" s="128"/>
      <c r="WE126" s="128"/>
      <c r="WF126" s="128"/>
      <c r="WG126" s="128"/>
      <c r="WH126" s="128"/>
      <c r="WI126" s="128"/>
      <c r="WJ126" s="128"/>
      <c r="WK126" s="128"/>
      <c r="WL126" s="128"/>
      <c r="WM126" s="128"/>
      <c r="WN126" s="128"/>
      <c r="WO126" s="128"/>
      <c r="WP126" s="128"/>
      <c r="WQ126" s="128"/>
      <c r="WR126" s="128"/>
      <c r="WS126" s="128"/>
      <c r="WT126" s="128"/>
      <c r="WU126" s="128"/>
      <c r="WV126" s="128"/>
      <c r="WW126" s="128"/>
      <c r="WX126" s="128"/>
      <c r="WY126" s="128"/>
      <c r="WZ126" s="128"/>
      <c r="XA126" s="128"/>
      <c r="XB126" s="128"/>
      <c r="XC126" s="128"/>
      <c r="XD126" s="128"/>
      <c r="XE126" s="128"/>
      <c r="XF126" s="128"/>
      <c r="XG126" s="128"/>
      <c r="XH126" s="128"/>
      <c r="XI126" s="128"/>
      <c r="XJ126" s="128"/>
      <c r="XK126" s="128"/>
      <c r="XL126" s="128"/>
      <c r="XM126" s="128"/>
      <c r="XN126" s="128"/>
      <c r="XO126" s="128"/>
      <c r="XP126" s="128"/>
      <c r="XQ126" s="128"/>
      <c r="XR126" s="128"/>
      <c r="XS126" s="128"/>
      <c r="XT126" s="128"/>
      <c r="XU126" s="128"/>
      <c r="XV126" s="128"/>
      <c r="XW126" s="128"/>
      <c r="XX126" s="128"/>
      <c r="XY126" s="128"/>
      <c r="XZ126" s="128"/>
      <c r="YA126" s="128"/>
      <c r="YB126" s="128"/>
      <c r="YC126" s="128"/>
      <c r="YD126" s="128"/>
      <c r="YE126" s="128"/>
      <c r="YF126" s="128"/>
      <c r="YG126" s="128"/>
      <c r="YH126" s="128"/>
      <c r="YI126" s="128"/>
      <c r="YJ126" s="128"/>
      <c r="YK126" s="128"/>
      <c r="YL126" s="128"/>
      <c r="YM126" s="128"/>
      <c r="YN126" s="128"/>
      <c r="YO126" s="128"/>
      <c r="YP126" s="128"/>
      <c r="YQ126" s="128"/>
      <c r="YR126" s="128"/>
      <c r="YS126" s="128"/>
      <c r="YT126" s="128"/>
      <c r="YU126" s="128"/>
      <c r="YV126" s="128"/>
      <c r="YW126" s="128"/>
      <c r="YX126" s="128"/>
      <c r="YY126" s="128"/>
      <c r="YZ126" s="128"/>
      <c r="ZA126" s="128"/>
      <c r="ZB126" s="128"/>
      <c r="ZC126" s="128"/>
      <c r="ZD126" s="128"/>
      <c r="ZE126" s="128"/>
      <c r="ZF126" s="128"/>
      <c r="ZG126" s="128"/>
      <c r="ZH126" s="128"/>
      <c r="ZI126" s="128"/>
      <c r="ZJ126" s="128"/>
      <c r="ZK126" s="128"/>
      <c r="ZL126" s="128"/>
      <c r="ZM126" s="128"/>
      <c r="ZN126" s="128"/>
      <c r="ZO126" s="128"/>
      <c r="ZP126" s="128"/>
      <c r="ZQ126" s="128"/>
      <c r="ZR126" s="128"/>
      <c r="ZS126" s="128"/>
      <c r="ZT126" s="128"/>
      <c r="ZU126" s="128"/>
      <c r="ZV126" s="128"/>
      <c r="ZW126" s="128"/>
      <c r="ZX126" s="128"/>
      <c r="ZY126" s="128"/>
      <c r="ZZ126" s="128"/>
      <c r="AAA126" s="128"/>
      <c r="AAB126" s="128"/>
      <c r="AAC126" s="128"/>
      <c r="AAD126" s="128"/>
      <c r="AAE126" s="128"/>
      <c r="AAF126" s="128"/>
      <c r="AAG126" s="128"/>
      <c r="AAH126" s="128"/>
      <c r="AAI126" s="128"/>
      <c r="AAJ126" s="128"/>
      <c r="AAK126" s="128"/>
      <c r="AAL126" s="128"/>
      <c r="AAM126" s="128"/>
      <c r="AAN126" s="128"/>
      <c r="AAO126" s="128"/>
      <c r="AAP126" s="128"/>
      <c r="AAQ126" s="128"/>
      <c r="AAR126" s="128"/>
      <c r="AAS126" s="128"/>
      <c r="AAT126" s="128"/>
      <c r="AAU126" s="128"/>
      <c r="AAV126" s="128"/>
      <c r="AAW126" s="128"/>
      <c r="AAX126" s="128"/>
      <c r="AAY126" s="128"/>
      <c r="AAZ126" s="128"/>
      <c r="ABA126" s="128"/>
      <c r="ABB126" s="128"/>
      <c r="ABC126" s="128"/>
      <c r="ABD126" s="128"/>
      <c r="ABE126" s="128"/>
      <c r="ABF126" s="128"/>
      <c r="ABG126" s="128"/>
      <c r="ABH126" s="128"/>
      <c r="ABI126" s="128"/>
      <c r="ABJ126" s="128"/>
      <c r="ABK126" s="128"/>
      <c r="ABL126" s="128"/>
      <c r="ABM126" s="128"/>
      <c r="ABN126" s="128"/>
      <c r="ABO126" s="128"/>
      <c r="ABP126" s="128"/>
      <c r="ABQ126" s="128"/>
      <c r="ABR126" s="128"/>
      <c r="ABS126" s="128"/>
      <c r="ABT126" s="128"/>
      <c r="ABU126" s="128"/>
      <c r="ABV126" s="128"/>
      <c r="ABW126" s="128"/>
      <c r="ABX126" s="128"/>
      <c r="ABY126" s="128"/>
      <c r="ABZ126" s="128"/>
      <c r="ACA126" s="128"/>
      <c r="ACB126" s="128"/>
      <c r="ACC126" s="128"/>
      <c r="ACD126" s="128"/>
      <c r="ACE126" s="128"/>
      <c r="ACF126" s="128"/>
      <c r="ACG126" s="128"/>
      <c r="ACH126" s="128"/>
      <c r="ACI126" s="128"/>
      <c r="ACJ126" s="128"/>
      <c r="ACK126" s="128"/>
      <c r="ACL126" s="128"/>
      <c r="ACM126" s="128"/>
      <c r="ACN126" s="128"/>
      <c r="ACO126" s="128"/>
      <c r="ACP126" s="128"/>
      <c r="ACQ126" s="128"/>
      <c r="ACR126" s="128"/>
      <c r="ACS126" s="128"/>
      <c r="ACT126" s="128"/>
      <c r="ACU126" s="128"/>
      <c r="ACV126" s="128"/>
      <c r="ACW126" s="128"/>
      <c r="ACX126" s="128"/>
      <c r="ACY126" s="128"/>
      <c r="ACZ126" s="128"/>
      <c r="ADA126" s="128"/>
      <c r="ADB126" s="128"/>
      <c r="ADC126" s="128"/>
      <c r="ADD126" s="128"/>
      <c r="ADE126" s="128"/>
      <c r="ADF126" s="128"/>
      <c r="ADG126" s="128"/>
      <c r="ADH126" s="128"/>
      <c r="ADI126" s="128"/>
      <c r="ADJ126" s="128"/>
      <c r="ADK126" s="128"/>
      <c r="ADL126" s="128"/>
      <c r="ADM126" s="128"/>
      <c r="ADN126" s="128"/>
      <c r="ADO126" s="128"/>
      <c r="ADP126" s="128"/>
      <c r="ADQ126" s="128"/>
      <c r="ADR126" s="128"/>
      <c r="ADS126" s="128"/>
      <c r="ADT126" s="128"/>
      <c r="ADU126" s="128"/>
      <c r="ADV126" s="128"/>
      <c r="ADW126" s="128"/>
      <c r="ADX126" s="128"/>
      <c r="ADY126" s="128"/>
      <c r="ADZ126" s="128"/>
      <c r="AEA126" s="128"/>
      <c r="AEB126" s="128"/>
      <c r="AEC126" s="128"/>
      <c r="AED126" s="128"/>
      <c r="AEE126" s="128"/>
      <c r="AEF126" s="128"/>
      <c r="AEG126" s="128"/>
      <c r="AEH126" s="128"/>
      <c r="AEI126" s="128"/>
      <c r="AEJ126" s="128"/>
      <c r="AEK126" s="128"/>
      <c r="AEL126" s="128"/>
      <c r="AEM126" s="128"/>
      <c r="AEN126" s="128"/>
      <c r="AEO126" s="128"/>
      <c r="AEP126" s="128"/>
      <c r="AEQ126" s="128"/>
      <c r="AER126" s="128"/>
      <c r="AES126" s="128"/>
      <c r="AET126" s="128"/>
      <c r="AEU126" s="128"/>
      <c r="AEV126" s="128"/>
      <c r="AEW126" s="128"/>
      <c r="AEX126" s="128"/>
      <c r="AEY126" s="128"/>
      <c r="AEZ126" s="128"/>
      <c r="AFA126" s="128"/>
      <c r="AFB126" s="128"/>
      <c r="AFC126" s="128"/>
      <c r="AFD126" s="128"/>
      <c r="AFE126" s="128"/>
      <c r="AFF126" s="128"/>
      <c r="AFG126" s="128"/>
      <c r="AFH126" s="128"/>
      <c r="AFI126" s="128"/>
      <c r="AFJ126" s="128"/>
      <c r="AFK126" s="128"/>
      <c r="AFL126" s="128"/>
      <c r="AFM126" s="128"/>
      <c r="AFN126" s="128"/>
      <c r="AFO126" s="128"/>
      <c r="AFP126" s="128"/>
      <c r="AFQ126" s="128"/>
      <c r="AFR126" s="128"/>
      <c r="AFS126" s="128"/>
      <c r="AFT126" s="128"/>
      <c r="AFU126" s="128"/>
      <c r="AFV126" s="128"/>
      <c r="AFW126" s="128"/>
      <c r="AFX126" s="128"/>
      <c r="AFY126" s="128"/>
      <c r="AFZ126" s="128"/>
      <c r="AGA126" s="128"/>
      <c r="AGB126" s="128"/>
      <c r="AGC126" s="128"/>
      <c r="AGD126" s="128"/>
      <c r="AGE126" s="128"/>
      <c r="AGF126" s="128"/>
      <c r="AGG126" s="128"/>
      <c r="AGH126" s="128"/>
      <c r="AGI126" s="128"/>
      <c r="AGJ126" s="128"/>
      <c r="AGK126" s="128"/>
      <c r="AGL126" s="128"/>
      <c r="AGM126" s="128"/>
      <c r="AGN126" s="128"/>
      <c r="AGO126" s="128"/>
      <c r="AGP126" s="128"/>
      <c r="AGQ126" s="128"/>
      <c r="AGR126" s="128"/>
      <c r="AGS126" s="128"/>
      <c r="AGT126" s="128"/>
      <c r="AGU126" s="128"/>
      <c r="AGV126" s="128"/>
      <c r="AGW126" s="128"/>
      <c r="AGX126" s="128"/>
      <c r="AGY126" s="128"/>
      <c r="AGZ126" s="128"/>
      <c r="AHA126" s="128"/>
      <c r="AHB126" s="128"/>
      <c r="AHC126" s="128"/>
      <c r="AHD126" s="128"/>
      <c r="AHE126" s="128"/>
      <c r="AHF126" s="128"/>
      <c r="AHG126" s="128"/>
      <c r="AHH126" s="128"/>
      <c r="AHI126" s="128"/>
      <c r="AHJ126" s="128"/>
      <c r="AHK126" s="128"/>
      <c r="AHL126" s="128"/>
      <c r="AHM126" s="128"/>
      <c r="AHN126" s="128"/>
      <c r="AHO126" s="128"/>
      <c r="AHP126" s="128"/>
      <c r="AHQ126" s="128"/>
      <c r="AHR126" s="128"/>
      <c r="AHS126" s="128"/>
      <c r="AHT126" s="128"/>
      <c r="AHU126" s="128"/>
      <c r="AHV126" s="128"/>
      <c r="AHW126" s="128"/>
      <c r="AHX126" s="128"/>
      <c r="AHY126" s="128"/>
      <c r="AHZ126" s="128"/>
      <c r="AIA126" s="128"/>
      <c r="AIB126" s="128"/>
      <c r="AIC126" s="128"/>
      <c r="AID126" s="128"/>
      <c r="AIE126" s="128"/>
      <c r="AIF126" s="128"/>
      <c r="AIG126" s="128"/>
      <c r="AIH126" s="128"/>
      <c r="AII126" s="128"/>
      <c r="AIJ126" s="128"/>
      <c r="AIK126" s="128"/>
      <c r="AIL126" s="128"/>
      <c r="AIM126" s="128"/>
      <c r="AIN126" s="128"/>
      <c r="AIO126" s="128"/>
      <c r="AIP126" s="128"/>
      <c r="AIQ126" s="128"/>
      <c r="AIR126" s="128"/>
      <c r="AIS126" s="128"/>
      <c r="AIT126" s="128"/>
      <c r="AIU126" s="128"/>
      <c r="AIV126" s="128"/>
      <c r="AIW126" s="128"/>
      <c r="AIX126" s="128"/>
      <c r="AIY126" s="128"/>
      <c r="AIZ126" s="128"/>
      <c r="AJA126" s="128"/>
      <c r="AJB126" s="128"/>
      <c r="AJC126" s="128"/>
      <c r="AJD126" s="128"/>
      <c r="AJE126" s="128"/>
      <c r="AJF126" s="128"/>
      <c r="AJG126" s="128"/>
      <c r="AJH126" s="128"/>
      <c r="AJI126" s="128"/>
      <c r="AJJ126" s="128"/>
      <c r="AJK126" s="128"/>
      <c r="AJL126" s="128"/>
      <c r="AJM126" s="128"/>
      <c r="AJN126" s="128"/>
      <c r="AJO126" s="128"/>
      <c r="AJP126" s="128"/>
      <c r="AJQ126" s="128"/>
      <c r="AJR126" s="128"/>
      <c r="AJS126" s="128"/>
      <c r="AJT126" s="128"/>
      <c r="AJU126" s="128"/>
      <c r="AJV126" s="128"/>
      <c r="AJW126" s="128"/>
      <c r="AJX126" s="128"/>
      <c r="AJY126" s="128"/>
      <c r="AJZ126" s="128"/>
      <c r="AKA126" s="128"/>
      <c r="AKB126" s="128"/>
      <c r="AKC126" s="128"/>
      <c r="AKD126" s="128"/>
      <c r="AKE126" s="128"/>
      <c r="AKF126" s="128"/>
      <c r="AKG126" s="128"/>
      <c r="AKH126" s="128"/>
      <c r="AKI126" s="128"/>
      <c r="AKJ126" s="128"/>
      <c r="AKK126" s="128"/>
      <c r="AKL126" s="128"/>
      <c r="AKM126" s="128"/>
      <c r="AKN126" s="128"/>
      <c r="AKO126" s="128"/>
      <c r="AKP126" s="128"/>
      <c r="AKQ126" s="128"/>
      <c r="AKR126" s="128"/>
      <c r="AKS126" s="128"/>
      <c r="AKT126" s="128"/>
      <c r="AKU126" s="128"/>
      <c r="AKV126" s="128"/>
      <c r="AKW126" s="128"/>
      <c r="AKX126" s="128"/>
      <c r="AKY126" s="128"/>
      <c r="AKZ126" s="128"/>
      <c r="ALA126" s="128"/>
      <c r="ALB126" s="128"/>
      <c r="ALC126" s="128"/>
      <c r="ALD126" s="128"/>
      <c r="ALE126" s="128"/>
      <c r="ALF126" s="128"/>
      <c r="ALG126" s="128"/>
      <c r="ALH126" s="128"/>
      <c r="ALI126" s="128"/>
      <c r="ALJ126" s="128"/>
      <c r="ALK126" s="128"/>
      <c r="ALL126" s="128"/>
      <c r="ALM126" s="128"/>
      <c r="ALN126" s="128"/>
      <c r="ALO126" s="128"/>
      <c r="ALP126" s="128"/>
      <c r="ALQ126" s="128"/>
      <c r="ALR126" s="128"/>
      <c r="ALS126" s="128"/>
      <c r="ALT126" s="128"/>
      <c r="ALU126" s="128"/>
      <c r="ALV126" s="128"/>
      <c r="ALW126" s="128"/>
      <c r="ALX126" s="128"/>
      <c r="ALY126" s="128"/>
      <c r="ALZ126" s="128"/>
      <c r="AMA126" s="128"/>
      <c r="AMB126" s="128"/>
      <c r="AMC126" s="128"/>
      <c r="AMD126" s="128"/>
      <c r="AME126" s="128"/>
      <c r="AMF126" s="128"/>
      <c r="AMG126" s="128"/>
      <c r="AMH126" s="128"/>
      <c r="AMI126" s="128"/>
      <c r="AMJ126" s="128"/>
      <c r="AMK126" s="128"/>
      <c r="AML126" s="128"/>
      <c r="AMM126" s="128"/>
      <c r="AMN126" s="128"/>
      <c r="AMO126" s="128"/>
    </row>
    <row r="127" spans="1:1032">
      <c r="A127" s="128"/>
      <c r="B127" s="128"/>
      <c r="C127" s="128"/>
      <c r="D127" s="128"/>
      <c r="E127" s="128"/>
      <c r="F127" s="96"/>
      <c r="G127" s="96"/>
      <c r="H127" s="96"/>
      <c r="I127" s="96"/>
      <c r="J127" s="96"/>
      <c r="K127" s="96"/>
      <c r="L127" s="96"/>
      <c r="M127" s="96"/>
      <c r="N127" s="96"/>
      <c r="P127" s="96"/>
      <c r="Q127" s="96"/>
      <c r="R127" s="96"/>
      <c r="S127" s="96"/>
      <c r="AC127" s="363"/>
      <c r="AG127" s="96"/>
      <c r="AH127" s="112"/>
      <c r="AI127" s="96"/>
      <c r="AJ127" s="96"/>
      <c r="AK127" s="96"/>
      <c r="AL127" s="96"/>
      <c r="AM127" s="96"/>
      <c r="AN127" s="96"/>
      <c r="AO127" s="96"/>
      <c r="AP127" s="96"/>
      <c r="AQ127" s="96"/>
      <c r="AR127" s="128"/>
      <c r="AS127" s="128"/>
      <c r="AT127" s="128"/>
      <c r="AU127" s="128"/>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c r="AMK127" s="128"/>
      <c r="AML127" s="128"/>
      <c r="AMM127" s="128"/>
      <c r="AMN127" s="128"/>
      <c r="AMO127" s="128"/>
    </row>
    <row r="128" spans="1:1032">
      <c r="A128" s="128"/>
      <c r="B128" s="128"/>
      <c r="C128" s="128"/>
      <c r="D128" s="128"/>
      <c r="E128" s="128"/>
      <c r="F128" s="96"/>
      <c r="G128" s="96"/>
      <c r="H128" s="96"/>
      <c r="I128" s="96"/>
      <c r="J128" s="96"/>
      <c r="K128" s="96"/>
      <c r="L128" s="96"/>
      <c r="M128" s="96"/>
      <c r="N128" s="96"/>
      <c r="P128" s="96"/>
      <c r="Q128" s="96"/>
      <c r="R128" s="96"/>
      <c r="S128" s="96"/>
      <c r="AC128" s="363"/>
      <c r="AG128" s="96"/>
      <c r="AH128" s="96"/>
      <c r="AI128" s="96"/>
      <c r="AJ128" s="96"/>
      <c r="AK128" s="96"/>
      <c r="AL128" s="96"/>
      <c r="AM128" s="96"/>
      <c r="AN128" s="96"/>
      <c r="AO128" s="96"/>
      <c r="AP128" s="96"/>
      <c r="AQ128" s="96"/>
      <c r="AR128" s="128"/>
      <c r="AS128" s="128"/>
      <c r="AT128" s="128"/>
      <c r="AU128" s="128"/>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c r="AMK128" s="128"/>
      <c r="AML128" s="128"/>
      <c r="AMM128" s="128"/>
      <c r="AMN128" s="128"/>
      <c r="AMO128" s="128"/>
    </row>
    <row r="129" spans="1:1029">
      <c r="A129" s="128"/>
      <c r="B129" s="128"/>
      <c r="C129" s="128"/>
      <c r="D129" s="128"/>
      <c r="E129" s="128"/>
      <c r="F129" s="96"/>
      <c r="G129" s="96"/>
      <c r="H129" s="96"/>
      <c r="I129" s="96"/>
      <c r="J129" s="96"/>
      <c r="K129" s="96"/>
      <c r="L129" s="96"/>
      <c r="M129" s="96"/>
      <c r="N129" s="96"/>
      <c r="P129" s="96"/>
      <c r="Q129" s="96"/>
      <c r="R129" s="96"/>
      <c r="S129" s="96"/>
      <c r="AG129" s="96"/>
      <c r="AH129" s="96"/>
      <c r="AI129" s="96"/>
      <c r="AJ129" s="96"/>
      <c r="AK129" s="96"/>
      <c r="AL129" s="96"/>
      <c r="AM129" s="96"/>
      <c r="AN129" s="96"/>
      <c r="AO129" s="96"/>
      <c r="AP129" s="96"/>
      <c r="AQ129" s="96"/>
      <c r="AR129" s="128"/>
      <c r="AS129" s="128"/>
      <c r="AT129" s="128"/>
      <c r="AU129" s="128"/>
      <c r="AV129" s="128"/>
      <c r="AW129" s="128"/>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c r="CX129" s="128"/>
      <c r="CY129" s="128"/>
      <c r="CZ129" s="128"/>
      <c r="DA129" s="128"/>
      <c r="DB129" s="128"/>
      <c r="DC129" s="128"/>
      <c r="DD129" s="128"/>
      <c r="DE129" s="128"/>
      <c r="DF129" s="128"/>
      <c r="DG129" s="128"/>
      <c r="DH129" s="128"/>
      <c r="DI129" s="128"/>
      <c r="DJ129" s="128"/>
      <c r="DK129" s="128"/>
      <c r="DL129" s="128"/>
      <c r="DM129" s="128"/>
      <c r="DN129" s="128"/>
      <c r="DO129" s="128"/>
      <c r="DP129" s="128"/>
      <c r="DQ129" s="128"/>
      <c r="DR129" s="128"/>
      <c r="DS129" s="128"/>
      <c r="DT129" s="128"/>
      <c r="DU129" s="128"/>
      <c r="DV129" s="128"/>
      <c r="DW129" s="128"/>
      <c r="DX129" s="128"/>
      <c r="DY129" s="128"/>
      <c r="DZ129" s="128"/>
      <c r="EA129" s="128"/>
      <c r="EB129" s="128"/>
      <c r="EC129" s="128"/>
      <c r="ED129" s="128"/>
      <c r="EE129" s="128"/>
      <c r="EF129" s="128"/>
      <c r="EG129" s="128"/>
      <c r="EH129" s="128"/>
      <c r="EI129" s="128"/>
      <c r="EJ129" s="128"/>
      <c r="EK129" s="128"/>
      <c r="EL129" s="128"/>
      <c r="EM129" s="128"/>
      <c r="EN129" s="128"/>
      <c r="EO129" s="128"/>
      <c r="EP129" s="128"/>
      <c r="EQ129" s="128"/>
      <c r="ER129" s="128"/>
      <c r="ES129" s="128"/>
      <c r="ET129" s="128"/>
      <c r="EU129" s="128"/>
      <c r="EV129" s="128"/>
      <c r="EW129" s="128"/>
      <c r="EX129" s="128"/>
      <c r="EY129" s="128"/>
      <c r="EZ129" s="128"/>
      <c r="FA129" s="128"/>
      <c r="FB129" s="128"/>
      <c r="FC129" s="128"/>
      <c r="FD129" s="128"/>
      <c r="FE129" s="128"/>
      <c r="FF129" s="128"/>
      <c r="FG129" s="128"/>
      <c r="FH129" s="128"/>
      <c r="FI129" s="128"/>
      <c r="FJ129" s="128"/>
      <c r="FK129" s="128"/>
      <c r="FL129" s="128"/>
      <c r="FM129" s="128"/>
      <c r="FN129" s="128"/>
      <c r="FO129" s="128"/>
      <c r="FP129" s="128"/>
      <c r="FQ129" s="128"/>
      <c r="FR129" s="128"/>
      <c r="FS129" s="128"/>
      <c r="FT129" s="128"/>
      <c r="FU129" s="128"/>
      <c r="FV129" s="128"/>
      <c r="FW129" s="128"/>
      <c r="FX129" s="128"/>
      <c r="FY129" s="128"/>
      <c r="FZ129" s="128"/>
      <c r="GA129" s="128"/>
      <c r="GB129" s="128"/>
      <c r="GC129" s="128"/>
      <c r="GD129" s="128"/>
      <c r="GE129" s="128"/>
      <c r="GF129" s="128"/>
      <c r="GG129" s="128"/>
      <c r="GH129" s="128"/>
      <c r="GI129" s="128"/>
      <c r="GJ129" s="128"/>
      <c r="GK129" s="128"/>
      <c r="GL129" s="128"/>
      <c r="GM129" s="128"/>
      <c r="GN129" s="128"/>
      <c r="GO129" s="128"/>
      <c r="GP129" s="128"/>
      <c r="GQ129" s="128"/>
      <c r="GR129" s="128"/>
      <c r="GS129" s="128"/>
      <c r="GT129" s="128"/>
      <c r="GU129" s="128"/>
      <c r="GV129" s="128"/>
      <c r="GW129" s="128"/>
      <c r="GX129" s="128"/>
      <c r="GY129" s="128"/>
      <c r="GZ129" s="128"/>
      <c r="HA129" s="128"/>
      <c r="HB129" s="128"/>
      <c r="HC129" s="128"/>
      <c r="HD129" s="128"/>
      <c r="HE129" s="128"/>
      <c r="HF129" s="128"/>
      <c r="HG129" s="128"/>
      <c r="HH129" s="128"/>
      <c r="HI129" s="128"/>
      <c r="HJ129" s="128"/>
      <c r="HK129" s="128"/>
      <c r="HL129" s="128"/>
      <c r="HM129" s="128"/>
      <c r="HN129" s="128"/>
      <c r="HO129" s="128"/>
      <c r="HP129" s="128"/>
      <c r="HQ129" s="128"/>
      <c r="HR129" s="128"/>
      <c r="HS129" s="128"/>
      <c r="HT129" s="128"/>
      <c r="HU129" s="128"/>
      <c r="HV129" s="128"/>
      <c r="HW129" s="128"/>
      <c r="HX129" s="128"/>
      <c r="HY129" s="128"/>
      <c r="HZ129" s="128"/>
      <c r="IA129" s="128"/>
      <c r="IB129" s="128"/>
      <c r="IC129" s="128"/>
      <c r="ID129" s="128"/>
      <c r="IE129" s="128"/>
      <c r="IF129" s="128"/>
      <c r="IG129" s="128"/>
      <c r="IH129" s="128"/>
      <c r="II129" s="128"/>
      <c r="IJ129" s="128"/>
      <c r="IK129" s="128"/>
      <c r="IL129" s="128"/>
      <c r="IM129" s="128"/>
      <c r="IN129" s="128"/>
      <c r="IO129" s="128"/>
      <c r="IP129" s="128"/>
      <c r="IQ129" s="128"/>
      <c r="IR129" s="128"/>
      <c r="IS129" s="128"/>
      <c r="IT129" s="128"/>
      <c r="IU129" s="128"/>
      <c r="IV129" s="128"/>
      <c r="IW129" s="128"/>
      <c r="IX129" s="128"/>
      <c r="IY129" s="128"/>
      <c r="IZ129" s="128"/>
      <c r="JA129" s="128"/>
      <c r="JB129" s="128"/>
      <c r="JC129" s="128"/>
      <c r="JD129" s="128"/>
      <c r="JE129" s="128"/>
      <c r="JF129" s="128"/>
      <c r="JG129" s="128"/>
      <c r="JH129" s="128"/>
      <c r="JI129" s="128"/>
      <c r="JJ129" s="128"/>
      <c r="JK129" s="128"/>
      <c r="JL129" s="128"/>
      <c r="JM129" s="128"/>
      <c r="JN129" s="128"/>
      <c r="JO129" s="128"/>
      <c r="JP129" s="128"/>
      <c r="JQ129" s="128"/>
      <c r="JR129" s="128"/>
      <c r="JS129" s="128"/>
      <c r="JT129" s="128"/>
      <c r="JU129" s="128"/>
      <c r="JV129" s="128"/>
      <c r="JW129" s="128"/>
      <c r="JX129" s="128"/>
      <c r="JY129" s="128"/>
      <c r="JZ129" s="128"/>
      <c r="KA129" s="128"/>
      <c r="KB129" s="128"/>
      <c r="KC129" s="128"/>
      <c r="KD129" s="128"/>
      <c r="KE129" s="128"/>
      <c r="KF129" s="128"/>
      <c r="KG129" s="128"/>
      <c r="KH129" s="128"/>
      <c r="KI129" s="128"/>
      <c r="KJ129" s="128"/>
      <c r="KK129" s="128"/>
      <c r="KL129" s="128"/>
      <c r="KM129" s="128"/>
      <c r="KN129" s="128"/>
      <c r="KO129" s="128"/>
      <c r="KP129" s="128"/>
      <c r="KQ129" s="128"/>
      <c r="KR129" s="128"/>
      <c r="KS129" s="128"/>
      <c r="KT129" s="128"/>
      <c r="KU129" s="128"/>
      <c r="KV129" s="128"/>
      <c r="KW129" s="128"/>
      <c r="KX129" s="128"/>
      <c r="KY129" s="128"/>
      <c r="KZ129" s="128"/>
      <c r="LA129" s="128"/>
      <c r="LB129" s="128"/>
      <c r="LC129" s="128"/>
      <c r="LD129" s="128"/>
      <c r="LE129" s="128"/>
      <c r="LF129" s="128"/>
      <c r="LG129" s="128"/>
      <c r="LH129" s="128"/>
      <c r="LI129" s="128"/>
      <c r="LJ129" s="128"/>
      <c r="LK129" s="128"/>
      <c r="LL129" s="128"/>
      <c r="LM129" s="128"/>
      <c r="LN129" s="128"/>
      <c r="LO129" s="128"/>
      <c r="LP129" s="128"/>
      <c r="LQ129" s="128"/>
      <c r="LR129" s="128"/>
      <c r="LS129" s="128"/>
      <c r="LT129" s="128"/>
      <c r="LU129" s="128"/>
      <c r="LV129" s="128"/>
      <c r="LW129" s="128"/>
      <c r="LX129" s="128"/>
      <c r="LY129" s="128"/>
      <c r="LZ129" s="128"/>
      <c r="MA129" s="128"/>
      <c r="MB129" s="128"/>
      <c r="MC129" s="128"/>
      <c r="MD129" s="128"/>
      <c r="ME129" s="128"/>
      <c r="MF129" s="128"/>
      <c r="MG129" s="128"/>
      <c r="MH129" s="128"/>
      <c r="MI129" s="128"/>
      <c r="MJ129" s="128"/>
      <c r="MK129" s="128"/>
      <c r="ML129" s="128"/>
      <c r="MM129" s="128"/>
      <c r="MN129" s="128"/>
      <c r="MO129" s="128"/>
      <c r="MP129" s="128"/>
      <c r="MQ129" s="128"/>
      <c r="MR129" s="128"/>
      <c r="MS129" s="128"/>
      <c r="MT129" s="128"/>
      <c r="MU129" s="128"/>
      <c r="MV129" s="128"/>
      <c r="MW129" s="128"/>
      <c r="MX129" s="128"/>
      <c r="MY129" s="128"/>
      <c r="MZ129" s="128"/>
      <c r="NA129" s="128"/>
      <c r="NB129" s="128"/>
      <c r="NC129" s="128"/>
      <c r="ND129" s="128"/>
      <c r="NE129" s="128"/>
      <c r="NF129" s="128"/>
      <c r="NG129" s="128"/>
      <c r="NH129" s="128"/>
      <c r="NI129" s="128"/>
      <c r="NJ129" s="128"/>
      <c r="NK129" s="128"/>
      <c r="NL129" s="128"/>
      <c r="NM129" s="128"/>
      <c r="NN129" s="128"/>
      <c r="NO129" s="128"/>
      <c r="NP129" s="128"/>
      <c r="NQ129" s="128"/>
      <c r="NR129" s="128"/>
      <c r="NS129" s="128"/>
      <c r="NT129" s="128"/>
      <c r="NU129" s="128"/>
      <c r="NV129" s="128"/>
      <c r="NW129" s="128"/>
      <c r="NX129" s="128"/>
      <c r="NY129" s="128"/>
      <c r="NZ129" s="128"/>
      <c r="OA129" s="128"/>
      <c r="OB129" s="128"/>
      <c r="OC129" s="128"/>
      <c r="OD129" s="128"/>
      <c r="OE129" s="128"/>
      <c r="OF129" s="128"/>
      <c r="OG129" s="128"/>
      <c r="OH129" s="128"/>
      <c r="OI129" s="128"/>
      <c r="OJ129" s="128"/>
      <c r="OK129" s="128"/>
      <c r="OL129" s="128"/>
      <c r="OM129" s="128"/>
      <c r="ON129" s="128"/>
      <c r="OO129" s="128"/>
      <c r="OP129" s="128"/>
      <c r="OQ129" s="128"/>
      <c r="OR129" s="128"/>
      <c r="OS129" s="128"/>
      <c r="OT129" s="128"/>
      <c r="OU129" s="128"/>
      <c r="OV129" s="128"/>
      <c r="OW129" s="128"/>
      <c r="OX129" s="128"/>
      <c r="OY129" s="128"/>
      <c r="OZ129" s="128"/>
      <c r="PA129" s="128"/>
      <c r="PB129" s="128"/>
      <c r="PC129" s="128"/>
      <c r="PD129" s="128"/>
      <c r="PE129" s="128"/>
      <c r="PF129" s="128"/>
      <c r="PG129" s="128"/>
      <c r="PH129" s="128"/>
      <c r="PI129" s="128"/>
      <c r="PJ129" s="128"/>
      <c r="PK129" s="128"/>
      <c r="PL129" s="128"/>
      <c r="PM129" s="128"/>
      <c r="PN129" s="128"/>
      <c r="PO129" s="128"/>
      <c r="PP129" s="128"/>
      <c r="PQ129" s="128"/>
      <c r="PR129" s="128"/>
      <c r="PS129" s="128"/>
      <c r="PT129" s="128"/>
      <c r="PU129" s="128"/>
      <c r="PV129" s="128"/>
      <c r="PW129" s="128"/>
      <c r="PX129" s="128"/>
      <c r="PY129" s="128"/>
      <c r="PZ129" s="128"/>
      <c r="QA129" s="128"/>
      <c r="QB129" s="128"/>
      <c r="QC129" s="128"/>
      <c r="QD129" s="128"/>
      <c r="QE129" s="128"/>
      <c r="QF129" s="128"/>
      <c r="QG129" s="128"/>
      <c r="QH129" s="128"/>
      <c r="QI129" s="128"/>
      <c r="QJ129" s="128"/>
      <c r="QK129" s="128"/>
      <c r="QL129" s="128"/>
      <c r="QM129" s="128"/>
      <c r="QN129" s="128"/>
      <c r="QO129" s="128"/>
      <c r="QP129" s="128"/>
      <c r="QQ129" s="128"/>
      <c r="QR129" s="128"/>
      <c r="QS129" s="128"/>
      <c r="QT129" s="128"/>
      <c r="QU129" s="128"/>
      <c r="QV129" s="128"/>
      <c r="QW129" s="128"/>
      <c r="QX129" s="128"/>
      <c r="QY129" s="128"/>
      <c r="QZ129" s="128"/>
      <c r="RA129" s="128"/>
      <c r="RB129" s="128"/>
      <c r="RC129" s="128"/>
      <c r="RD129" s="128"/>
      <c r="RE129" s="128"/>
      <c r="RF129" s="128"/>
      <c r="RG129" s="128"/>
      <c r="RH129" s="128"/>
      <c r="RI129" s="128"/>
      <c r="RJ129" s="128"/>
      <c r="RK129" s="128"/>
      <c r="RL129" s="128"/>
      <c r="RM129" s="128"/>
      <c r="RN129" s="128"/>
      <c r="RO129" s="128"/>
      <c r="RP129" s="128"/>
      <c r="RQ129" s="128"/>
      <c r="RR129" s="128"/>
      <c r="RS129" s="128"/>
      <c r="RT129" s="128"/>
      <c r="RU129" s="128"/>
      <c r="RV129" s="128"/>
      <c r="RW129" s="128"/>
      <c r="RX129" s="128"/>
      <c r="RY129" s="128"/>
      <c r="RZ129" s="128"/>
      <c r="SA129" s="128"/>
      <c r="SB129" s="128"/>
      <c r="SC129" s="128"/>
      <c r="SD129" s="128"/>
      <c r="SE129" s="128"/>
      <c r="SF129" s="128"/>
      <c r="SG129" s="128"/>
      <c r="SH129" s="128"/>
      <c r="SI129" s="128"/>
      <c r="SJ129" s="128"/>
      <c r="SK129" s="128"/>
      <c r="SL129" s="128"/>
      <c r="SM129" s="128"/>
      <c r="SN129" s="128"/>
      <c r="SO129" s="128"/>
      <c r="SP129" s="128"/>
      <c r="SQ129" s="128"/>
      <c r="SR129" s="128"/>
      <c r="SS129" s="128"/>
      <c r="ST129" s="128"/>
      <c r="SU129" s="128"/>
      <c r="SV129" s="128"/>
      <c r="SW129" s="128"/>
      <c r="SX129" s="128"/>
      <c r="SY129" s="128"/>
      <c r="SZ129" s="128"/>
      <c r="TA129" s="128"/>
      <c r="TB129" s="128"/>
      <c r="TC129" s="128"/>
      <c r="TD129" s="128"/>
      <c r="TE129" s="128"/>
      <c r="TF129" s="128"/>
      <c r="TG129" s="128"/>
      <c r="TH129" s="128"/>
      <c r="TI129" s="128"/>
      <c r="TJ129" s="128"/>
      <c r="TK129" s="128"/>
      <c r="TL129" s="128"/>
      <c r="TM129" s="128"/>
      <c r="TN129" s="128"/>
      <c r="TO129" s="128"/>
      <c r="TP129" s="128"/>
      <c r="TQ129" s="128"/>
      <c r="TR129" s="128"/>
      <c r="TS129" s="128"/>
      <c r="TT129" s="128"/>
      <c r="TU129" s="128"/>
      <c r="TV129" s="128"/>
      <c r="TW129" s="128"/>
      <c r="TX129" s="128"/>
      <c r="TY129" s="128"/>
      <c r="TZ129" s="128"/>
      <c r="UA129" s="128"/>
      <c r="UB129" s="128"/>
      <c r="UC129" s="128"/>
      <c r="UD129" s="128"/>
      <c r="UE129" s="128"/>
      <c r="UF129" s="128"/>
      <c r="UG129" s="128"/>
      <c r="UH129" s="128"/>
      <c r="UI129" s="128"/>
      <c r="UJ129" s="128"/>
      <c r="UK129" s="128"/>
      <c r="UL129" s="128"/>
      <c r="UM129" s="128"/>
      <c r="UN129" s="128"/>
      <c r="UO129" s="128"/>
      <c r="UP129" s="128"/>
      <c r="UQ129" s="128"/>
      <c r="UR129" s="128"/>
      <c r="US129" s="128"/>
      <c r="UT129" s="128"/>
      <c r="UU129" s="128"/>
      <c r="UV129" s="128"/>
      <c r="UW129" s="128"/>
      <c r="UX129" s="128"/>
      <c r="UY129" s="128"/>
      <c r="UZ129" s="128"/>
      <c r="VA129" s="128"/>
      <c r="VB129" s="128"/>
      <c r="VC129" s="128"/>
      <c r="VD129" s="128"/>
      <c r="VE129" s="128"/>
      <c r="VF129" s="128"/>
      <c r="VG129" s="128"/>
      <c r="VH129" s="128"/>
      <c r="VI129" s="128"/>
      <c r="VJ129" s="128"/>
      <c r="VK129" s="128"/>
      <c r="VL129" s="128"/>
      <c r="VM129" s="128"/>
      <c r="VN129" s="128"/>
      <c r="VO129" s="128"/>
      <c r="VP129" s="128"/>
      <c r="VQ129" s="128"/>
      <c r="VR129" s="128"/>
      <c r="VS129" s="128"/>
      <c r="VT129" s="128"/>
      <c r="VU129" s="128"/>
      <c r="VV129" s="128"/>
      <c r="VW129" s="128"/>
      <c r="VX129" s="128"/>
      <c r="VY129" s="128"/>
      <c r="VZ129" s="128"/>
      <c r="WA129" s="128"/>
      <c r="WB129" s="128"/>
      <c r="WC129" s="128"/>
      <c r="WD129" s="128"/>
      <c r="WE129" s="128"/>
      <c r="WF129" s="128"/>
      <c r="WG129" s="128"/>
      <c r="WH129" s="128"/>
      <c r="WI129" s="128"/>
      <c r="WJ129" s="128"/>
      <c r="WK129" s="128"/>
      <c r="WL129" s="128"/>
      <c r="WM129" s="128"/>
      <c r="WN129" s="128"/>
      <c r="WO129" s="128"/>
      <c r="WP129" s="128"/>
      <c r="WQ129" s="128"/>
      <c r="WR129" s="128"/>
      <c r="WS129" s="128"/>
      <c r="WT129" s="128"/>
      <c r="WU129" s="128"/>
      <c r="WV129" s="128"/>
      <c r="WW129" s="128"/>
      <c r="WX129" s="128"/>
      <c r="WY129" s="128"/>
      <c r="WZ129" s="128"/>
      <c r="XA129" s="128"/>
      <c r="XB129" s="128"/>
      <c r="XC129" s="128"/>
      <c r="XD129" s="128"/>
      <c r="XE129" s="128"/>
      <c r="XF129" s="128"/>
      <c r="XG129" s="128"/>
      <c r="XH129" s="128"/>
      <c r="XI129" s="128"/>
      <c r="XJ129" s="128"/>
      <c r="XK129" s="128"/>
      <c r="XL129" s="128"/>
      <c r="XM129" s="128"/>
      <c r="XN129" s="128"/>
      <c r="XO129" s="128"/>
      <c r="XP129" s="128"/>
      <c r="XQ129" s="128"/>
      <c r="XR129" s="128"/>
      <c r="XS129" s="128"/>
      <c r="XT129" s="128"/>
      <c r="XU129" s="128"/>
      <c r="XV129" s="128"/>
      <c r="XW129" s="128"/>
      <c r="XX129" s="128"/>
      <c r="XY129" s="128"/>
      <c r="XZ129" s="128"/>
      <c r="YA129" s="128"/>
      <c r="YB129" s="128"/>
      <c r="YC129" s="128"/>
      <c r="YD129" s="128"/>
      <c r="YE129" s="128"/>
      <c r="YF129" s="128"/>
      <c r="YG129" s="128"/>
      <c r="YH129" s="128"/>
      <c r="YI129" s="128"/>
      <c r="YJ129" s="128"/>
      <c r="YK129" s="128"/>
      <c r="YL129" s="128"/>
      <c r="YM129" s="128"/>
      <c r="YN129" s="128"/>
      <c r="YO129" s="128"/>
      <c r="YP129" s="128"/>
      <c r="YQ129" s="128"/>
      <c r="YR129" s="128"/>
      <c r="YS129" s="128"/>
      <c r="YT129" s="128"/>
      <c r="YU129" s="128"/>
      <c r="YV129" s="128"/>
      <c r="YW129" s="128"/>
      <c r="YX129" s="128"/>
      <c r="YY129" s="128"/>
      <c r="YZ129" s="128"/>
      <c r="ZA129" s="128"/>
      <c r="ZB129" s="128"/>
      <c r="ZC129" s="128"/>
      <c r="ZD129" s="128"/>
      <c r="ZE129" s="128"/>
      <c r="ZF129" s="128"/>
      <c r="ZG129" s="128"/>
      <c r="ZH129" s="128"/>
      <c r="ZI129" s="128"/>
      <c r="ZJ129" s="128"/>
      <c r="ZK129" s="128"/>
      <c r="ZL129" s="128"/>
      <c r="ZM129" s="128"/>
      <c r="ZN129" s="128"/>
      <c r="ZO129" s="128"/>
      <c r="ZP129" s="128"/>
      <c r="ZQ129" s="128"/>
      <c r="ZR129" s="128"/>
      <c r="ZS129" s="128"/>
      <c r="ZT129" s="128"/>
      <c r="ZU129" s="128"/>
      <c r="ZV129" s="128"/>
      <c r="ZW129" s="128"/>
      <c r="ZX129" s="128"/>
      <c r="ZY129" s="128"/>
      <c r="ZZ129" s="128"/>
      <c r="AAA129" s="128"/>
      <c r="AAB129" s="128"/>
      <c r="AAC129" s="128"/>
      <c r="AAD129" s="128"/>
      <c r="AAE129" s="128"/>
      <c r="AAF129" s="128"/>
      <c r="AAG129" s="128"/>
      <c r="AAH129" s="128"/>
      <c r="AAI129" s="128"/>
      <c r="AAJ129" s="128"/>
      <c r="AAK129" s="128"/>
      <c r="AAL129" s="128"/>
      <c r="AAM129" s="128"/>
      <c r="AAN129" s="128"/>
      <c r="AAO129" s="128"/>
      <c r="AAP129" s="128"/>
      <c r="AAQ129" s="128"/>
      <c r="AAR129" s="128"/>
      <c r="AAS129" s="128"/>
      <c r="AAT129" s="128"/>
      <c r="AAU129" s="128"/>
      <c r="AAV129" s="128"/>
      <c r="AAW129" s="128"/>
      <c r="AAX129" s="128"/>
      <c r="AAY129" s="128"/>
      <c r="AAZ129" s="128"/>
      <c r="ABA129" s="128"/>
      <c r="ABB129" s="128"/>
      <c r="ABC129" s="128"/>
      <c r="ABD129" s="128"/>
      <c r="ABE129" s="128"/>
      <c r="ABF129" s="128"/>
      <c r="ABG129" s="128"/>
      <c r="ABH129" s="128"/>
      <c r="ABI129" s="128"/>
      <c r="ABJ129" s="128"/>
      <c r="ABK129" s="128"/>
      <c r="ABL129" s="128"/>
      <c r="ABM129" s="128"/>
      <c r="ABN129" s="128"/>
      <c r="ABO129" s="128"/>
      <c r="ABP129" s="128"/>
      <c r="ABQ129" s="128"/>
      <c r="ABR129" s="128"/>
      <c r="ABS129" s="128"/>
      <c r="ABT129" s="128"/>
      <c r="ABU129" s="128"/>
      <c r="ABV129" s="128"/>
      <c r="ABW129" s="128"/>
      <c r="ABX129" s="128"/>
      <c r="ABY129" s="128"/>
      <c r="ABZ129" s="128"/>
      <c r="ACA129" s="128"/>
      <c r="ACB129" s="128"/>
      <c r="ACC129" s="128"/>
      <c r="ACD129" s="128"/>
      <c r="ACE129" s="128"/>
      <c r="ACF129" s="128"/>
      <c r="ACG129" s="128"/>
      <c r="ACH129" s="128"/>
      <c r="ACI129" s="128"/>
      <c r="ACJ129" s="128"/>
      <c r="ACK129" s="128"/>
      <c r="ACL129" s="128"/>
      <c r="ACM129" s="128"/>
      <c r="ACN129" s="128"/>
      <c r="ACO129" s="128"/>
      <c r="ACP129" s="128"/>
      <c r="ACQ129" s="128"/>
      <c r="ACR129" s="128"/>
      <c r="ACS129" s="128"/>
      <c r="ACT129" s="128"/>
      <c r="ACU129" s="128"/>
      <c r="ACV129" s="128"/>
      <c r="ACW129" s="128"/>
      <c r="ACX129" s="128"/>
      <c r="ACY129" s="128"/>
      <c r="ACZ129" s="128"/>
      <c r="ADA129" s="128"/>
      <c r="ADB129" s="128"/>
      <c r="ADC129" s="128"/>
      <c r="ADD129" s="128"/>
      <c r="ADE129" s="128"/>
      <c r="ADF129" s="128"/>
      <c r="ADG129" s="128"/>
      <c r="ADH129" s="128"/>
      <c r="ADI129" s="128"/>
      <c r="ADJ129" s="128"/>
      <c r="ADK129" s="128"/>
      <c r="ADL129" s="128"/>
      <c r="ADM129" s="128"/>
      <c r="ADN129" s="128"/>
      <c r="ADO129" s="128"/>
      <c r="ADP129" s="128"/>
      <c r="ADQ129" s="128"/>
      <c r="ADR129" s="128"/>
      <c r="ADS129" s="128"/>
      <c r="ADT129" s="128"/>
      <c r="ADU129" s="128"/>
      <c r="ADV129" s="128"/>
      <c r="ADW129" s="128"/>
      <c r="ADX129" s="128"/>
      <c r="ADY129" s="128"/>
      <c r="ADZ129" s="128"/>
      <c r="AEA129" s="128"/>
      <c r="AEB129" s="128"/>
      <c r="AEC129" s="128"/>
      <c r="AED129" s="128"/>
      <c r="AEE129" s="128"/>
      <c r="AEF129" s="128"/>
      <c r="AEG129" s="128"/>
      <c r="AEH129" s="128"/>
      <c r="AEI129" s="128"/>
      <c r="AEJ129" s="128"/>
      <c r="AEK129" s="128"/>
      <c r="AEL129" s="128"/>
      <c r="AEM129" s="128"/>
      <c r="AEN129" s="128"/>
      <c r="AEO129" s="128"/>
      <c r="AEP129" s="128"/>
      <c r="AEQ129" s="128"/>
      <c r="AER129" s="128"/>
      <c r="AES129" s="128"/>
      <c r="AET129" s="128"/>
      <c r="AEU129" s="128"/>
      <c r="AEV129" s="128"/>
      <c r="AEW129" s="128"/>
      <c r="AEX129" s="128"/>
      <c r="AEY129" s="128"/>
      <c r="AEZ129" s="128"/>
      <c r="AFA129" s="128"/>
      <c r="AFB129" s="128"/>
      <c r="AFC129" s="128"/>
      <c r="AFD129" s="128"/>
      <c r="AFE129" s="128"/>
      <c r="AFF129" s="128"/>
      <c r="AFG129" s="128"/>
      <c r="AFH129" s="128"/>
      <c r="AFI129" s="128"/>
      <c r="AFJ129" s="128"/>
      <c r="AFK129" s="128"/>
      <c r="AFL129" s="128"/>
      <c r="AFM129" s="128"/>
      <c r="AFN129" s="128"/>
      <c r="AFO129" s="128"/>
      <c r="AFP129" s="128"/>
      <c r="AFQ129" s="128"/>
      <c r="AFR129" s="128"/>
      <c r="AFS129" s="128"/>
      <c r="AFT129" s="128"/>
      <c r="AFU129" s="128"/>
      <c r="AFV129" s="128"/>
      <c r="AFW129" s="128"/>
      <c r="AFX129" s="128"/>
      <c r="AFY129" s="128"/>
      <c r="AFZ129" s="128"/>
      <c r="AGA129" s="128"/>
      <c r="AGB129" s="128"/>
      <c r="AGC129" s="128"/>
      <c r="AGD129" s="128"/>
      <c r="AGE129" s="128"/>
      <c r="AGF129" s="128"/>
      <c r="AGG129" s="128"/>
      <c r="AGH129" s="128"/>
      <c r="AGI129" s="128"/>
      <c r="AGJ129" s="128"/>
      <c r="AGK129" s="128"/>
      <c r="AGL129" s="128"/>
      <c r="AGM129" s="128"/>
      <c r="AGN129" s="128"/>
      <c r="AGO129" s="128"/>
      <c r="AGP129" s="128"/>
      <c r="AGQ129" s="128"/>
      <c r="AGR129" s="128"/>
      <c r="AGS129" s="128"/>
      <c r="AGT129" s="128"/>
      <c r="AGU129" s="128"/>
      <c r="AGV129" s="128"/>
      <c r="AGW129" s="128"/>
      <c r="AGX129" s="128"/>
      <c r="AGY129" s="128"/>
      <c r="AGZ129" s="128"/>
      <c r="AHA129" s="128"/>
      <c r="AHB129" s="128"/>
      <c r="AHC129" s="128"/>
      <c r="AHD129" s="128"/>
      <c r="AHE129" s="128"/>
      <c r="AHF129" s="128"/>
      <c r="AHG129" s="128"/>
      <c r="AHH129" s="128"/>
      <c r="AHI129" s="128"/>
      <c r="AHJ129" s="128"/>
      <c r="AHK129" s="128"/>
      <c r="AHL129" s="128"/>
      <c r="AHM129" s="128"/>
      <c r="AHN129" s="128"/>
      <c r="AHO129" s="128"/>
      <c r="AHP129" s="128"/>
      <c r="AHQ129" s="128"/>
      <c r="AHR129" s="128"/>
      <c r="AHS129" s="128"/>
      <c r="AHT129" s="128"/>
      <c r="AHU129" s="128"/>
      <c r="AHV129" s="128"/>
      <c r="AHW129" s="128"/>
      <c r="AHX129" s="128"/>
      <c r="AHY129" s="128"/>
      <c r="AHZ129" s="128"/>
      <c r="AIA129" s="128"/>
      <c r="AIB129" s="128"/>
      <c r="AIC129" s="128"/>
      <c r="AID129" s="128"/>
      <c r="AIE129" s="128"/>
      <c r="AIF129" s="128"/>
      <c r="AIG129" s="128"/>
      <c r="AIH129" s="128"/>
      <c r="AII129" s="128"/>
      <c r="AIJ129" s="128"/>
      <c r="AIK129" s="128"/>
      <c r="AIL129" s="128"/>
      <c r="AIM129" s="128"/>
      <c r="AIN129" s="128"/>
      <c r="AIO129" s="128"/>
      <c r="AIP129" s="128"/>
      <c r="AIQ129" s="128"/>
      <c r="AIR129" s="128"/>
      <c r="AIS129" s="128"/>
      <c r="AIT129" s="128"/>
      <c r="AIU129" s="128"/>
      <c r="AIV129" s="128"/>
      <c r="AIW129" s="128"/>
      <c r="AIX129" s="128"/>
      <c r="AIY129" s="128"/>
      <c r="AIZ129" s="128"/>
      <c r="AJA129" s="128"/>
      <c r="AJB129" s="128"/>
      <c r="AJC129" s="128"/>
      <c r="AJD129" s="128"/>
      <c r="AJE129" s="128"/>
      <c r="AJF129" s="128"/>
      <c r="AJG129" s="128"/>
      <c r="AJH129" s="128"/>
      <c r="AJI129" s="128"/>
      <c r="AJJ129" s="128"/>
      <c r="AJK129" s="128"/>
      <c r="AJL129" s="128"/>
      <c r="AJM129" s="128"/>
      <c r="AJN129" s="128"/>
      <c r="AJO129" s="128"/>
      <c r="AJP129" s="128"/>
      <c r="AJQ129" s="128"/>
      <c r="AJR129" s="128"/>
      <c r="AJS129" s="128"/>
      <c r="AJT129" s="128"/>
      <c r="AJU129" s="128"/>
      <c r="AJV129" s="128"/>
      <c r="AJW129" s="128"/>
      <c r="AJX129" s="128"/>
      <c r="AJY129" s="128"/>
      <c r="AJZ129" s="128"/>
      <c r="AKA129" s="128"/>
      <c r="AKB129" s="128"/>
      <c r="AKC129" s="128"/>
      <c r="AKD129" s="128"/>
      <c r="AKE129" s="128"/>
      <c r="AKF129" s="128"/>
      <c r="AKG129" s="128"/>
      <c r="AKH129" s="128"/>
      <c r="AKI129" s="128"/>
      <c r="AKJ129" s="128"/>
      <c r="AKK129" s="128"/>
      <c r="AKL129" s="128"/>
      <c r="AKM129" s="128"/>
      <c r="AKN129" s="128"/>
      <c r="AKO129" s="128"/>
      <c r="AKP129" s="128"/>
      <c r="AKQ129" s="128"/>
      <c r="AKR129" s="128"/>
      <c r="AKS129" s="128"/>
      <c r="AKT129" s="128"/>
      <c r="AKU129" s="128"/>
      <c r="AKV129" s="128"/>
      <c r="AKW129" s="128"/>
      <c r="AKX129" s="128"/>
      <c r="AKY129" s="128"/>
      <c r="AKZ129" s="128"/>
      <c r="ALA129" s="128"/>
      <c r="ALB129" s="128"/>
      <c r="ALC129" s="128"/>
      <c r="ALD129" s="128"/>
      <c r="ALE129" s="128"/>
      <c r="ALF129" s="128"/>
      <c r="ALG129" s="128"/>
      <c r="ALH129" s="128"/>
      <c r="ALI129" s="128"/>
      <c r="ALJ129" s="128"/>
      <c r="ALK129" s="128"/>
      <c r="ALL129" s="128"/>
      <c r="ALM129" s="128"/>
      <c r="ALN129" s="128"/>
      <c r="ALO129" s="128"/>
      <c r="ALP129" s="128"/>
      <c r="ALQ129" s="128"/>
      <c r="ALR129" s="128"/>
      <c r="ALS129" s="128"/>
      <c r="ALT129" s="128"/>
      <c r="ALU129" s="128"/>
      <c r="ALV129" s="128"/>
      <c r="ALW129" s="128"/>
      <c r="ALX129" s="128"/>
      <c r="ALY129" s="128"/>
      <c r="ALZ129" s="128"/>
      <c r="AMA129" s="128"/>
      <c r="AMB129" s="128"/>
      <c r="AMC129" s="128"/>
      <c r="AMD129" s="128"/>
      <c r="AME129" s="128"/>
      <c r="AMF129" s="128"/>
      <c r="AMG129" s="128"/>
      <c r="AMH129" s="128"/>
      <c r="AMI129" s="128"/>
      <c r="AMJ129" s="128"/>
      <c r="AMK129" s="128"/>
      <c r="AML129" s="128"/>
      <c r="AMM129" s="128"/>
      <c r="AMN129" s="128"/>
      <c r="AMO129" s="128"/>
    </row>
    <row r="130" spans="1:1029">
      <c r="A130" s="128"/>
      <c r="B130" s="128"/>
      <c r="C130" s="128"/>
      <c r="D130" s="128"/>
      <c r="E130" s="128"/>
      <c r="F130" s="96"/>
      <c r="G130" s="96"/>
      <c r="H130" s="96"/>
      <c r="I130" s="96"/>
      <c r="J130" s="96"/>
      <c r="K130" s="96"/>
      <c r="L130" s="96"/>
      <c r="M130" s="96"/>
      <c r="N130" s="96"/>
      <c r="P130" s="96"/>
      <c r="Q130" s="96"/>
      <c r="R130" s="96"/>
      <c r="S130" s="96"/>
      <c r="AG130" s="96"/>
      <c r="AH130" s="96"/>
      <c r="AI130" s="96"/>
      <c r="AJ130" s="96"/>
      <c r="AK130" s="96"/>
      <c r="AL130" s="96"/>
      <c r="AM130" s="96"/>
      <c r="AN130" s="96"/>
      <c r="AO130" s="96"/>
      <c r="AP130" s="96"/>
      <c r="AQ130" s="96"/>
      <c r="AR130" s="128"/>
      <c r="AS130" s="128"/>
      <c r="AT130" s="128"/>
      <c r="AU130" s="128"/>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c r="CX130" s="128"/>
      <c r="CY130" s="128"/>
      <c r="CZ130" s="128"/>
      <c r="DA130" s="128"/>
      <c r="DB130" s="128"/>
      <c r="DC130" s="128"/>
      <c r="DD130" s="128"/>
      <c r="DE130" s="128"/>
      <c r="DF130" s="128"/>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c r="EW130" s="128"/>
      <c r="EX130" s="128"/>
      <c r="EY130" s="128"/>
      <c r="EZ130" s="128"/>
      <c r="FA130" s="128"/>
      <c r="FB130" s="128"/>
      <c r="FC130" s="128"/>
      <c r="FD130" s="128"/>
      <c r="FE130" s="128"/>
      <c r="FF130" s="128"/>
      <c r="FG130" s="128"/>
      <c r="FH130" s="128"/>
      <c r="FI130" s="128"/>
      <c r="FJ130" s="128"/>
      <c r="FK130" s="128"/>
      <c r="FL130" s="128"/>
      <c r="FM130" s="128"/>
      <c r="FN130" s="128"/>
      <c r="FO130" s="128"/>
      <c r="FP130" s="128"/>
      <c r="FQ130" s="128"/>
      <c r="FR130" s="128"/>
      <c r="FS130" s="128"/>
      <c r="FT130" s="128"/>
      <c r="FU130" s="128"/>
      <c r="FV130" s="128"/>
      <c r="FW130" s="128"/>
      <c r="FX130" s="128"/>
      <c r="FY130" s="128"/>
      <c r="FZ130" s="128"/>
      <c r="GA130" s="128"/>
      <c r="GB130" s="128"/>
      <c r="GC130" s="128"/>
      <c r="GD130" s="128"/>
      <c r="GE130" s="128"/>
      <c r="GF130" s="128"/>
      <c r="GG130" s="128"/>
      <c r="GH130" s="128"/>
      <c r="GI130" s="128"/>
      <c r="GJ130" s="128"/>
      <c r="GK130" s="128"/>
      <c r="GL130" s="128"/>
      <c r="GM130" s="128"/>
      <c r="GN130" s="128"/>
      <c r="GO130" s="128"/>
      <c r="GP130" s="128"/>
      <c r="GQ130" s="128"/>
      <c r="GR130" s="128"/>
      <c r="GS130" s="128"/>
      <c r="GT130" s="128"/>
      <c r="GU130" s="128"/>
      <c r="GV130" s="128"/>
      <c r="GW130" s="128"/>
      <c r="GX130" s="128"/>
      <c r="GY130" s="128"/>
      <c r="GZ130" s="128"/>
      <c r="HA130" s="128"/>
      <c r="HB130" s="128"/>
      <c r="HC130" s="128"/>
      <c r="HD130" s="128"/>
      <c r="HE130" s="128"/>
      <c r="HF130" s="128"/>
      <c r="HG130" s="128"/>
      <c r="HH130" s="128"/>
      <c r="HI130" s="128"/>
      <c r="HJ130" s="128"/>
      <c r="HK130" s="128"/>
      <c r="HL130" s="128"/>
      <c r="HM130" s="128"/>
      <c r="HN130" s="128"/>
      <c r="HO130" s="128"/>
      <c r="HP130" s="128"/>
      <c r="HQ130" s="128"/>
      <c r="HR130" s="128"/>
      <c r="HS130" s="128"/>
      <c r="HT130" s="128"/>
      <c r="HU130" s="128"/>
      <c r="HV130" s="128"/>
      <c r="HW130" s="128"/>
      <c r="HX130" s="128"/>
      <c r="HY130" s="128"/>
      <c r="HZ130" s="128"/>
      <c r="IA130" s="128"/>
      <c r="IB130" s="128"/>
      <c r="IC130" s="128"/>
      <c r="ID130" s="128"/>
      <c r="IE130" s="128"/>
      <c r="IF130" s="128"/>
      <c r="IG130" s="128"/>
      <c r="IH130" s="128"/>
      <c r="II130" s="128"/>
      <c r="IJ130" s="128"/>
      <c r="IK130" s="128"/>
      <c r="IL130" s="128"/>
      <c r="IM130" s="128"/>
      <c r="IN130" s="128"/>
      <c r="IO130" s="128"/>
      <c r="IP130" s="128"/>
      <c r="IQ130" s="128"/>
      <c r="IR130" s="128"/>
      <c r="IS130" s="128"/>
      <c r="IT130" s="128"/>
      <c r="IU130" s="128"/>
      <c r="IV130" s="128"/>
      <c r="IW130" s="128"/>
      <c r="IX130" s="128"/>
      <c r="IY130" s="128"/>
      <c r="IZ130" s="128"/>
      <c r="JA130" s="128"/>
      <c r="JB130" s="128"/>
      <c r="JC130" s="128"/>
      <c r="JD130" s="128"/>
      <c r="JE130" s="128"/>
      <c r="JF130" s="128"/>
      <c r="JG130" s="128"/>
      <c r="JH130" s="128"/>
      <c r="JI130" s="128"/>
      <c r="JJ130" s="128"/>
      <c r="JK130" s="128"/>
      <c r="JL130" s="128"/>
      <c r="JM130" s="128"/>
      <c r="JN130" s="128"/>
      <c r="JO130" s="128"/>
      <c r="JP130" s="128"/>
      <c r="JQ130" s="128"/>
      <c r="JR130" s="128"/>
      <c r="JS130" s="128"/>
      <c r="JT130" s="128"/>
      <c r="JU130" s="128"/>
      <c r="JV130" s="128"/>
      <c r="JW130" s="128"/>
      <c r="JX130" s="128"/>
      <c r="JY130" s="128"/>
      <c r="JZ130" s="128"/>
      <c r="KA130" s="128"/>
      <c r="KB130" s="128"/>
      <c r="KC130" s="128"/>
      <c r="KD130" s="128"/>
      <c r="KE130" s="128"/>
      <c r="KF130" s="128"/>
      <c r="KG130" s="128"/>
      <c r="KH130" s="128"/>
      <c r="KI130" s="128"/>
      <c r="KJ130" s="128"/>
      <c r="KK130" s="128"/>
      <c r="KL130" s="128"/>
      <c r="KM130" s="128"/>
      <c r="KN130" s="128"/>
      <c r="KO130" s="128"/>
      <c r="KP130" s="128"/>
      <c r="KQ130" s="128"/>
      <c r="KR130" s="128"/>
      <c r="KS130" s="128"/>
      <c r="KT130" s="128"/>
      <c r="KU130" s="128"/>
      <c r="KV130" s="128"/>
      <c r="KW130" s="128"/>
      <c r="KX130" s="128"/>
      <c r="KY130" s="128"/>
      <c r="KZ130" s="128"/>
      <c r="LA130" s="128"/>
      <c r="LB130" s="128"/>
      <c r="LC130" s="128"/>
      <c r="LD130" s="128"/>
      <c r="LE130" s="128"/>
      <c r="LF130" s="128"/>
      <c r="LG130" s="128"/>
      <c r="LH130" s="128"/>
      <c r="LI130" s="128"/>
      <c r="LJ130" s="128"/>
      <c r="LK130" s="128"/>
      <c r="LL130" s="128"/>
      <c r="LM130" s="128"/>
      <c r="LN130" s="128"/>
      <c r="LO130" s="128"/>
      <c r="LP130" s="128"/>
      <c r="LQ130" s="128"/>
      <c r="LR130" s="128"/>
      <c r="LS130" s="128"/>
      <c r="LT130" s="128"/>
      <c r="LU130" s="128"/>
      <c r="LV130" s="128"/>
      <c r="LW130" s="128"/>
      <c r="LX130" s="128"/>
      <c r="LY130" s="128"/>
      <c r="LZ130" s="128"/>
      <c r="MA130" s="128"/>
      <c r="MB130" s="128"/>
      <c r="MC130" s="128"/>
      <c r="MD130" s="128"/>
      <c r="ME130" s="128"/>
      <c r="MF130" s="128"/>
      <c r="MG130" s="128"/>
      <c r="MH130" s="128"/>
      <c r="MI130" s="128"/>
      <c r="MJ130" s="128"/>
      <c r="MK130" s="128"/>
      <c r="ML130" s="128"/>
      <c r="MM130" s="128"/>
      <c r="MN130" s="128"/>
      <c r="MO130" s="128"/>
      <c r="MP130" s="128"/>
      <c r="MQ130" s="128"/>
      <c r="MR130" s="128"/>
      <c r="MS130" s="128"/>
      <c r="MT130" s="128"/>
      <c r="MU130" s="128"/>
      <c r="MV130" s="128"/>
      <c r="MW130" s="128"/>
      <c r="MX130" s="128"/>
      <c r="MY130" s="128"/>
      <c r="MZ130" s="128"/>
      <c r="NA130" s="128"/>
      <c r="NB130" s="128"/>
      <c r="NC130" s="128"/>
      <c r="ND130" s="128"/>
      <c r="NE130" s="128"/>
      <c r="NF130" s="128"/>
      <c r="NG130" s="128"/>
      <c r="NH130" s="128"/>
      <c r="NI130" s="128"/>
      <c r="NJ130" s="128"/>
      <c r="NK130" s="128"/>
      <c r="NL130" s="128"/>
      <c r="NM130" s="128"/>
      <c r="NN130" s="128"/>
      <c r="NO130" s="128"/>
      <c r="NP130" s="128"/>
      <c r="NQ130" s="128"/>
      <c r="NR130" s="128"/>
      <c r="NS130" s="128"/>
      <c r="NT130" s="128"/>
      <c r="NU130" s="128"/>
      <c r="NV130" s="128"/>
      <c r="NW130" s="128"/>
      <c r="NX130" s="128"/>
      <c r="NY130" s="128"/>
      <c r="NZ130" s="128"/>
      <c r="OA130" s="128"/>
      <c r="OB130" s="128"/>
      <c r="OC130" s="128"/>
      <c r="OD130" s="128"/>
      <c r="OE130" s="128"/>
      <c r="OF130" s="128"/>
      <c r="OG130" s="128"/>
      <c r="OH130" s="128"/>
      <c r="OI130" s="128"/>
      <c r="OJ130" s="128"/>
      <c r="OK130" s="128"/>
      <c r="OL130" s="128"/>
      <c r="OM130" s="128"/>
      <c r="ON130" s="128"/>
      <c r="OO130" s="128"/>
      <c r="OP130" s="128"/>
      <c r="OQ130" s="128"/>
      <c r="OR130" s="128"/>
      <c r="OS130" s="128"/>
      <c r="OT130" s="128"/>
      <c r="OU130" s="128"/>
      <c r="OV130" s="128"/>
      <c r="OW130" s="128"/>
      <c r="OX130" s="128"/>
      <c r="OY130" s="128"/>
      <c r="OZ130" s="128"/>
      <c r="PA130" s="128"/>
      <c r="PB130" s="128"/>
      <c r="PC130" s="128"/>
      <c r="PD130" s="128"/>
      <c r="PE130" s="128"/>
      <c r="PF130" s="128"/>
      <c r="PG130" s="128"/>
      <c r="PH130" s="128"/>
      <c r="PI130" s="128"/>
      <c r="PJ130" s="128"/>
      <c r="PK130" s="128"/>
      <c r="PL130" s="128"/>
      <c r="PM130" s="128"/>
      <c r="PN130" s="128"/>
      <c r="PO130" s="128"/>
      <c r="PP130" s="128"/>
      <c r="PQ130" s="128"/>
      <c r="PR130" s="128"/>
      <c r="PS130" s="128"/>
      <c r="PT130" s="128"/>
      <c r="PU130" s="128"/>
      <c r="PV130" s="128"/>
      <c r="PW130" s="128"/>
      <c r="PX130" s="128"/>
      <c r="PY130" s="128"/>
      <c r="PZ130" s="128"/>
      <c r="QA130" s="128"/>
      <c r="QB130" s="128"/>
      <c r="QC130" s="128"/>
      <c r="QD130" s="128"/>
      <c r="QE130" s="128"/>
      <c r="QF130" s="128"/>
      <c r="QG130" s="128"/>
      <c r="QH130" s="128"/>
      <c r="QI130" s="128"/>
      <c r="QJ130" s="128"/>
      <c r="QK130" s="128"/>
      <c r="QL130" s="128"/>
      <c r="QM130" s="128"/>
      <c r="QN130" s="128"/>
      <c r="QO130" s="128"/>
      <c r="QP130" s="128"/>
      <c r="QQ130" s="128"/>
      <c r="QR130" s="128"/>
      <c r="QS130" s="128"/>
      <c r="QT130" s="128"/>
      <c r="QU130" s="128"/>
      <c r="QV130" s="128"/>
      <c r="QW130" s="128"/>
      <c r="QX130" s="128"/>
      <c r="QY130" s="128"/>
      <c r="QZ130" s="128"/>
      <c r="RA130" s="128"/>
      <c r="RB130" s="128"/>
      <c r="RC130" s="128"/>
      <c r="RD130" s="128"/>
      <c r="RE130" s="128"/>
      <c r="RF130" s="128"/>
      <c r="RG130" s="128"/>
      <c r="RH130" s="128"/>
      <c r="RI130" s="128"/>
      <c r="RJ130" s="128"/>
      <c r="RK130" s="128"/>
      <c r="RL130" s="128"/>
      <c r="RM130" s="128"/>
      <c r="RN130" s="128"/>
      <c r="RO130" s="128"/>
      <c r="RP130" s="128"/>
      <c r="RQ130" s="128"/>
      <c r="RR130" s="128"/>
      <c r="RS130" s="128"/>
      <c r="RT130" s="128"/>
      <c r="RU130" s="128"/>
      <c r="RV130" s="128"/>
      <c r="RW130" s="128"/>
      <c r="RX130" s="128"/>
      <c r="RY130" s="128"/>
      <c r="RZ130" s="128"/>
      <c r="SA130" s="128"/>
      <c r="SB130" s="128"/>
      <c r="SC130" s="128"/>
      <c r="SD130" s="128"/>
      <c r="SE130" s="128"/>
      <c r="SF130" s="128"/>
      <c r="SG130" s="128"/>
      <c r="SH130" s="128"/>
      <c r="SI130" s="128"/>
      <c r="SJ130" s="128"/>
      <c r="SK130" s="128"/>
      <c r="SL130" s="128"/>
      <c r="SM130" s="128"/>
      <c r="SN130" s="128"/>
      <c r="SO130" s="128"/>
      <c r="SP130" s="128"/>
      <c r="SQ130" s="128"/>
      <c r="SR130" s="128"/>
      <c r="SS130" s="128"/>
      <c r="ST130" s="128"/>
      <c r="SU130" s="128"/>
      <c r="SV130" s="128"/>
      <c r="SW130" s="128"/>
      <c r="SX130" s="128"/>
      <c r="SY130" s="128"/>
      <c r="SZ130" s="128"/>
      <c r="TA130" s="128"/>
      <c r="TB130" s="128"/>
      <c r="TC130" s="128"/>
      <c r="TD130" s="128"/>
      <c r="TE130" s="128"/>
      <c r="TF130" s="128"/>
      <c r="TG130" s="128"/>
      <c r="TH130" s="128"/>
      <c r="TI130" s="128"/>
      <c r="TJ130" s="128"/>
      <c r="TK130" s="128"/>
      <c r="TL130" s="128"/>
      <c r="TM130" s="128"/>
      <c r="TN130" s="128"/>
      <c r="TO130" s="128"/>
      <c r="TP130" s="128"/>
      <c r="TQ130" s="128"/>
      <c r="TR130" s="128"/>
      <c r="TS130" s="128"/>
      <c r="TT130" s="128"/>
      <c r="TU130" s="128"/>
      <c r="TV130" s="128"/>
      <c r="TW130" s="128"/>
      <c r="TX130" s="128"/>
      <c r="TY130" s="128"/>
      <c r="TZ130" s="128"/>
      <c r="UA130" s="128"/>
      <c r="UB130" s="128"/>
      <c r="UC130" s="128"/>
      <c r="UD130" s="128"/>
      <c r="UE130" s="128"/>
      <c r="UF130" s="128"/>
      <c r="UG130" s="128"/>
      <c r="UH130" s="128"/>
      <c r="UI130" s="128"/>
      <c r="UJ130" s="128"/>
      <c r="UK130" s="128"/>
      <c r="UL130" s="128"/>
      <c r="UM130" s="128"/>
      <c r="UN130" s="128"/>
      <c r="UO130" s="128"/>
      <c r="UP130" s="128"/>
      <c r="UQ130" s="128"/>
      <c r="UR130" s="128"/>
      <c r="US130" s="128"/>
      <c r="UT130" s="128"/>
      <c r="UU130" s="128"/>
      <c r="UV130" s="128"/>
      <c r="UW130" s="128"/>
      <c r="UX130" s="128"/>
      <c r="UY130" s="128"/>
      <c r="UZ130" s="128"/>
      <c r="VA130" s="128"/>
      <c r="VB130" s="128"/>
      <c r="VC130" s="128"/>
      <c r="VD130" s="128"/>
      <c r="VE130" s="128"/>
      <c r="VF130" s="128"/>
      <c r="VG130" s="128"/>
      <c r="VH130" s="128"/>
      <c r="VI130" s="128"/>
      <c r="VJ130" s="128"/>
      <c r="VK130" s="128"/>
      <c r="VL130" s="128"/>
      <c r="VM130" s="128"/>
      <c r="VN130" s="128"/>
      <c r="VO130" s="128"/>
      <c r="VP130" s="128"/>
      <c r="VQ130" s="128"/>
      <c r="VR130" s="128"/>
      <c r="VS130" s="128"/>
      <c r="VT130" s="128"/>
      <c r="VU130" s="128"/>
      <c r="VV130" s="128"/>
      <c r="VW130" s="128"/>
      <c r="VX130" s="128"/>
      <c r="VY130" s="128"/>
      <c r="VZ130" s="128"/>
      <c r="WA130" s="128"/>
      <c r="WB130" s="128"/>
      <c r="WC130" s="128"/>
      <c r="WD130" s="128"/>
      <c r="WE130" s="128"/>
      <c r="WF130" s="128"/>
      <c r="WG130" s="128"/>
      <c r="WH130" s="128"/>
      <c r="WI130" s="128"/>
      <c r="WJ130" s="128"/>
      <c r="WK130" s="128"/>
      <c r="WL130" s="128"/>
      <c r="WM130" s="128"/>
      <c r="WN130" s="128"/>
      <c r="WO130" s="128"/>
      <c r="WP130" s="128"/>
      <c r="WQ130" s="128"/>
      <c r="WR130" s="128"/>
      <c r="WS130" s="128"/>
      <c r="WT130" s="128"/>
      <c r="WU130" s="128"/>
      <c r="WV130" s="128"/>
      <c r="WW130" s="128"/>
      <c r="WX130" s="128"/>
      <c r="WY130" s="128"/>
      <c r="WZ130" s="128"/>
      <c r="XA130" s="128"/>
      <c r="XB130" s="128"/>
      <c r="XC130" s="128"/>
      <c r="XD130" s="128"/>
      <c r="XE130" s="128"/>
      <c r="XF130" s="128"/>
      <c r="XG130" s="128"/>
      <c r="XH130" s="128"/>
      <c r="XI130" s="128"/>
      <c r="XJ130" s="128"/>
      <c r="XK130" s="128"/>
      <c r="XL130" s="128"/>
      <c r="XM130" s="128"/>
      <c r="XN130" s="128"/>
      <c r="XO130" s="128"/>
      <c r="XP130" s="128"/>
      <c r="XQ130" s="128"/>
      <c r="XR130" s="128"/>
      <c r="XS130" s="128"/>
      <c r="XT130" s="128"/>
      <c r="XU130" s="128"/>
      <c r="XV130" s="128"/>
      <c r="XW130" s="128"/>
      <c r="XX130" s="128"/>
      <c r="XY130" s="128"/>
      <c r="XZ130" s="128"/>
      <c r="YA130" s="128"/>
      <c r="YB130" s="128"/>
      <c r="YC130" s="128"/>
      <c r="YD130" s="128"/>
      <c r="YE130" s="128"/>
      <c r="YF130" s="128"/>
      <c r="YG130" s="128"/>
      <c r="YH130" s="128"/>
      <c r="YI130" s="128"/>
      <c r="YJ130" s="128"/>
      <c r="YK130" s="128"/>
      <c r="YL130" s="128"/>
      <c r="YM130" s="128"/>
      <c r="YN130" s="128"/>
      <c r="YO130" s="128"/>
      <c r="YP130" s="128"/>
      <c r="YQ130" s="128"/>
      <c r="YR130" s="128"/>
      <c r="YS130" s="128"/>
      <c r="YT130" s="128"/>
      <c r="YU130" s="128"/>
      <c r="YV130" s="128"/>
      <c r="YW130" s="128"/>
      <c r="YX130" s="128"/>
      <c r="YY130" s="128"/>
      <c r="YZ130" s="128"/>
      <c r="ZA130" s="128"/>
      <c r="ZB130" s="128"/>
      <c r="ZC130" s="128"/>
      <c r="ZD130" s="128"/>
      <c r="ZE130" s="128"/>
      <c r="ZF130" s="128"/>
      <c r="ZG130" s="128"/>
      <c r="ZH130" s="128"/>
      <c r="ZI130" s="128"/>
      <c r="ZJ130" s="128"/>
      <c r="ZK130" s="128"/>
      <c r="ZL130" s="128"/>
      <c r="ZM130" s="128"/>
      <c r="ZN130" s="128"/>
      <c r="ZO130" s="128"/>
      <c r="ZP130" s="128"/>
      <c r="ZQ130" s="128"/>
      <c r="ZR130" s="128"/>
      <c r="ZS130" s="128"/>
      <c r="ZT130" s="128"/>
      <c r="ZU130" s="128"/>
      <c r="ZV130" s="128"/>
      <c r="ZW130" s="128"/>
      <c r="ZX130" s="128"/>
      <c r="ZY130" s="128"/>
      <c r="ZZ130" s="128"/>
      <c r="AAA130" s="128"/>
      <c r="AAB130" s="128"/>
      <c r="AAC130" s="128"/>
      <c r="AAD130" s="128"/>
      <c r="AAE130" s="128"/>
      <c r="AAF130" s="128"/>
      <c r="AAG130" s="128"/>
      <c r="AAH130" s="128"/>
      <c r="AAI130" s="128"/>
      <c r="AAJ130" s="128"/>
      <c r="AAK130" s="128"/>
      <c r="AAL130" s="128"/>
      <c r="AAM130" s="128"/>
      <c r="AAN130" s="128"/>
      <c r="AAO130" s="128"/>
      <c r="AAP130" s="128"/>
      <c r="AAQ130" s="128"/>
      <c r="AAR130" s="128"/>
      <c r="AAS130" s="128"/>
      <c r="AAT130" s="128"/>
      <c r="AAU130" s="128"/>
      <c r="AAV130" s="128"/>
      <c r="AAW130" s="128"/>
      <c r="AAX130" s="128"/>
      <c r="AAY130" s="128"/>
      <c r="AAZ130" s="128"/>
      <c r="ABA130" s="128"/>
      <c r="ABB130" s="128"/>
      <c r="ABC130" s="128"/>
      <c r="ABD130" s="128"/>
      <c r="ABE130" s="128"/>
      <c r="ABF130" s="128"/>
      <c r="ABG130" s="128"/>
      <c r="ABH130" s="128"/>
      <c r="ABI130" s="128"/>
      <c r="ABJ130" s="128"/>
      <c r="ABK130" s="128"/>
      <c r="ABL130" s="128"/>
      <c r="ABM130" s="128"/>
      <c r="ABN130" s="128"/>
      <c r="ABO130" s="128"/>
      <c r="ABP130" s="128"/>
      <c r="ABQ130" s="128"/>
      <c r="ABR130" s="128"/>
      <c r="ABS130" s="128"/>
      <c r="ABT130" s="128"/>
      <c r="ABU130" s="128"/>
      <c r="ABV130" s="128"/>
      <c r="ABW130" s="128"/>
      <c r="ABX130" s="128"/>
      <c r="ABY130" s="128"/>
      <c r="ABZ130" s="128"/>
      <c r="ACA130" s="128"/>
      <c r="ACB130" s="128"/>
      <c r="ACC130" s="128"/>
      <c r="ACD130" s="128"/>
      <c r="ACE130" s="128"/>
      <c r="ACF130" s="128"/>
      <c r="ACG130" s="128"/>
      <c r="ACH130" s="128"/>
      <c r="ACI130" s="128"/>
      <c r="ACJ130" s="128"/>
      <c r="ACK130" s="128"/>
      <c r="ACL130" s="128"/>
      <c r="ACM130" s="128"/>
      <c r="ACN130" s="128"/>
      <c r="ACO130" s="128"/>
      <c r="ACP130" s="128"/>
      <c r="ACQ130" s="128"/>
      <c r="ACR130" s="128"/>
      <c r="ACS130" s="128"/>
      <c r="ACT130" s="128"/>
      <c r="ACU130" s="128"/>
      <c r="ACV130" s="128"/>
      <c r="ACW130" s="128"/>
      <c r="ACX130" s="128"/>
      <c r="ACY130" s="128"/>
      <c r="ACZ130" s="128"/>
      <c r="ADA130" s="128"/>
      <c r="ADB130" s="128"/>
      <c r="ADC130" s="128"/>
      <c r="ADD130" s="128"/>
      <c r="ADE130" s="128"/>
      <c r="ADF130" s="128"/>
      <c r="ADG130" s="128"/>
      <c r="ADH130" s="128"/>
      <c r="ADI130" s="128"/>
      <c r="ADJ130" s="128"/>
      <c r="ADK130" s="128"/>
      <c r="ADL130" s="128"/>
      <c r="ADM130" s="128"/>
      <c r="ADN130" s="128"/>
      <c r="ADO130" s="128"/>
      <c r="ADP130" s="128"/>
      <c r="ADQ130" s="128"/>
      <c r="ADR130" s="128"/>
      <c r="ADS130" s="128"/>
      <c r="ADT130" s="128"/>
      <c r="ADU130" s="128"/>
      <c r="ADV130" s="128"/>
      <c r="ADW130" s="128"/>
      <c r="ADX130" s="128"/>
      <c r="ADY130" s="128"/>
      <c r="ADZ130" s="128"/>
      <c r="AEA130" s="128"/>
      <c r="AEB130" s="128"/>
      <c r="AEC130" s="128"/>
      <c r="AED130" s="128"/>
      <c r="AEE130" s="128"/>
      <c r="AEF130" s="128"/>
      <c r="AEG130" s="128"/>
      <c r="AEH130" s="128"/>
      <c r="AEI130" s="128"/>
      <c r="AEJ130" s="128"/>
      <c r="AEK130" s="128"/>
      <c r="AEL130" s="128"/>
      <c r="AEM130" s="128"/>
      <c r="AEN130" s="128"/>
      <c r="AEO130" s="128"/>
      <c r="AEP130" s="128"/>
      <c r="AEQ130" s="128"/>
      <c r="AER130" s="128"/>
      <c r="AES130" s="128"/>
      <c r="AET130" s="128"/>
      <c r="AEU130" s="128"/>
      <c r="AEV130" s="128"/>
      <c r="AEW130" s="128"/>
      <c r="AEX130" s="128"/>
      <c r="AEY130" s="128"/>
      <c r="AEZ130" s="128"/>
      <c r="AFA130" s="128"/>
      <c r="AFB130" s="128"/>
      <c r="AFC130" s="128"/>
      <c r="AFD130" s="128"/>
      <c r="AFE130" s="128"/>
      <c r="AFF130" s="128"/>
      <c r="AFG130" s="128"/>
      <c r="AFH130" s="128"/>
      <c r="AFI130" s="128"/>
      <c r="AFJ130" s="128"/>
      <c r="AFK130" s="128"/>
      <c r="AFL130" s="128"/>
      <c r="AFM130" s="128"/>
      <c r="AFN130" s="128"/>
      <c r="AFO130" s="128"/>
      <c r="AFP130" s="128"/>
      <c r="AFQ130" s="128"/>
      <c r="AFR130" s="128"/>
      <c r="AFS130" s="128"/>
      <c r="AFT130" s="128"/>
      <c r="AFU130" s="128"/>
      <c r="AFV130" s="128"/>
      <c r="AFW130" s="128"/>
      <c r="AFX130" s="128"/>
      <c r="AFY130" s="128"/>
      <c r="AFZ130" s="128"/>
      <c r="AGA130" s="128"/>
      <c r="AGB130" s="128"/>
      <c r="AGC130" s="128"/>
      <c r="AGD130" s="128"/>
      <c r="AGE130" s="128"/>
      <c r="AGF130" s="128"/>
      <c r="AGG130" s="128"/>
      <c r="AGH130" s="128"/>
      <c r="AGI130" s="128"/>
      <c r="AGJ130" s="128"/>
      <c r="AGK130" s="128"/>
      <c r="AGL130" s="128"/>
      <c r="AGM130" s="128"/>
      <c r="AGN130" s="128"/>
      <c r="AGO130" s="128"/>
      <c r="AGP130" s="128"/>
      <c r="AGQ130" s="128"/>
      <c r="AGR130" s="128"/>
      <c r="AGS130" s="128"/>
      <c r="AGT130" s="128"/>
      <c r="AGU130" s="128"/>
      <c r="AGV130" s="128"/>
      <c r="AGW130" s="128"/>
      <c r="AGX130" s="128"/>
      <c r="AGY130" s="128"/>
      <c r="AGZ130" s="128"/>
      <c r="AHA130" s="128"/>
      <c r="AHB130" s="128"/>
      <c r="AHC130" s="128"/>
      <c r="AHD130" s="128"/>
      <c r="AHE130" s="128"/>
      <c r="AHF130" s="128"/>
      <c r="AHG130" s="128"/>
      <c r="AHH130" s="128"/>
      <c r="AHI130" s="128"/>
      <c r="AHJ130" s="128"/>
      <c r="AHK130" s="128"/>
      <c r="AHL130" s="128"/>
      <c r="AHM130" s="128"/>
      <c r="AHN130" s="128"/>
      <c r="AHO130" s="128"/>
      <c r="AHP130" s="128"/>
      <c r="AHQ130" s="128"/>
      <c r="AHR130" s="128"/>
      <c r="AHS130" s="128"/>
      <c r="AHT130" s="128"/>
      <c r="AHU130" s="128"/>
      <c r="AHV130" s="128"/>
      <c r="AHW130" s="128"/>
      <c r="AHX130" s="128"/>
      <c r="AHY130" s="128"/>
      <c r="AHZ130" s="128"/>
      <c r="AIA130" s="128"/>
      <c r="AIB130" s="128"/>
      <c r="AIC130" s="128"/>
      <c r="AID130" s="128"/>
      <c r="AIE130" s="128"/>
      <c r="AIF130" s="128"/>
      <c r="AIG130" s="128"/>
      <c r="AIH130" s="128"/>
      <c r="AII130" s="128"/>
      <c r="AIJ130" s="128"/>
      <c r="AIK130" s="128"/>
      <c r="AIL130" s="128"/>
      <c r="AIM130" s="128"/>
      <c r="AIN130" s="128"/>
      <c r="AIO130" s="128"/>
      <c r="AIP130" s="128"/>
      <c r="AIQ130" s="128"/>
      <c r="AIR130" s="128"/>
      <c r="AIS130" s="128"/>
      <c r="AIT130" s="128"/>
      <c r="AIU130" s="128"/>
      <c r="AIV130" s="128"/>
      <c r="AIW130" s="128"/>
      <c r="AIX130" s="128"/>
      <c r="AIY130" s="128"/>
      <c r="AIZ130" s="128"/>
      <c r="AJA130" s="128"/>
      <c r="AJB130" s="128"/>
      <c r="AJC130" s="128"/>
      <c r="AJD130" s="128"/>
      <c r="AJE130" s="128"/>
      <c r="AJF130" s="128"/>
      <c r="AJG130" s="128"/>
      <c r="AJH130" s="128"/>
      <c r="AJI130" s="128"/>
      <c r="AJJ130" s="128"/>
      <c r="AJK130" s="128"/>
      <c r="AJL130" s="128"/>
      <c r="AJM130" s="128"/>
      <c r="AJN130" s="128"/>
      <c r="AJO130" s="128"/>
      <c r="AJP130" s="128"/>
      <c r="AJQ130" s="128"/>
      <c r="AJR130" s="128"/>
      <c r="AJS130" s="128"/>
      <c r="AJT130" s="128"/>
      <c r="AJU130" s="128"/>
      <c r="AJV130" s="128"/>
      <c r="AJW130" s="128"/>
      <c r="AJX130" s="128"/>
      <c r="AJY130" s="128"/>
      <c r="AJZ130" s="128"/>
      <c r="AKA130" s="128"/>
      <c r="AKB130" s="128"/>
      <c r="AKC130" s="128"/>
      <c r="AKD130" s="128"/>
      <c r="AKE130" s="128"/>
      <c r="AKF130" s="128"/>
      <c r="AKG130" s="128"/>
      <c r="AKH130" s="128"/>
      <c r="AKI130" s="128"/>
      <c r="AKJ130" s="128"/>
      <c r="AKK130" s="128"/>
      <c r="AKL130" s="128"/>
      <c r="AKM130" s="128"/>
      <c r="AKN130" s="128"/>
      <c r="AKO130" s="128"/>
      <c r="AKP130" s="128"/>
      <c r="AKQ130" s="128"/>
      <c r="AKR130" s="128"/>
      <c r="AKS130" s="128"/>
      <c r="AKT130" s="128"/>
      <c r="AKU130" s="128"/>
      <c r="AKV130" s="128"/>
      <c r="AKW130" s="128"/>
      <c r="AKX130" s="128"/>
      <c r="AKY130" s="128"/>
      <c r="AKZ130" s="128"/>
      <c r="ALA130" s="128"/>
      <c r="ALB130" s="128"/>
      <c r="ALC130" s="128"/>
      <c r="ALD130" s="128"/>
      <c r="ALE130" s="128"/>
      <c r="ALF130" s="128"/>
      <c r="ALG130" s="128"/>
      <c r="ALH130" s="128"/>
      <c r="ALI130" s="128"/>
      <c r="ALJ130" s="128"/>
      <c r="ALK130" s="128"/>
      <c r="ALL130" s="128"/>
      <c r="ALM130" s="128"/>
      <c r="ALN130" s="128"/>
      <c r="ALO130" s="128"/>
      <c r="ALP130" s="128"/>
      <c r="ALQ130" s="128"/>
      <c r="ALR130" s="128"/>
      <c r="ALS130" s="128"/>
      <c r="ALT130" s="128"/>
      <c r="ALU130" s="128"/>
      <c r="ALV130" s="128"/>
      <c r="ALW130" s="128"/>
      <c r="ALX130" s="128"/>
      <c r="ALY130" s="128"/>
      <c r="ALZ130" s="128"/>
      <c r="AMA130" s="128"/>
      <c r="AMB130" s="128"/>
      <c r="AMC130" s="128"/>
      <c r="AMD130" s="128"/>
      <c r="AME130" s="128"/>
      <c r="AMF130" s="128"/>
      <c r="AMG130" s="128"/>
      <c r="AMH130" s="128"/>
      <c r="AMI130" s="128"/>
      <c r="AMJ130" s="128"/>
      <c r="AMK130" s="128"/>
      <c r="AML130" s="128"/>
      <c r="AMM130" s="128"/>
      <c r="AMN130" s="128"/>
      <c r="AMO130" s="128"/>
    </row>
    <row r="131" spans="1:1029">
      <c r="A131" s="128"/>
      <c r="B131" s="128"/>
      <c r="C131" s="128"/>
      <c r="D131" s="128"/>
      <c r="E131" s="128"/>
      <c r="F131" s="96"/>
      <c r="G131" s="96"/>
      <c r="H131" s="96"/>
      <c r="I131" s="96"/>
      <c r="J131" s="96"/>
      <c r="K131" s="96"/>
      <c r="L131" s="96"/>
      <c r="M131" s="96"/>
      <c r="N131" s="96"/>
      <c r="P131" s="96"/>
      <c r="Q131" s="96"/>
      <c r="R131" s="96"/>
      <c r="S131" s="96"/>
      <c r="AG131" s="96"/>
      <c r="AH131" s="96"/>
      <c r="AI131" s="96"/>
      <c r="AJ131" s="96"/>
      <c r="AK131" s="96"/>
      <c r="AL131" s="96"/>
      <c r="AM131" s="96"/>
      <c r="AN131" s="96"/>
      <c r="AO131" s="96"/>
      <c r="AP131" s="96"/>
      <c r="AQ131" s="96"/>
      <c r="AR131" s="128"/>
      <c r="AS131" s="128"/>
      <c r="AT131" s="128"/>
      <c r="AU131" s="128"/>
      <c r="AV131" s="128"/>
      <c r="AW131" s="128"/>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c r="CX131" s="128"/>
      <c r="CY131" s="128"/>
      <c r="CZ131" s="128"/>
      <c r="DA131" s="128"/>
      <c r="DB131" s="128"/>
      <c r="DC131" s="128"/>
      <c r="DD131" s="128"/>
      <c r="DE131" s="128"/>
      <c r="DF131" s="128"/>
      <c r="DG131" s="128"/>
      <c r="DH131" s="128"/>
      <c r="DI131" s="128"/>
      <c r="DJ131" s="128"/>
      <c r="DK131" s="128"/>
      <c r="DL131" s="128"/>
      <c r="DM131" s="128"/>
      <c r="DN131" s="128"/>
      <c r="DO131" s="128"/>
      <c r="DP131" s="128"/>
      <c r="DQ131" s="128"/>
      <c r="DR131" s="128"/>
      <c r="DS131" s="128"/>
      <c r="DT131" s="128"/>
      <c r="DU131" s="128"/>
      <c r="DV131" s="128"/>
      <c r="DW131" s="128"/>
      <c r="DX131" s="128"/>
      <c r="DY131" s="128"/>
      <c r="DZ131" s="128"/>
      <c r="EA131" s="128"/>
      <c r="EB131" s="128"/>
      <c r="EC131" s="128"/>
      <c r="ED131" s="128"/>
      <c r="EE131" s="128"/>
      <c r="EF131" s="128"/>
      <c r="EG131" s="128"/>
      <c r="EH131" s="128"/>
      <c r="EI131" s="128"/>
      <c r="EJ131" s="128"/>
      <c r="EK131" s="128"/>
      <c r="EL131" s="128"/>
      <c r="EM131" s="128"/>
      <c r="EN131" s="128"/>
      <c r="EO131" s="128"/>
      <c r="EP131" s="128"/>
      <c r="EQ131" s="128"/>
      <c r="ER131" s="128"/>
      <c r="ES131" s="128"/>
      <c r="ET131" s="128"/>
      <c r="EU131" s="128"/>
      <c r="EV131" s="128"/>
      <c r="EW131" s="128"/>
      <c r="EX131" s="128"/>
      <c r="EY131" s="128"/>
      <c r="EZ131" s="128"/>
      <c r="FA131" s="128"/>
      <c r="FB131" s="128"/>
      <c r="FC131" s="128"/>
      <c r="FD131" s="128"/>
      <c r="FE131" s="128"/>
      <c r="FF131" s="128"/>
      <c r="FG131" s="128"/>
      <c r="FH131" s="128"/>
      <c r="FI131" s="128"/>
      <c r="FJ131" s="128"/>
      <c r="FK131" s="128"/>
      <c r="FL131" s="128"/>
      <c r="FM131" s="128"/>
      <c r="FN131" s="128"/>
      <c r="FO131" s="128"/>
      <c r="FP131" s="128"/>
      <c r="FQ131" s="128"/>
      <c r="FR131" s="128"/>
      <c r="FS131" s="128"/>
      <c r="FT131" s="128"/>
      <c r="FU131" s="128"/>
      <c r="FV131" s="128"/>
      <c r="FW131" s="128"/>
      <c r="FX131" s="128"/>
      <c r="FY131" s="128"/>
      <c r="FZ131" s="128"/>
      <c r="GA131" s="128"/>
      <c r="GB131" s="128"/>
      <c r="GC131" s="128"/>
      <c r="GD131" s="128"/>
      <c r="GE131" s="128"/>
      <c r="GF131" s="128"/>
      <c r="GG131" s="128"/>
      <c r="GH131" s="128"/>
      <c r="GI131" s="128"/>
      <c r="GJ131" s="128"/>
      <c r="GK131" s="128"/>
      <c r="GL131" s="128"/>
      <c r="GM131" s="128"/>
      <c r="GN131" s="128"/>
      <c r="GO131" s="128"/>
      <c r="GP131" s="128"/>
      <c r="GQ131" s="128"/>
      <c r="GR131" s="128"/>
      <c r="GS131" s="128"/>
      <c r="GT131" s="128"/>
      <c r="GU131" s="128"/>
      <c r="GV131" s="128"/>
      <c r="GW131" s="128"/>
      <c r="GX131" s="128"/>
      <c r="GY131" s="128"/>
      <c r="GZ131" s="128"/>
      <c r="HA131" s="128"/>
      <c r="HB131" s="128"/>
      <c r="HC131" s="128"/>
      <c r="HD131" s="128"/>
      <c r="HE131" s="128"/>
      <c r="HF131" s="128"/>
      <c r="HG131" s="128"/>
      <c r="HH131" s="128"/>
      <c r="HI131" s="128"/>
      <c r="HJ131" s="128"/>
      <c r="HK131" s="128"/>
      <c r="HL131" s="128"/>
      <c r="HM131" s="128"/>
      <c r="HN131" s="128"/>
      <c r="HO131" s="128"/>
      <c r="HP131" s="128"/>
      <c r="HQ131" s="128"/>
      <c r="HR131" s="128"/>
      <c r="HS131" s="128"/>
      <c r="HT131" s="128"/>
      <c r="HU131" s="128"/>
      <c r="HV131" s="128"/>
      <c r="HW131" s="128"/>
      <c r="HX131" s="128"/>
      <c r="HY131" s="128"/>
      <c r="HZ131" s="128"/>
      <c r="IA131" s="128"/>
      <c r="IB131" s="128"/>
      <c r="IC131" s="128"/>
      <c r="ID131" s="128"/>
      <c r="IE131" s="128"/>
      <c r="IF131" s="128"/>
      <c r="IG131" s="128"/>
      <c r="IH131" s="128"/>
      <c r="II131" s="128"/>
      <c r="IJ131" s="128"/>
      <c r="IK131" s="128"/>
      <c r="IL131" s="128"/>
      <c r="IM131" s="128"/>
      <c r="IN131" s="128"/>
      <c r="IO131" s="128"/>
      <c r="IP131" s="128"/>
      <c r="IQ131" s="128"/>
      <c r="IR131" s="128"/>
      <c r="IS131" s="128"/>
      <c r="IT131" s="128"/>
      <c r="IU131" s="128"/>
      <c r="IV131" s="128"/>
      <c r="IW131" s="128"/>
      <c r="IX131" s="128"/>
      <c r="IY131" s="128"/>
      <c r="IZ131" s="128"/>
      <c r="JA131" s="128"/>
      <c r="JB131" s="128"/>
      <c r="JC131" s="128"/>
      <c r="JD131" s="128"/>
      <c r="JE131" s="128"/>
      <c r="JF131" s="128"/>
      <c r="JG131" s="128"/>
      <c r="JH131" s="128"/>
      <c r="JI131" s="128"/>
      <c r="JJ131" s="128"/>
      <c r="JK131" s="128"/>
      <c r="JL131" s="128"/>
      <c r="JM131" s="128"/>
      <c r="JN131" s="128"/>
      <c r="JO131" s="128"/>
      <c r="JP131" s="128"/>
      <c r="JQ131" s="128"/>
      <c r="JR131" s="128"/>
      <c r="JS131" s="128"/>
      <c r="JT131" s="128"/>
      <c r="JU131" s="128"/>
      <c r="JV131" s="128"/>
      <c r="JW131" s="128"/>
      <c r="JX131" s="128"/>
      <c r="JY131" s="128"/>
      <c r="JZ131" s="128"/>
      <c r="KA131" s="128"/>
      <c r="KB131" s="128"/>
      <c r="KC131" s="128"/>
      <c r="KD131" s="128"/>
      <c r="KE131" s="128"/>
      <c r="KF131" s="128"/>
      <c r="KG131" s="128"/>
      <c r="KH131" s="128"/>
      <c r="KI131" s="128"/>
      <c r="KJ131" s="128"/>
      <c r="KK131" s="128"/>
      <c r="KL131" s="128"/>
      <c r="KM131" s="128"/>
      <c r="KN131" s="128"/>
      <c r="KO131" s="128"/>
      <c r="KP131" s="128"/>
      <c r="KQ131" s="128"/>
      <c r="KR131" s="128"/>
      <c r="KS131" s="128"/>
      <c r="KT131" s="128"/>
      <c r="KU131" s="128"/>
      <c r="KV131" s="128"/>
      <c r="KW131" s="128"/>
      <c r="KX131" s="128"/>
      <c r="KY131" s="128"/>
      <c r="KZ131" s="128"/>
      <c r="LA131" s="128"/>
      <c r="LB131" s="128"/>
      <c r="LC131" s="128"/>
      <c r="LD131" s="128"/>
      <c r="LE131" s="128"/>
      <c r="LF131" s="128"/>
      <c r="LG131" s="128"/>
      <c r="LH131" s="128"/>
      <c r="LI131" s="128"/>
      <c r="LJ131" s="128"/>
      <c r="LK131" s="128"/>
      <c r="LL131" s="128"/>
      <c r="LM131" s="128"/>
      <c r="LN131" s="128"/>
      <c r="LO131" s="128"/>
      <c r="LP131" s="128"/>
      <c r="LQ131" s="128"/>
      <c r="LR131" s="128"/>
      <c r="LS131" s="128"/>
      <c r="LT131" s="128"/>
      <c r="LU131" s="128"/>
      <c r="LV131" s="128"/>
      <c r="LW131" s="128"/>
      <c r="LX131" s="128"/>
      <c r="LY131" s="128"/>
      <c r="LZ131" s="128"/>
      <c r="MA131" s="128"/>
      <c r="MB131" s="128"/>
      <c r="MC131" s="128"/>
      <c r="MD131" s="128"/>
      <c r="ME131" s="128"/>
      <c r="MF131" s="128"/>
      <c r="MG131" s="128"/>
      <c r="MH131" s="128"/>
      <c r="MI131" s="128"/>
      <c r="MJ131" s="128"/>
      <c r="MK131" s="128"/>
      <c r="ML131" s="128"/>
      <c r="MM131" s="128"/>
      <c r="MN131" s="128"/>
      <c r="MO131" s="128"/>
      <c r="MP131" s="128"/>
      <c r="MQ131" s="128"/>
      <c r="MR131" s="128"/>
      <c r="MS131" s="128"/>
      <c r="MT131" s="128"/>
      <c r="MU131" s="128"/>
      <c r="MV131" s="128"/>
      <c r="MW131" s="128"/>
      <c r="MX131" s="128"/>
      <c r="MY131" s="128"/>
      <c r="MZ131" s="128"/>
      <c r="NA131" s="128"/>
      <c r="NB131" s="128"/>
      <c r="NC131" s="128"/>
      <c r="ND131" s="128"/>
      <c r="NE131" s="128"/>
      <c r="NF131" s="128"/>
      <c r="NG131" s="128"/>
      <c r="NH131" s="128"/>
      <c r="NI131" s="128"/>
      <c r="NJ131" s="128"/>
      <c r="NK131" s="128"/>
      <c r="NL131" s="128"/>
      <c r="NM131" s="128"/>
      <c r="NN131" s="128"/>
      <c r="NO131" s="128"/>
      <c r="NP131" s="128"/>
      <c r="NQ131" s="128"/>
      <c r="NR131" s="128"/>
      <c r="NS131" s="128"/>
      <c r="NT131" s="128"/>
      <c r="NU131" s="128"/>
      <c r="NV131" s="128"/>
      <c r="NW131" s="128"/>
      <c r="NX131" s="128"/>
      <c r="NY131" s="128"/>
      <c r="NZ131" s="128"/>
      <c r="OA131" s="128"/>
      <c r="OB131" s="128"/>
      <c r="OC131" s="128"/>
      <c r="OD131" s="128"/>
      <c r="OE131" s="128"/>
      <c r="OF131" s="128"/>
      <c r="OG131" s="128"/>
      <c r="OH131" s="128"/>
      <c r="OI131" s="128"/>
      <c r="OJ131" s="128"/>
      <c r="OK131" s="128"/>
      <c r="OL131" s="128"/>
      <c r="OM131" s="128"/>
      <c r="ON131" s="128"/>
      <c r="OO131" s="128"/>
      <c r="OP131" s="128"/>
      <c r="OQ131" s="128"/>
      <c r="OR131" s="128"/>
      <c r="OS131" s="128"/>
      <c r="OT131" s="128"/>
      <c r="OU131" s="128"/>
      <c r="OV131" s="128"/>
      <c r="OW131" s="128"/>
      <c r="OX131" s="128"/>
      <c r="OY131" s="128"/>
      <c r="OZ131" s="128"/>
      <c r="PA131" s="128"/>
      <c r="PB131" s="128"/>
      <c r="PC131" s="128"/>
      <c r="PD131" s="128"/>
      <c r="PE131" s="128"/>
      <c r="PF131" s="128"/>
      <c r="PG131" s="128"/>
      <c r="PH131" s="128"/>
      <c r="PI131" s="128"/>
      <c r="PJ131" s="128"/>
      <c r="PK131" s="128"/>
      <c r="PL131" s="128"/>
      <c r="PM131" s="128"/>
      <c r="PN131" s="128"/>
      <c r="PO131" s="128"/>
      <c r="PP131" s="128"/>
      <c r="PQ131" s="128"/>
      <c r="PR131" s="128"/>
      <c r="PS131" s="128"/>
      <c r="PT131" s="128"/>
      <c r="PU131" s="128"/>
      <c r="PV131" s="128"/>
      <c r="PW131" s="128"/>
      <c r="PX131" s="128"/>
      <c r="PY131" s="128"/>
      <c r="PZ131" s="128"/>
      <c r="QA131" s="128"/>
      <c r="QB131" s="128"/>
      <c r="QC131" s="128"/>
      <c r="QD131" s="128"/>
      <c r="QE131" s="128"/>
      <c r="QF131" s="128"/>
      <c r="QG131" s="128"/>
      <c r="QH131" s="128"/>
      <c r="QI131" s="128"/>
      <c r="QJ131" s="128"/>
      <c r="QK131" s="128"/>
      <c r="QL131" s="128"/>
      <c r="QM131" s="128"/>
      <c r="QN131" s="128"/>
      <c r="QO131" s="128"/>
      <c r="QP131" s="128"/>
      <c r="QQ131" s="128"/>
      <c r="QR131" s="128"/>
      <c r="QS131" s="128"/>
      <c r="QT131" s="128"/>
      <c r="QU131" s="128"/>
      <c r="QV131" s="128"/>
      <c r="QW131" s="128"/>
      <c r="QX131" s="128"/>
      <c r="QY131" s="128"/>
      <c r="QZ131" s="128"/>
      <c r="RA131" s="128"/>
      <c r="RB131" s="128"/>
      <c r="RC131" s="128"/>
      <c r="RD131" s="128"/>
      <c r="RE131" s="128"/>
      <c r="RF131" s="128"/>
      <c r="RG131" s="128"/>
      <c r="RH131" s="128"/>
      <c r="RI131" s="128"/>
      <c r="RJ131" s="128"/>
      <c r="RK131" s="128"/>
      <c r="RL131" s="128"/>
      <c r="RM131" s="128"/>
      <c r="RN131" s="128"/>
      <c r="RO131" s="128"/>
      <c r="RP131" s="128"/>
      <c r="RQ131" s="128"/>
      <c r="RR131" s="128"/>
      <c r="RS131" s="128"/>
      <c r="RT131" s="128"/>
      <c r="RU131" s="128"/>
      <c r="RV131" s="128"/>
      <c r="RW131" s="128"/>
      <c r="RX131" s="128"/>
      <c r="RY131" s="128"/>
      <c r="RZ131" s="128"/>
      <c r="SA131" s="128"/>
      <c r="SB131" s="128"/>
      <c r="SC131" s="128"/>
      <c r="SD131" s="128"/>
      <c r="SE131" s="128"/>
      <c r="SF131" s="128"/>
      <c r="SG131" s="128"/>
      <c r="SH131" s="128"/>
      <c r="SI131" s="128"/>
      <c r="SJ131" s="128"/>
      <c r="SK131" s="128"/>
      <c r="SL131" s="128"/>
      <c r="SM131" s="128"/>
      <c r="SN131" s="128"/>
      <c r="SO131" s="128"/>
      <c r="SP131" s="128"/>
      <c r="SQ131" s="128"/>
      <c r="SR131" s="128"/>
      <c r="SS131" s="128"/>
      <c r="ST131" s="128"/>
      <c r="SU131" s="128"/>
      <c r="SV131" s="128"/>
      <c r="SW131" s="128"/>
      <c r="SX131" s="128"/>
      <c r="SY131" s="128"/>
      <c r="SZ131" s="128"/>
      <c r="TA131" s="128"/>
      <c r="TB131" s="128"/>
      <c r="TC131" s="128"/>
      <c r="TD131" s="128"/>
      <c r="TE131" s="128"/>
      <c r="TF131" s="128"/>
      <c r="TG131" s="128"/>
      <c r="TH131" s="128"/>
      <c r="TI131" s="128"/>
      <c r="TJ131" s="128"/>
      <c r="TK131" s="128"/>
      <c r="TL131" s="128"/>
      <c r="TM131" s="128"/>
      <c r="TN131" s="128"/>
      <c r="TO131" s="128"/>
      <c r="TP131" s="128"/>
      <c r="TQ131" s="128"/>
      <c r="TR131" s="128"/>
      <c r="TS131" s="128"/>
      <c r="TT131" s="128"/>
      <c r="TU131" s="128"/>
      <c r="TV131" s="128"/>
      <c r="TW131" s="128"/>
      <c r="TX131" s="128"/>
      <c r="TY131" s="128"/>
      <c r="TZ131" s="128"/>
      <c r="UA131" s="128"/>
      <c r="UB131" s="128"/>
      <c r="UC131" s="128"/>
      <c r="UD131" s="128"/>
      <c r="UE131" s="128"/>
      <c r="UF131" s="128"/>
      <c r="UG131" s="128"/>
      <c r="UH131" s="128"/>
      <c r="UI131" s="128"/>
      <c r="UJ131" s="128"/>
      <c r="UK131" s="128"/>
      <c r="UL131" s="128"/>
      <c r="UM131" s="128"/>
      <c r="UN131" s="128"/>
      <c r="UO131" s="128"/>
      <c r="UP131" s="128"/>
      <c r="UQ131" s="128"/>
      <c r="UR131" s="128"/>
      <c r="US131" s="128"/>
      <c r="UT131" s="128"/>
      <c r="UU131" s="128"/>
      <c r="UV131" s="128"/>
      <c r="UW131" s="128"/>
      <c r="UX131" s="128"/>
      <c r="UY131" s="128"/>
      <c r="UZ131" s="128"/>
      <c r="VA131" s="128"/>
      <c r="VB131" s="128"/>
      <c r="VC131" s="128"/>
      <c r="VD131" s="128"/>
      <c r="VE131" s="128"/>
      <c r="VF131" s="128"/>
      <c r="VG131" s="128"/>
      <c r="VH131" s="128"/>
      <c r="VI131" s="128"/>
      <c r="VJ131" s="128"/>
      <c r="VK131" s="128"/>
      <c r="VL131" s="128"/>
      <c r="VM131" s="128"/>
      <c r="VN131" s="128"/>
      <c r="VO131" s="128"/>
      <c r="VP131" s="128"/>
      <c r="VQ131" s="128"/>
      <c r="VR131" s="128"/>
      <c r="VS131" s="128"/>
      <c r="VT131" s="128"/>
      <c r="VU131" s="128"/>
      <c r="VV131" s="128"/>
      <c r="VW131" s="128"/>
      <c r="VX131" s="128"/>
      <c r="VY131" s="128"/>
      <c r="VZ131" s="128"/>
      <c r="WA131" s="128"/>
      <c r="WB131" s="128"/>
      <c r="WC131" s="128"/>
      <c r="WD131" s="128"/>
      <c r="WE131" s="128"/>
      <c r="WF131" s="128"/>
      <c r="WG131" s="128"/>
      <c r="WH131" s="128"/>
      <c r="WI131" s="128"/>
      <c r="WJ131" s="128"/>
      <c r="WK131" s="128"/>
      <c r="WL131" s="128"/>
      <c r="WM131" s="128"/>
      <c r="WN131" s="128"/>
      <c r="WO131" s="128"/>
      <c r="WP131" s="128"/>
      <c r="WQ131" s="128"/>
      <c r="WR131" s="128"/>
      <c r="WS131" s="128"/>
      <c r="WT131" s="128"/>
      <c r="WU131" s="128"/>
      <c r="WV131" s="128"/>
      <c r="WW131" s="128"/>
      <c r="WX131" s="128"/>
      <c r="WY131" s="128"/>
      <c r="WZ131" s="128"/>
      <c r="XA131" s="128"/>
      <c r="XB131" s="128"/>
      <c r="XC131" s="128"/>
      <c r="XD131" s="128"/>
      <c r="XE131" s="128"/>
      <c r="XF131" s="128"/>
      <c r="XG131" s="128"/>
      <c r="XH131" s="128"/>
      <c r="XI131" s="128"/>
      <c r="XJ131" s="128"/>
      <c r="XK131" s="128"/>
      <c r="XL131" s="128"/>
      <c r="XM131" s="128"/>
      <c r="XN131" s="128"/>
      <c r="XO131" s="128"/>
      <c r="XP131" s="128"/>
      <c r="XQ131" s="128"/>
      <c r="XR131" s="128"/>
      <c r="XS131" s="128"/>
      <c r="XT131" s="128"/>
      <c r="XU131" s="128"/>
      <c r="XV131" s="128"/>
      <c r="XW131" s="128"/>
      <c r="XX131" s="128"/>
      <c r="XY131" s="128"/>
      <c r="XZ131" s="128"/>
      <c r="YA131" s="128"/>
      <c r="YB131" s="128"/>
      <c r="YC131" s="128"/>
      <c r="YD131" s="128"/>
      <c r="YE131" s="128"/>
      <c r="YF131" s="128"/>
      <c r="YG131" s="128"/>
      <c r="YH131" s="128"/>
      <c r="YI131" s="128"/>
      <c r="YJ131" s="128"/>
      <c r="YK131" s="128"/>
      <c r="YL131" s="128"/>
      <c r="YM131" s="128"/>
      <c r="YN131" s="128"/>
      <c r="YO131" s="128"/>
      <c r="YP131" s="128"/>
      <c r="YQ131" s="128"/>
      <c r="YR131" s="128"/>
      <c r="YS131" s="128"/>
      <c r="YT131" s="128"/>
      <c r="YU131" s="128"/>
      <c r="YV131" s="128"/>
      <c r="YW131" s="128"/>
      <c r="YX131" s="128"/>
      <c r="YY131" s="128"/>
      <c r="YZ131" s="128"/>
      <c r="ZA131" s="128"/>
      <c r="ZB131" s="128"/>
      <c r="ZC131" s="128"/>
      <c r="ZD131" s="128"/>
      <c r="ZE131" s="128"/>
      <c r="ZF131" s="128"/>
      <c r="ZG131" s="128"/>
      <c r="ZH131" s="128"/>
      <c r="ZI131" s="128"/>
      <c r="ZJ131" s="128"/>
      <c r="ZK131" s="128"/>
      <c r="ZL131" s="128"/>
      <c r="ZM131" s="128"/>
      <c r="ZN131" s="128"/>
      <c r="ZO131" s="128"/>
      <c r="ZP131" s="128"/>
      <c r="ZQ131" s="128"/>
      <c r="ZR131" s="128"/>
      <c r="ZS131" s="128"/>
      <c r="ZT131" s="128"/>
      <c r="ZU131" s="128"/>
      <c r="ZV131" s="128"/>
      <c r="ZW131" s="128"/>
      <c r="ZX131" s="128"/>
      <c r="ZY131" s="128"/>
      <c r="ZZ131" s="128"/>
      <c r="AAA131" s="128"/>
      <c r="AAB131" s="128"/>
      <c r="AAC131" s="128"/>
      <c r="AAD131" s="128"/>
      <c r="AAE131" s="128"/>
      <c r="AAF131" s="128"/>
      <c r="AAG131" s="128"/>
      <c r="AAH131" s="128"/>
      <c r="AAI131" s="128"/>
      <c r="AAJ131" s="128"/>
      <c r="AAK131" s="128"/>
      <c r="AAL131" s="128"/>
      <c r="AAM131" s="128"/>
      <c r="AAN131" s="128"/>
      <c r="AAO131" s="128"/>
      <c r="AAP131" s="128"/>
      <c r="AAQ131" s="128"/>
      <c r="AAR131" s="128"/>
      <c r="AAS131" s="128"/>
      <c r="AAT131" s="128"/>
      <c r="AAU131" s="128"/>
      <c r="AAV131" s="128"/>
      <c r="AAW131" s="128"/>
      <c r="AAX131" s="128"/>
      <c r="AAY131" s="128"/>
      <c r="AAZ131" s="128"/>
      <c r="ABA131" s="128"/>
      <c r="ABB131" s="128"/>
      <c r="ABC131" s="128"/>
      <c r="ABD131" s="128"/>
      <c r="ABE131" s="128"/>
      <c r="ABF131" s="128"/>
      <c r="ABG131" s="128"/>
      <c r="ABH131" s="128"/>
      <c r="ABI131" s="128"/>
      <c r="ABJ131" s="128"/>
      <c r="ABK131" s="128"/>
      <c r="ABL131" s="128"/>
      <c r="ABM131" s="128"/>
      <c r="ABN131" s="128"/>
      <c r="ABO131" s="128"/>
      <c r="ABP131" s="128"/>
      <c r="ABQ131" s="128"/>
      <c r="ABR131" s="128"/>
      <c r="ABS131" s="128"/>
      <c r="ABT131" s="128"/>
      <c r="ABU131" s="128"/>
      <c r="ABV131" s="128"/>
      <c r="ABW131" s="128"/>
      <c r="ABX131" s="128"/>
      <c r="ABY131" s="128"/>
      <c r="ABZ131" s="128"/>
      <c r="ACA131" s="128"/>
      <c r="ACB131" s="128"/>
      <c r="ACC131" s="128"/>
      <c r="ACD131" s="128"/>
      <c r="ACE131" s="128"/>
      <c r="ACF131" s="128"/>
      <c r="ACG131" s="128"/>
      <c r="ACH131" s="128"/>
      <c r="ACI131" s="128"/>
      <c r="ACJ131" s="128"/>
      <c r="ACK131" s="128"/>
      <c r="ACL131" s="128"/>
      <c r="ACM131" s="128"/>
      <c r="ACN131" s="128"/>
      <c r="ACO131" s="128"/>
      <c r="ACP131" s="128"/>
      <c r="ACQ131" s="128"/>
      <c r="ACR131" s="128"/>
      <c r="ACS131" s="128"/>
      <c r="ACT131" s="128"/>
      <c r="ACU131" s="128"/>
      <c r="ACV131" s="128"/>
      <c r="ACW131" s="128"/>
      <c r="ACX131" s="128"/>
      <c r="ACY131" s="128"/>
      <c r="ACZ131" s="128"/>
      <c r="ADA131" s="128"/>
      <c r="ADB131" s="128"/>
      <c r="ADC131" s="128"/>
      <c r="ADD131" s="128"/>
      <c r="ADE131" s="128"/>
      <c r="ADF131" s="128"/>
      <c r="ADG131" s="128"/>
      <c r="ADH131" s="128"/>
      <c r="ADI131" s="128"/>
      <c r="ADJ131" s="128"/>
      <c r="ADK131" s="128"/>
      <c r="ADL131" s="128"/>
      <c r="ADM131" s="128"/>
      <c r="ADN131" s="128"/>
      <c r="ADO131" s="128"/>
      <c r="ADP131" s="128"/>
      <c r="ADQ131" s="128"/>
      <c r="ADR131" s="128"/>
      <c r="ADS131" s="128"/>
      <c r="ADT131" s="128"/>
      <c r="ADU131" s="128"/>
      <c r="ADV131" s="128"/>
      <c r="ADW131" s="128"/>
      <c r="ADX131" s="128"/>
      <c r="ADY131" s="128"/>
      <c r="ADZ131" s="128"/>
      <c r="AEA131" s="128"/>
      <c r="AEB131" s="128"/>
      <c r="AEC131" s="128"/>
      <c r="AED131" s="128"/>
      <c r="AEE131" s="128"/>
      <c r="AEF131" s="128"/>
      <c r="AEG131" s="128"/>
      <c r="AEH131" s="128"/>
      <c r="AEI131" s="128"/>
      <c r="AEJ131" s="128"/>
      <c r="AEK131" s="128"/>
      <c r="AEL131" s="128"/>
      <c r="AEM131" s="128"/>
      <c r="AEN131" s="128"/>
      <c r="AEO131" s="128"/>
      <c r="AEP131" s="128"/>
      <c r="AEQ131" s="128"/>
      <c r="AER131" s="128"/>
      <c r="AES131" s="128"/>
      <c r="AET131" s="128"/>
      <c r="AEU131" s="128"/>
      <c r="AEV131" s="128"/>
      <c r="AEW131" s="128"/>
      <c r="AEX131" s="128"/>
      <c r="AEY131" s="128"/>
      <c r="AEZ131" s="128"/>
      <c r="AFA131" s="128"/>
      <c r="AFB131" s="128"/>
      <c r="AFC131" s="128"/>
      <c r="AFD131" s="128"/>
      <c r="AFE131" s="128"/>
      <c r="AFF131" s="128"/>
      <c r="AFG131" s="128"/>
      <c r="AFH131" s="128"/>
      <c r="AFI131" s="128"/>
      <c r="AFJ131" s="128"/>
      <c r="AFK131" s="128"/>
      <c r="AFL131" s="128"/>
      <c r="AFM131" s="128"/>
      <c r="AFN131" s="128"/>
      <c r="AFO131" s="128"/>
      <c r="AFP131" s="128"/>
      <c r="AFQ131" s="128"/>
      <c r="AFR131" s="128"/>
      <c r="AFS131" s="128"/>
      <c r="AFT131" s="128"/>
      <c r="AFU131" s="128"/>
      <c r="AFV131" s="128"/>
      <c r="AFW131" s="128"/>
      <c r="AFX131" s="128"/>
      <c r="AFY131" s="128"/>
      <c r="AFZ131" s="128"/>
      <c r="AGA131" s="128"/>
      <c r="AGB131" s="128"/>
      <c r="AGC131" s="128"/>
      <c r="AGD131" s="128"/>
      <c r="AGE131" s="128"/>
      <c r="AGF131" s="128"/>
      <c r="AGG131" s="128"/>
      <c r="AGH131" s="128"/>
      <c r="AGI131" s="128"/>
      <c r="AGJ131" s="128"/>
      <c r="AGK131" s="128"/>
      <c r="AGL131" s="128"/>
      <c r="AGM131" s="128"/>
      <c r="AGN131" s="128"/>
      <c r="AGO131" s="128"/>
      <c r="AGP131" s="128"/>
      <c r="AGQ131" s="128"/>
      <c r="AGR131" s="128"/>
      <c r="AGS131" s="128"/>
      <c r="AGT131" s="128"/>
      <c r="AGU131" s="128"/>
      <c r="AGV131" s="128"/>
      <c r="AGW131" s="128"/>
      <c r="AGX131" s="128"/>
      <c r="AGY131" s="128"/>
      <c r="AGZ131" s="128"/>
      <c r="AHA131" s="128"/>
      <c r="AHB131" s="128"/>
      <c r="AHC131" s="128"/>
      <c r="AHD131" s="128"/>
      <c r="AHE131" s="128"/>
      <c r="AHF131" s="128"/>
      <c r="AHG131" s="128"/>
      <c r="AHH131" s="128"/>
      <c r="AHI131" s="128"/>
      <c r="AHJ131" s="128"/>
      <c r="AHK131" s="128"/>
      <c r="AHL131" s="128"/>
      <c r="AHM131" s="128"/>
      <c r="AHN131" s="128"/>
      <c r="AHO131" s="128"/>
      <c r="AHP131" s="128"/>
      <c r="AHQ131" s="128"/>
      <c r="AHR131" s="128"/>
      <c r="AHS131" s="128"/>
      <c r="AHT131" s="128"/>
      <c r="AHU131" s="128"/>
      <c r="AHV131" s="128"/>
      <c r="AHW131" s="128"/>
      <c r="AHX131" s="128"/>
      <c r="AHY131" s="128"/>
      <c r="AHZ131" s="128"/>
      <c r="AIA131" s="128"/>
      <c r="AIB131" s="128"/>
      <c r="AIC131" s="128"/>
      <c r="AID131" s="128"/>
      <c r="AIE131" s="128"/>
      <c r="AIF131" s="128"/>
      <c r="AIG131" s="128"/>
      <c r="AIH131" s="128"/>
      <c r="AII131" s="128"/>
      <c r="AIJ131" s="128"/>
      <c r="AIK131" s="128"/>
      <c r="AIL131" s="128"/>
      <c r="AIM131" s="128"/>
      <c r="AIN131" s="128"/>
      <c r="AIO131" s="128"/>
      <c r="AIP131" s="128"/>
      <c r="AIQ131" s="128"/>
      <c r="AIR131" s="128"/>
      <c r="AIS131" s="128"/>
      <c r="AIT131" s="128"/>
      <c r="AIU131" s="128"/>
      <c r="AIV131" s="128"/>
      <c r="AIW131" s="128"/>
      <c r="AIX131" s="128"/>
      <c r="AIY131" s="128"/>
      <c r="AIZ131" s="128"/>
      <c r="AJA131" s="128"/>
      <c r="AJB131" s="128"/>
      <c r="AJC131" s="128"/>
      <c r="AJD131" s="128"/>
      <c r="AJE131" s="128"/>
      <c r="AJF131" s="128"/>
      <c r="AJG131" s="128"/>
      <c r="AJH131" s="128"/>
      <c r="AJI131" s="128"/>
      <c r="AJJ131" s="128"/>
      <c r="AJK131" s="128"/>
      <c r="AJL131" s="128"/>
      <c r="AJM131" s="128"/>
      <c r="AJN131" s="128"/>
      <c r="AJO131" s="128"/>
      <c r="AJP131" s="128"/>
      <c r="AJQ131" s="128"/>
      <c r="AJR131" s="128"/>
      <c r="AJS131" s="128"/>
      <c r="AJT131" s="128"/>
      <c r="AJU131" s="128"/>
      <c r="AJV131" s="128"/>
      <c r="AJW131" s="128"/>
      <c r="AJX131" s="128"/>
      <c r="AJY131" s="128"/>
      <c r="AJZ131" s="128"/>
      <c r="AKA131" s="128"/>
      <c r="AKB131" s="128"/>
      <c r="AKC131" s="128"/>
      <c r="AKD131" s="128"/>
      <c r="AKE131" s="128"/>
      <c r="AKF131" s="128"/>
      <c r="AKG131" s="128"/>
      <c r="AKH131" s="128"/>
      <c r="AKI131" s="128"/>
      <c r="AKJ131" s="128"/>
      <c r="AKK131" s="128"/>
      <c r="AKL131" s="128"/>
      <c r="AKM131" s="128"/>
      <c r="AKN131" s="128"/>
      <c r="AKO131" s="128"/>
      <c r="AKP131" s="128"/>
      <c r="AKQ131" s="128"/>
      <c r="AKR131" s="128"/>
      <c r="AKS131" s="128"/>
      <c r="AKT131" s="128"/>
      <c r="AKU131" s="128"/>
      <c r="AKV131" s="128"/>
      <c r="AKW131" s="128"/>
      <c r="AKX131" s="128"/>
      <c r="AKY131" s="128"/>
      <c r="AKZ131" s="128"/>
      <c r="ALA131" s="128"/>
      <c r="ALB131" s="128"/>
      <c r="ALC131" s="128"/>
      <c r="ALD131" s="128"/>
      <c r="ALE131" s="128"/>
      <c r="ALF131" s="128"/>
      <c r="ALG131" s="128"/>
      <c r="ALH131" s="128"/>
      <c r="ALI131" s="128"/>
      <c r="ALJ131" s="128"/>
      <c r="ALK131" s="128"/>
      <c r="ALL131" s="128"/>
      <c r="ALM131" s="128"/>
      <c r="ALN131" s="128"/>
      <c r="ALO131" s="128"/>
      <c r="ALP131" s="128"/>
      <c r="ALQ131" s="128"/>
      <c r="ALR131" s="128"/>
      <c r="ALS131" s="128"/>
      <c r="ALT131" s="128"/>
      <c r="ALU131" s="128"/>
      <c r="ALV131" s="128"/>
      <c r="ALW131" s="128"/>
      <c r="ALX131" s="128"/>
      <c r="ALY131" s="128"/>
      <c r="ALZ131" s="128"/>
      <c r="AMA131" s="128"/>
      <c r="AMB131" s="128"/>
      <c r="AMC131" s="128"/>
      <c r="AMD131" s="128"/>
      <c r="AME131" s="128"/>
      <c r="AMF131" s="128"/>
      <c r="AMG131" s="128"/>
      <c r="AMH131" s="128"/>
      <c r="AMI131" s="128"/>
      <c r="AMJ131" s="128"/>
      <c r="AMK131" s="128"/>
      <c r="AML131" s="128"/>
      <c r="AMM131" s="128"/>
      <c r="AMN131" s="128"/>
      <c r="AMO131" s="128"/>
    </row>
    <row r="132" spans="1:1029">
      <c r="A132" s="128"/>
      <c r="B132" s="128"/>
      <c r="C132" s="128"/>
      <c r="D132" s="128"/>
      <c r="E132" s="128"/>
      <c r="F132" s="96"/>
      <c r="G132" s="96"/>
      <c r="H132" s="96"/>
      <c r="I132" s="96"/>
      <c r="J132" s="96"/>
      <c r="K132" s="96"/>
      <c r="L132" s="96"/>
      <c r="M132" s="96"/>
      <c r="N132" s="96"/>
      <c r="P132" s="96"/>
      <c r="Q132" s="96"/>
      <c r="R132" s="96"/>
      <c r="S132" s="96"/>
      <c r="AG132" s="96"/>
      <c r="AH132" s="96"/>
      <c r="AI132" s="96"/>
      <c r="AJ132" s="96"/>
      <c r="AK132" s="96"/>
      <c r="AL132" s="96"/>
      <c r="AM132" s="96"/>
      <c r="AN132" s="96"/>
      <c r="AO132" s="96"/>
      <c r="AP132" s="96"/>
      <c r="AQ132" s="96"/>
      <c r="AR132" s="128"/>
      <c r="AS132" s="128"/>
      <c r="AT132" s="128"/>
      <c r="AU132" s="128"/>
      <c r="AV132" s="128"/>
      <c r="AW132" s="128"/>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c r="CX132" s="128"/>
      <c r="CY132" s="128"/>
      <c r="CZ132" s="128"/>
      <c r="DA132" s="128"/>
      <c r="DB132" s="128"/>
      <c r="DC132" s="128"/>
      <c r="DD132" s="128"/>
      <c r="DE132" s="128"/>
      <c r="DF132" s="128"/>
      <c r="DG132" s="128"/>
      <c r="DH132" s="128"/>
      <c r="DI132" s="128"/>
      <c r="DJ132" s="128"/>
      <c r="DK132" s="128"/>
      <c r="DL132" s="128"/>
      <c r="DM132" s="128"/>
      <c r="DN132" s="128"/>
      <c r="DO132" s="128"/>
      <c r="DP132" s="128"/>
      <c r="DQ132" s="128"/>
      <c r="DR132" s="128"/>
      <c r="DS132" s="128"/>
      <c r="DT132" s="128"/>
      <c r="DU132" s="128"/>
      <c r="DV132" s="128"/>
      <c r="DW132" s="128"/>
      <c r="DX132" s="128"/>
      <c r="DY132" s="128"/>
      <c r="DZ132" s="128"/>
      <c r="EA132" s="128"/>
      <c r="EB132" s="128"/>
      <c r="EC132" s="128"/>
      <c r="ED132" s="128"/>
      <c r="EE132" s="128"/>
      <c r="EF132" s="128"/>
      <c r="EG132" s="128"/>
      <c r="EH132" s="128"/>
      <c r="EI132" s="128"/>
      <c r="EJ132" s="128"/>
      <c r="EK132" s="128"/>
      <c r="EL132" s="128"/>
      <c r="EM132" s="128"/>
      <c r="EN132" s="128"/>
      <c r="EO132" s="128"/>
      <c r="EP132" s="128"/>
      <c r="EQ132" s="128"/>
      <c r="ER132" s="128"/>
      <c r="ES132" s="128"/>
      <c r="ET132" s="128"/>
      <c r="EU132" s="128"/>
      <c r="EV132" s="128"/>
      <c r="EW132" s="128"/>
      <c r="EX132" s="128"/>
      <c r="EY132" s="128"/>
      <c r="EZ132" s="128"/>
      <c r="FA132" s="128"/>
      <c r="FB132" s="128"/>
      <c r="FC132" s="128"/>
      <c r="FD132" s="128"/>
      <c r="FE132" s="128"/>
      <c r="FF132" s="128"/>
      <c r="FG132" s="128"/>
      <c r="FH132" s="128"/>
      <c r="FI132" s="128"/>
      <c r="FJ132" s="128"/>
      <c r="FK132" s="128"/>
      <c r="FL132" s="128"/>
      <c r="FM132" s="128"/>
      <c r="FN132" s="128"/>
      <c r="FO132" s="128"/>
      <c r="FP132" s="128"/>
      <c r="FQ132" s="128"/>
      <c r="FR132" s="128"/>
      <c r="FS132" s="128"/>
      <c r="FT132" s="128"/>
      <c r="FU132" s="128"/>
      <c r="FV132" s="128"/>
      <c r="FW132" s="128"/>
      <c r="FX132" s="128"/>
      <c r="FY132" s="128"/>
      <c r="FZ132" s="128"/>
      <c r="GA132" s="128"/>
      <c r="GB132" s="128"/>
      <c r="GC132" s="128"/>
      <c r="GD132" s="128"/>
      <c r="GE132" s="128"/>
      <c r="GF132" s="128"/>
      <c r="GG132" s="128"/>
      <c r="GH132" s="128"/>
      <c r="GI132" s="128"/>
      <c r="GJ132" s="128"/>
      <c r="GK132" s="128"/>
      <c r="GL132" s="128"/>
      <c r="GM132" s="128"/>
      <c r="GN132" s="128"/>
      <c r="GO132" s="128"/>
      <c r="GP132" s="128"/>
      <c r="GQ132" s="128"/>
      <c r="GR132" s="128"/>
      <c r="GS132" s="128"/>
      <c r="GT132" s="128"/>
      <c r="GU132" s="128"/>
      <c r="GV132" s="128"/>
      <c r="GW132" s="128"/>
      <c r="GX132" s="128"/>
      <c r="GY132" s="128"/>
      <c r="GZ132" s="128"/>
      <c r="HA132" s="128"/>
      <c r="HB132" s="128"/>
      <c r="HC132" s="128"/>
      <c r="HD132" s="128"/>
      <c r="HE132" s="128"/>
      <c r="HF132" s="128"/>
      <c r="HG132" s="128"/>
      <c r="HH132" s="128"/>
      <c r="HI132" s="128"/>
      <c r="HJ132" s="128"/>
      <c r="HK132" s="128"/>
      <c r="HL132" s="128"/>
      <c r="HM132" s="128"/>
      <c r="HN132" s="128"/>
      <c r="HO132" s="128"/>
      <c r="HP132" s="128"/>
      <c r="HQ132" s="128"/>
      <c r="HR132" s="128"/>
      <c r="HS132" s="128"/>
      <c r="HT132" s="128"/>
      <c r="HU132" s="128"/>
      <c r="HV132" s="128"/>
      <c r="HW132" s="128"/>
      <c r="HX132" s="128"/>
      <c r="HY132" s="128"/>
      <c r="HZ132" s="128"/>
      <c r="IA132" s="128"/>
      <c r="IB132" s="128"/>
      <c r="IC132" s="128"/>
      <c r="ID132" s="128"/>
      <c r="IE132" s="128"/>
      <c r="IF132" s="128"/>
      <c r="IG132" s="128"/>
      <c r="IH132" s="128"/>
      <c r="II132" s="128"/>
      <c r="IJ132" s="128"/>
      <c r="IK132" s="128"/>
      <c r="IL132" s="128"/>
      <c r="IM132" s="128"/>
      <c r="IN132" s="128"/>
      <c r="IO132" s="128"/>
      <c r="IP132" s="128"/>
      <c r="IQ132" s="128"/>
      <c r="IR132" s="128"/>
      <c r="IS132" s="128"/>
      <c r="IT132" s="128"/>
      <c r="IU132" s="128"/>
      <c r="IV132" s="128"/>
      <c r="IW132" s="128"/>
      <c r="IX132" s="128"/>
      <c r="IY132" s="128"/>
      <c r="IZ132" s="128"/>
      <c r="JA132" s="128"/>
      <c r="JB132" s="128"/>
      <c r="JC132" s="128"/>
      <c r="JD132" s="128"/>
      <c r="JE132" s="128"/>
      <c r="JF132" s="128"/>
      <c r="JG132" s="128"/>
      <c r="JH132" s="128"/>
      <c r="JI132" s="128"/>
      <c r="JJ132" s="128"/>
      <c r="JK132" s="128"/>
      <c r="JL132" s="128"/>
      <c r="JM132" s="128"/>
      <c r="JN132" s="128"/>
      <c r="JO132" s="128"/>
      <c r="JP132" s="128"/>
      <c r="JQ132" s="128"/>
      <c r="JR132" s="128"/>
      <c r="JS132" s="128"/>
      <c r="JT132" s="128"/>
      <c r="JU132" s="128"/>
      <c r="JV132" s="128"/>
      <c r="JW132" s="128"/>
      <c r="JX132" s="128"/>
      <c r="JY132" s="128"/>
      <c r="JZ132" s="128"/>
      <c r="KA132" s="128"/>
      <c r="KB132" s="128"/>
      <c r="KC132" s="128"/>
      <c r="KD132" s="128"/>
      <c r="KE132" s="128"/>
      <c r="KF132" s="128"/>
      <c r="KG132" s="128"/>
      <c r="KH132" s="128"/>
      <c r="KI132" s="128"/>
      <c r="KJ132" s="128"/>
      <c r="KK132" s="128"/>
      <c r="KL132" s="128"/>
      <c r="KM132" s="128"/>
      <c r="KN132" s="128"/>
      <c r="KO132" s="128"/>
      <c r="KP132" s="128"/>
      <c r="KQ132" s="128"/>
      <c r="KR132" s="128"/>
      <c r="KS132" s="128"/>
      <c r="KT132" s="128"/>
      <c r="KU132" s="128"/>
      <c r="KV132" s="128"/>
      <c r="KW132" s="128"/>
      <c r="KX132" s="128"/>
      <c r="KY132" s="128"/>
      <c r="KZ132" s="128"/>
      <c r="LA132" s="128"/>
      <c r="LB132" s="128"/>
      <c r="LC132" s="128"/>
      <c r="LD132" s="128"/>
      <c r="LE132" s="128"/>
      <c r="LF132" s="128"/>
      <c r="LG132" s="128"/>
      <c r="LH132" s="128"/>
      <c r="LI132" s="128"/>
      <c r="LJ132" s="128"/>
      <c r="LK132" s="128"/>
      <c r="LL132" s="128"/>
      <c r="LM132" s="128"/>
      <c r="LN132" s="128"/>
      <c r="LO132" s="128"/>
      <c r="LP132" s="128"/>
      <c r="LQ132" s="128"/>
      <c r="LR132" s="128"/>
      <c r="LS132" s="128"/>
      <c r="LT132" s="128"/>
      <c r="LU132" s="128"/>
      <c r="LV132" s="128"/>
      <c r="LW132" s="128"/>
      <c r="LX132" s="128"/>
      <c r="LY132" s="128"/>
      <c r="LZ132" s="128"/>
      <c r="MA132" s="128"/>
      <c r="MB132" s="128"/>
      <c r="MC132" s="128"/>
      <c r="MD132" s="128"/>
      <c r="ME132" s="128"/>
      <c r="MF132" s="128"/>
      <c r="MG132" s="128"/>
      <c r="MH132" s="128"/>
      <c r="MI132" s="128"/>
      <c r="MJ132" s="128"/>
      <c r="MK132" s="128"/>
      <c r="ML132" s="128"/>
      <c r="MM132" s="128"/>
      <c r="MN132" s="128"/>
      <c r="MO132" s="128"/>
      <c r="MP132" s="128"/>
      <c r="MQ132" s="128"/>
      <c r="MR132" s="128"/>
      <c r="MS132" s="128"/>
      <c r="MT132" s="128"/>
      <c r="MU132" s="128"/>
      <c r="MV132" s="128"/>
      <c r="MW132" s="128"/>
      <c r="MX132" s="128"/>
      <c r="MY132" s="128"/>
      <c r="MZ132" s="128"/>
      <c r="NA132" s="128"/>
      <c r="NB132" s="128"/>
      <c r="NC132" s="128"/>
      <c r="ND132" s="128"/>
      <c r="NE132" s="128"/>
      <c r="NF132" s="128"/>
      <c r="NG132" s="128"/>
      <c r="NH132" s="128"/>
      <c r="NI132" s="128"/>
      <c r="NJ132" s="128"/>
      <c r="NK132" s="128"/>
      <c r="NL132" s="128"/>
      <c r="NM132" s="128"/>
      <c r="NN132" s="128"/>
      <c r="NO132" s="128"/>
      <c r="NP132" s="128"/>
      <c r="NQ132" s="128"/>
      <c r="NR132" s="128"/>
      <c r="NS132" s="128"/>
      <c r="NT132" s="128"/>
      <c r="NU132" s="128"/>
      <c r="NV132" s="128"/>
      <c r="NW132" s="128"/>
      <c r="NX132" s="128"/>
      <c r="NY132" s="128"/>
      <c r="NZ132" s="128"/>
      <c r="OA132" s="128"/>
      <c r="OB132" s="128"/>
      <c r="OC132" s="128"/>
      <c r="OD132" s="128"/>
      <c r="OE132" s="128"/>
      <c r="OF132" s="128"/>
      <c r="OG132" s="128"/>
      <c r="OH132" s="128"/>
      <c r="OI132" s="128"/>
      <c r="OJ132" s="128"/>
      <c r="OK132" s="128"/>
      <c r="OL132" s="128"/>
      <c r="OM132" s="128"/>
      <c r="ON132" s="128"/>
      <c r="OO132" s="128"/>
      <c r="OP132" s="128"/>
      <c r="OQ132" s="128"/>
      <c r="OR132" s="128"/>
      <c r="OS132" s="128"/>
      <c r="OT132" s="128"/>
      <c r="OU132" s="128"/>
      <c r="OV132" s="128"/>
      <c r="OW132" s="128"/>
      <c r="OX132" s="128"/>
      <c r="OY132" s="128"/>
      <c r="OZ132" s="128"/>
      <c r="PA132" s="128"/>
      <c r="PB132" s="128"/>
      <c r="PC132" s="128"/>
      <c r="PD132" s="128"/>
      <c r="PE132" s="128"/>
      <c r="PF132" s="128"/>
      <c r="PG132" s="128"/>
      <c r="PH132" s="128"/>
      <c r="PI132" s="128"/>
      <c r="PJ132" s="128"/>
      <c r="PK132" s="128"/>
      <c r="PL132" s="128"/>
      <c r="PM132" s="128"/>
      <c r="PN132" s="128"/>
      <c r="PO132" s="128"/>
      <c r="PP132" s="128"/>
      <c r="PQ132" s="128"/>
      <c r="PR132" s="128"/>
      <c r="PS132" s="128"/>
      <c r="PT132" s="128"/>
      <c r="PU132" s="128"/>
      <c r="PV132" s="128"/>
      <c r="PW132" s="128"/>
      <c r="PX132" s="128"/>
      <c r="PY132" s="128"/>
      <c r="PZ132" s="128"/>
      <c r="QA132" s="128"/>
      <c r="QB132" s="128"/>
      <c r="QC132" s="128"/>
      <c r="QD132" s="128"/>
      <c r="QE132" s="128"/>
      <c r="QF132" s="128"/>
      <c r="QG132" s="128"/>
      <c r="QH132" s="128"/>
      <c r="QI132" s="128"/>
      <c r="QJ132" s="128"/>
      <c r="QK132" s="128"/>
      <c r="QL132" s="128"/>
      <c r="QM132" s="128"/>
      <c r="QN132" s="128"/>
      <c r="QO132" s="128"/>
      <c r="QP132" s="128"/>
      <c r="QQ132" s="128"/>
      <c r="QR132" s="128"/>
      <c r="QS132" s="128"/>
      <c r="QT132" s="128"/>
      <c r="QU132" s="128"/>
      <c r="QV132" s="128"/>
      <c r="QW132" s="128"/>
      <c r="QX132" s="128"/>
      <c r="QY132" s="128"/>
      <c r="QZ132" s="128"/>
      <c r="RA132" s="128"/>
      <c r="RB132" s="128"/>
      <c r="RC132" s="128"/>
      <c r="RD132" s="128"/>
      <c r="RE132" s="128"/>
      <c r="RF132" s="128"/>
      <c r="RG132" s="128"/>
      <c r="RH132" s="128"/>
      <c r="RI132" s="128"/>
      <c r="RJ132" s="128"/>
      <c r="RK132" s="128"/>
      <c r="RL132" s="128"/>
      <c r="RM132" s="128"/>
      <c r="RN132" s="128"/>
      <c r="RO132" s="128"/>
      <c r="RP132" s="128"/>
      <c r="RQ132" s="128"/>
      <c r="RR132" s="128"/>
      <c r="RS132" s="128"/>
      <c r="RT132" s="128"/>
      <c r="RU132" s="128"/>
      <c r="RV132" s="128"/>
      <c r="RW132" s="128"/>
      <c r="RX132" s="128"/>
      <c r="RY132" s="128"/>
      <c r="RZ132" s="128"/>
      <c r="SA132" s="128"/>
      <c r="SB132" s="128"/>
      <c r="SC132" s="128"/>
      <c r="SD132" s="128"/>
      <c r="SE132" s="128"/>
      <c r="SF132" s="128"/>
      <c r="SG132" s="128"/>
      <c r="SH132" s="128"/>
      <c r="SI132" s="128"/>
      <c r="SJ132" s="128"/>
      <c r="SK132" s="128"/>
      <c r="SL132" s="128"/>
      <c r="SM132" s="128"/>
      <c r="SN132" s="128"/>
      <c r="SO132" s="128"/>
      <c r="SP132" s="128"/>
      <c r="SQ132" s="128"/>
      <c r="SR132" s="128"/>
      <c r="SS132" s="128"/>
      <c r="ST132" s="128"/>
      <c r="SU132" s="128"/>
      <c r="SV132" s="128"/>
      <c r="SW132" s="128"/>
      <c r="SX132" s="128"/>
      <c r="SY132" s="128"/>
      <c r="SZ132" s="128"/>
      <c r="TA132" s="128"/>
      <c r="TB132" s="128"/>
      <c r="TC132" s="128"/>
      <c r="TD132" s="128"/>
      <c r="TE132" s="128"/>
      <c r="TF132" s="128"/>
      <c r="TG132" s="128"/>
      <c r="TH132" s="128"/>
      <c r="TI132" s="128"/>
      <c r="TJ132" s="128"/>
      <c r="TK132" s="128"/>
      <c r="TL132" s="128"/>
      <c r="TM132" s="128"/>
      <c r="TN132" s="128"/>
      <c r="TO132" s="128"/>
      <c r="TP132" s="128"/>
      <c r="TQ132" s="128"/>
      <c r="TR132" s="128"/>
      <c r="TS132" s="128"/>
      <c r="TT132" s="128"/>
      <c r="TU132" s="128"/>
      <c r="TV132" s="128"/>
      <c r="TW132" s="128"/>
      <c r="TX132" s="128"/>
      <c r="TY132" s="128"/>
      <c r="TZ132" s="128"/>
      <c r="UA132" s="128"/>
      <c r="UB132" s="128"/>
      <c r="UC132" s="128"/>
      <c r="UD132" s="128"/>
      <c r="UE132" s="128"/>
      <c r="UF132" s="128"/>
      <c r="UG132" s="128"/>
      <c r="UH132" s="128"/>
      <c r="UI132" s="128"/>
      <c r="UJ132" s="128"/>
      <c r="UK132" s="128"/>
      <c r="UL132" s="128"/>
      <c r="UM132" s="128"/>
      <c r="UN132" s="128"/>
      <c r="UO132" s="128"/>
      <c r="UP132" s="128"/>
      <c r="UQ132" s="128"/>
      <c r="UR132" s="128"/>
      <c r="US132" s="128"/>
      <c r="UT132" s="128"/>
      <c r="UU132" s="128"/>
      <c r="UV132" s="128"/>
      <c r="UW132" s="128"/>
      <c r="UX132" s="128"/>
      <c r="UY132" s="128"/>
      <c r="UZ132" s="128"/>
      <c r="VA132" s="128"/>
      <c r="VB132" s="128"/>
      <c r="VC132" s="128"/>
      <c r="VD132" s="128"/>
      <c r="VE132" s="128"/>
      <c r="VF132" s="128"/>
      <c r="VG132" s="128"/>
      <c r="VH132" s="128"/>
      <c r="VI132" s="128"/>
      <c r="VJ132" s="128"/>
      <c r="VK132" s="128"/>
      <c r="VL132" s="128"/>
      <c r="VM132" s="128"/>
      <c r="VN132" s="128"/>
      <c r="VO132" s="128"/>
      <c r="VP132" s="128"/>
      <c r="VQ132" s="128"/>
      <c r="VR132" s="128"/>
      <c r="VS132" s="128"/>
      <c r="VT132" s="128"/>
      <c r="VU132" s="128"/>
      <c r="VV132" s="128"/>
      <c r="VW132" s="128"/>
      <c r="VX132" s="128"/>
      <c r="VY132" s="128"/>
      <c r="VZ132" s="128"/>
      <c r="WA132" s="128"/>
      <c r="WB132" s="128"/>
      <c r="WC132" s="128"/>
      <c r="WD132" s="128"/>
      <c r="WE132" s="128"/>
      <c r="WF132" s="128"/>
      <c r="WG132" s="128"/>
      <c r="WH132" s="128"/>
      <c r="WI132" s="128"/>
      <c r="WJ132" s="128"/>
      <c r="WK132" s="128"/>
      <c r="WL132" s="128"/>
      <c r="WM132" s="128"/>
      <c r="WN132" s="128"/>
      <c r="WO132" s="128"/>
      <c r="WP132" s="128"/>
      <c r="WQ132" s="128"/>
      <c r="WR132" s="128"/>
      <c r="WS132" s="128"/>
      <c r="WT132" s="128"/>
      <c r="WU132" s="128"/>
      <c r="WV132" s="128"/>
      <c r="WW132" s="128"/>
      <c r="WX132" s="128"/>
      <c r="WY132" s="128"/>
      <c r="WZ132" s="128"/>
      <c r="XA132" s="128"/>
      <c r="XB132" s="128"/>
      <c r="XC132" s="128"/>
      <c r="XD132" s="128"/>
      <c r="XE132" s="128"/>
      <c r="XF132" s="128"/>
      <c r="XG132" s="128"/>
      <c r="XH132" s="128"/>
      <c r="XI132" s="128"/>
      <c r="XJ132" s="128"/>
      <c r="XK132" s="128"/>
      <c r="XL132" s="128"/>
      <c r="XM132" s="128"/>
      <c r="XN132" s="128"/>
      <c r="XO132" s="128"/>
      <c r="XP132" s="128"/>
      <c r="XQ132" s="128"/>
      <c r="XR132" s="128"/>
      <c r="XS132" s="128"/>
      <c r="XT132" s="128"/>
      <c r="XU132" s="128"/>
      <c r="XV132" s="128"/>
      <c r="XW132" s="128"/>
      <c r="XX132" s="128"/>
      <c r="XY132" s="128"/>
      <c r="XZ132" s="128"/>
      <c r="YA132" s="128"/>
      <c r="YB132" s="128"/>
      <c r="YC132" s="128"/>
      <c r="YD132" s="128"/>
      <c r="YE132" s="128"/>
      <c r="YF132" s="128"/>
      <c r="YG132" s="128"/>
      <c r="YH132" s="128"/>
      <c r="YI132" s="128"/>
      <c r="YJ132" s="128"/>
      <c r="YK132" s="128"/>
      <c r="YL132" s="128"/>
      <c r="YM132" s="128"/>
      <c r="YN132" s="128"/>
      <c r="YO132" s="128"/>
      <c r="YP132" s="128"/>
      <c r="YQ132" s="128"/>
      <c r="YR132" s="128"/>
      <c r="YS132" s="128"/>
      <c r="YT132" s="128"/>
      <c r="YU132" s="128"/>
      <c r="YV132" s="128"/>
      <c r="YW132" s="128"/>
      <c r="YX132" s="128"/>
      <c r="YY132" s="128"/>
      <c r="YZ132" s="128"/>
      <c r="ZA132" s="128"/>
      <c r="ZB132" s="128"/>
      <c r="ZC132" s="128"/>
      <c r="ZD132" s="128"/>
      <c r="ZE132" s="128"/>
      <c r="ZF132" s="128"/>
      <c r="ZG132" s="128"/>
      <c r="ZH132" s="128"/>
      <c r="ZI132" s="128"/>
      <c r="ZJ132" s="128"/>
      <c r="ZK132" s="128"/>
      <c r="ZL132" s="128"/>
      <c r="ZM132" s="128"/>
      <c r="ZN132" s="128"/>
      <c r="ZO132" s="128"/>
      <c r="ZP132" s="128"/>
      <c r="ZQ132" s="128"/>
      <c r="ZR132" s="128"/>
      <c r="ZS132" s="128"/>
      <c r="ZT132" s="128"/>
      <c r="ZU132" s="128"/>
      <c r="ZV132" s="128"/>
      <c r="ZW132" s="128"/>
      <c r="ZX132" s="128"/>
      <c r="ZY132" s="128"/>
      <c r="ZZ132" s="128"/>
      <c r="AAA132" s="128"/>
      <c r="AAB132" s="128"/>
      <c r="AAC132" s="128"/>
      <c r="AAD132" s="128"/>
      <c r="AAE132" s="128"/>
      <c r="AAF132" s="128"/>
      <c r="AAG132" s="128"/>
      <c r="AAH132" s="128"/>
      <c r="AAI132" s="128"/>
      <c r="AAJ132" s="128"/>
      <c r="AAK132" s="128"/>
      <c r="AAL132" s="128"/>
      <c r="AAM132" s="128"/>
      <c r="AAN132" s="128"/>
      <c r="AAO132" s="128"/>
      <c r="AAP132" s="128"/>
      <c r="AAQ132" s="128"/>
      <c r="AAR132" s="128"/>
      <c r="AAS132" s="128"/>
      <c r="AAT132" s="128"/>
      <c r="AAU132" s="128"/>
      <c r="AAV132" s="128"/>
      <c r="AAW132" s="128"/>
      <c r="AAX132" s="128"/>
      <c r="AAY132" s="128"/>
      <c r="AAZ132" s="128"/>
      <c r="ABA132" s="128"/>
      <c r="ABB132" s="128"/>
      <c r="ABC132" s="128"/>
      <c r="ABD132" s="128"/>
      <c r="ABE132" s="128"/>
      <c r="ABF132" s="128"/>
      <c r="ABG132" s="128"/>
      <c r="ABH132" s="128"/>
      <c r="ABI132" s="128"/>
      <c r="ABJ132" s="128"/>
      <c r="ABK132" s="128"/>
      <c r="ABL132" s="128"/>
      <c r="ABM132" s="128"/>
      <c r="ABN132" s="128"/>
      <c r="ABO132" s="128"/>
      <c r="ABP132" s="128"/>
      <c r="ABQ132" s="128"/>
      <c r="ABR132" s="128"/>
      <c r="ABS132" s="128"/>
      <c r="ABT132" s="128"/>
      <c r="ABU132" s="128"/>
      <c r="ABV132" s="128"/>
      <c r="ABW132" s="128"/>
      <c r="ABX132" s="128"/>
      <c r="ABY132" s="128"/>
      <c r="ABZ132" s="128"/>
      <c r="ACA132" s="128"/>
      <c r="ACB132" s="128"/>
      <c r="ACC132" s="128"/>
      <c r="ACD132" s="128"/>
      <c r="ACE132" s="128"/>
      <c r="ACF132" s="128"/>
      <c r="ACG132" s="128"/>
      <c r="ACH132" s="128"/>
      <c r="ACI132" s="128"/>
      <c r="ACJ132" s="128"/>
      <c r="ACK132" s="128"/>
      <c r="ACL132" s="128"/>
      <c r="ACM132" s="128"/>
      <c r="ACN132" s="128"/>
      <c r="ACO132" s="128"/>
      <c r="ACP132" s="128"/>
      <c r="ACQ132" s="128"/>
      <c r="ACR132" s="128"/>
      <c r="ACS132" s="128"/>
      <c r="ACT132" s="128"/>
      <c r="ACU132" s="128"/>
      <c r="ACV132" s="128"/>
      <c r="ACW132" s="128"/>
      <c r="ACX132" s="128"/>
      <c r="ACY132" s="128"/>
      <c r="ACZ132" s="128"/>
      <c r="ADA132" s="128"/>
      <c r="ADB132" s="128"/>
      <c r="ADC132" s="128"/>
      <c r="ADD132" s="128"/>
      <c r="ADE132" s="128"/>
      <c r="ADF132" s="128"/>
      <c r="ADG132" s="128"/>
      <c r="ADH132" s="128"/>
      <c r="ADI132" s="128"/>
      <c r="ADJ132" s="128"/>
      <c r="ADK132" s="128"/>
      <c r="ADL132" s="128"/>
      <c r="ADM132" s="128"/>
      <c r="ADN132" s="128"/>
      <c r="ADO132" s="128"/>
      <c r="ADP132" s="128"/>
      <c r="ADQ132" s="128"/>
      <c r="ADR132" s="128"/>
      <c r="ADS132" s="128"/>
      <c r="ADT132" s="128"/>
      <c r="ADU132" s="128"/>
      <c r="ADV132" s="128"/>
      <c r="ADW132" s="128"/>
      <c r="ADX132" s="128"/>
      <c r="ADY132" s="128"/>
      <c r="ADZ132" s="128"/>
      <c r="AEA132" s="128"/>
      <c r="AEB132" s="128"/>
      <c r="AEC132" s="128"/>
      <c r="AED132" s="128"/>
      <c r="AEE132" s="128"/>
      <c r="AEF132" s="128"/>
      <c r="AEG132" s="128"/>
      <c r="AEH132" s="128"/>
      <c r="AEI132" s="128"/>
      <c r="AEJ132" s="128"/>
      <c r="AEK132" s="128"/>
      <c r="AEL132" s="128"/>
      <c r="AEM132" s="128"/>
      <c r="AEN132" s="128"/>
      <c r="AEO132" s="128"/>
      <c r="AEP132" s="128"/>
      <c r="AEQ132" s="128"/>
      <c r="AER132" s="128"/>
      <c r="AES132" s="128"/>
      <c r="AET132" s="128"/>
      <c r="AEU132" s="128"/>
      <c r="AEV132" s="128"/>
      <c r="AEW132" s="128"/>
      <c r="AEX132" s="128"/>
      <c r="AEY132" s="128"/>
      <c r="AEZ132" s="128"/>
      <c r="AFA132" s="128"/>
      <c r="AFB132" s="128"/>
      <c r="AFC132" s="128"/>
      <c r="AFD132" s="128"/>
      <c r="AFE132" s="128"/>
      <c r="AFF132" s="128"/>
      <c r="AFG132" s="128"/>
      <c r="AFH132" s="128"/>
      <c r="AFI132" s="128"/>
      <c r="AFJ132" s="128"/>
      <c r="AFK132" s="128"/>
      <c r="AFL132" s="128"/>
      <c r="AFM132" s="128"/>
      <c r="AFN132" s="128"/>
      <c r="AFO132" s="128"/>
      <c r="AFP132" s="128"/>
      <c r="AFQ132" s="128"/>
      <c r="AFR132" s="128"/>
      <c r="AFS132" s="128"/>
      <c r="AFT132" s="128"/>
      <c r="AFU132" s="128"/>
      <c r="AFV132" s="128"/>
      <c r="AFW132" s="128"/>
      <c r="AFX132" s="128"/>
      <c r="AFY132" s="128"/>
      <c r="AFZ132" s="128"/>
      <c r="AGA132" s="128"/>
      <c r="AGB132" s="128"/>
      <c r="AGC132" s="128"/>
      <c r="AGD132" s="128"/>
      <c r="AGE132" s="128"/>
      <c r="AGF132" s="128"/>
      <c r="AGG132" s="128"/>
      <c r="AGH132" s="128"/>
      <c r="AGI132" s="128"/>
      <c r="AGJ132" s="128"/>
      <c r="AGK132" s="128"/>
      <c r="AGL132" s="128"/>
      <c r="AGM132" s="128"/>
      <c r="AGN132" s="128"/>
      <c r="AGO132" s="128"/>
      <c r="AGP132" s="128"/>
      <c r="AGQ132" s="128"/>
      <c r="AGR132" s="128"/>
      <c r="AGS132" s="128"/>
      <c r="AGT132" s="128"/>
      <c r="AGU132" s="128"/>
      <c r="AGV132" s="128"/>
      <c r="AGW132" s="128"/>
      <c r="AGX132" s="128"/>
      <c r="AGY132" s="128"/>
      <c r="AGZ132" s="128"/>
      <c r="AHA132" s="128"/>
      <c r="AHB132" s="128"/>
      <c r="AHC132" s="128"/>
      <c r="AHD132" s="128"/>
      <c r="AHE132" s="128"/>
      <c r="AHF132" s="128"/>
      <c r="AHG132" s="128"/>
      <c r="AHH132" s="128"/>
      <c r="AHI132" s="128"/>
      <c r="AHJ132" s="128"/>
      <c r="AHK132" s="128"/>
      <c r="AHL132" s="128"/>
      <c r="AHM132" s="128"/>
      <c r="AHN132" s="128"/>
      <c r="AHO132" s="128"/>
      <c r="AHP132" s="128"/>
      <c r="AHQ132" s="128"/>
      <c r="AHR132" s="128"/>
      <c r="AHS132" s="128"/>
      <c r="AHT132" s="128"/>
      <c r="AHU132" s="128"/>
      <c r="AHV132" s="128"/>
      <c r="AHW132" s="128"/>
      <c r="AHX132" s="128"/>
      <c r="AHY132" s="128"/>
      <c r="AHZ132" s="128"/>
      <c r="AIA132" s="128"/>
      <c r="AIB132" s="128"/>
      <c r="AIC132" s="128"/>
      <c r="AID132" s="128"/>
      <c r="AIE132" s="128"/>
      <c r="AIF132" s="128"/>
      <c r="AIG132" s="128"/>
      <c r="AIH132" s="128"/>
      <c r="AII132" s="128"/>
      <c r="AIJ132" s="128"/>
      <c r="AIK132" s="128"/>
      <c r="AIL132" s="128"/>
      <c r="AIM132" s="128"/>
      <c r="AIN132" s="128"/>
      <c r="AIO132" s="128"/>
      <c r="AIP132" s="128"/>
      <c r="AIQ132" s="128"/>
      <c r="AIR132" s="128"/>
      <c r="AIS132" s="128"/>
      <c r="AIT132" s="128"/>
      <c r="AIU132" s="128"/>
      <c r="AIV132" s="128"/>
      <c r="AIW132" s="128"/>
      <c r="AIX132" s="128"/>
      <c r="AIY132" s="128"/>
      <c r="AIZ132" s="128"/>
      <c r="AJA132" s="128"/>
      <c r="AJB132" s="128"/>
      <c r="AJC132" s="128"/>
      <c r="AJD132" s="128"/>
      <c r="AJE132" s="128"/>
      <c r="AJF132" s="128"/>
      <c r="AJG132" s="128"/>
      <c r="AJH132" s="128"/>
      <c r="AJI132" s="128"/>
      <c r="AJJ132" s="128"/>
      <c r="AJK132" s="128"/>
      <c r="AJL132" s="128"/>
      <c r="AJM132" s="128"/>
      <c r="AJN132" s="128"/>
      <c r="AJO132" s="128"/>
      <c r="AJP132" s="128"/>
      <c r="AJQ132" s="128"/>
      <c r="AJR132" s="128"/>
      <c r="AJS132" s="128"/>
      <c r="AJT132" s="128"/>
      <c r="AJU132" s="128"/>
      <c r="AJV132" s="128"/>
      <c r="AJW132" s="128"/>
      <c r="AJX132" s="128"/>
      <c r="AJY132" s="128"/>
      <c r="AJZ132" s="128"/>
      <c r="AKA132" s="128"/>
      <c r="AKB132" s="128"/>
      <c r="AKC132" s="128"/>
      <c r="AKD132" s="128"/>
      <c r="AKE132" s="128"/>
      <c r="AKF132" s="128"/>
      <c r="AKG132" s="128"/>
      <c r="AKH132" s="128"/>
      <c r="AKI132" s="128"/>
      <c r="AKJ132" s="128"/>
      <c r="AKK132" s="128"/>
      <c r="AKL132" s="128"/>
      <c r="AKM132" s="128"/>
      <c r="AKN132" s="128"/>
      <c r="AKO132" s="128"/>
      <c r="AKP132" s="128"/>
      <c r="AKQ132" s="128"/>
      <c r="AKR132" s="128"/>
      <c r="AKS132" s="128"/>
      <c r="AKT132" s="128"/>
      <c r="AKU132" s="128"/>
      <c r="AKV132" s="128"/>
      <c r="AKW132" s="128"/>
      <c r="AKX132" s="128"/>
      <c r="AKY132" s="128"/>
      <c r="AKZ132" s="128"/>
      <c r="ALA132" s="128"/>
      <c r="ALB132" s="128"/>
      <c r="ALC132" s="128"/>
      <c r="ALD132" s="128"/>
      <c r="ALE132" s="128"/>
      <c r="ALF132" s="128"/>
      <c r="ALG132" s="128"/>
      <c r="ALH132" s="128"/>
      <c r="ALI132" s="128"/>
      <c r="ALJ132" s="128"/>
      <c r="ALK132" s="128"/>
      <c r="ALL132" s="128"/>
      <c r="ALM132" s="128"/>
      <c r="ALN132" s="128"/>
      <c r="ALO132" s="128"/>
      <c r="ALP132" s="128"/>
      <c r="ALQ132" s="128"/>
      <c r="ALR132" s="128"/>
      <c r="ALS132" s="128"/>
      <c r="ALT132" s="128"/>
      <c r="ALU132" s="128"/>
      <c r="ALV132" s="128"/>
      <c r="ALW132" s="128"/>
      <c r="ALX132" s="128"/>
      <c r="ALY132" s="128"/>
      <c r="ALZ132" s="128"/>
      <c r="AMA132" s="128"/>
      <c r="AMB132" s="128"/>
      <c r="AMC132" s="128"/>
      <c r="AMD132" s="128"/>
      <c r="AME132" s="128"/>
      <c r="AMF132" s="128"/>
      <c r="AMG132" s="128"/>
      <c r="AMH132" s="128"/>
      <c r="AMI132" s="128"/>
      <c r="AMJ132" s="128"/>
      <c r="AMK132" s="128"/>
      <c r="AML132" s="128"/>
      <c r="AMM132" s="128"/>
      <c r="AMN132" s="128"/>
      <c r="AMO132" s="128"/>
    </row>
    <row r="133" spans="1:1029">
      <c r="A133" s="128"/>
      <c r="B133" s="128"/>
      <c r="C133" s="128"/>
      <c r="D133" s="128"/>
      <c r="E133" s="128"/>
      <c r="F133" s="96"/>
      <c r="G133" s="96"/>
      <c r="H133" s="96"/>
      <c r="I133" s="96"/>
      <c r="J133" s="96"/>
      <c r="K133" s="96"/>
      <c r="L133" s="96"/>
      <c r="M133" s="96"/>
      <c r="N133" s="96"/>
      <c r="P133" s="96"/>
      <c r="Q133" s="96"/>
      <c r="R133" s="96"/>
      <c r="S133" s="96"/>
      <c r="AG133" s="96"/>
      <c r="AH133" s="96"/>
      <c r="AI133" s="96"/>
      <c r="AJ133" s="96"/>
      <c r="AK133" s="96"/>
      <c r="AL133" s="96"/>
      <c r="AM133" s="96"/>
      <c r="AN133" s="96"/>
      <c r="AO133" s="96"/>
      <c r="AP133" s="96"/>
      <c r="AQ133" s="96"/>
      <c r="AR133" s="128"/>
      <c r="AS133" s="128"/>
      <c r="AT133" s="128"/>
      <c r="AU133" s="128"/>
      <c r="AV133" s="128"/>
      <c r="AW133" s="128"/>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c r="CX133" s="128"/>
      <c r="CY133" s="128"/>
      <c r="CZ133" s="128"/>
      <c r="DA133" s="128"/>
      <c r="DB133" s="128"/>
      <c r="DC133" s="128"/>
      <c r="DD133" s="128"/>
      <c r="DE133" s="128"/>
      <c r="DF133" s="128"/>
      <c r="DG133" s="128"/>
      <c r="DH133" s="128"/>
      <c r="DI133" s="128"/>
      <c r="DJ133" s="128"/>
      <c r="DK133" s="128"/>
      <c r="DL133" s="128"/>
      <c r="DM133" s="128"/>
      <c r="DN133" s="128"/>
      <c r="DO133" s="128"/>
      <c r="DP133" s="128"/>
      <c r="DQ133" s="128"/>
      <c r="DR133" s="128"/>
      <c r="DS133" s="128"/>
      <c r="DT133" s="128"/>
      <c r="DU133" s="128"/>
      <c r="DV133" s="128"/>
      <c r="DW133" s="128"/>
      <c r="DX133" s="128"/>
      <c r="DY133" s="128"/>
      <c r="DZ133" s="128"/>
      <c r="EA133" s="128"/>
      <c r="EB133" s="128"/>
      <c r="EC133" s="128"/>
      <c r="ED133" s="128"/>
      <c r="EE133" s="128"/>
      <c r="EF133" s="128"/>
      <c r="EG133" s="128"/>
      <c r="EH133" s="128"/>
      <c r="EI133" s="128"/>
      <c r="EJ133" s="128"/>
      <c r="EK133" s="128"/>
      <c r="EL133" s="128"/>
      <c r="EM133" s="128"/>
      <c r="EN133" s="128"/>
      <c r="EO133" s="128"/>
      <c r="EP133" s="128"/>
      <c r="EQ133" s="128"/>
      <c r="ER133" s="128"/>
      <c r="ES133" s="128"/>
      <c r="ET133" s="128"/>
      <c r="EU133" s="128"/>
      <c r="EV133" s="128"/>
      <c r="EW133" s="128"/>
      <c r="EX133" s="128"/>
      <c r="EY133" s="128"/>
      <c r="EZ133" s="128"/>
      <c r="FA133" s="128"/>
      <c r="FB133" s="128"/>
      <c r="FC133" s="128"/>
      <c r="FD133" s="128"/>
      <c r="FE133" s="128"/>
      <c r="FF133" s="128"/>
      <c r="FG133" s="128"/>
      <c r="FH133" s="128"/>
      <c r="FI133" s="128"/>
      <c r="FJ133" s="128"/>
      <c r="FK133" s="128"/>
      <c r="FL133" s="128"/>
      <c r="FM133" s="128"/>
      <c r="FN133" s="128"/>
      <c r="FO133" s="128"/>
      <c r="FP133" s="128"/>
      <c r="FQ133" s="128"/>
      <c r="FR133" s="128"/>
      <c r="FS133" s="128"/>
      <c r="FT133" s="128"/>
      <c r="FU133" s="128"/>
      <c r="FV133" s="128"/>
      <c r="FW133" s="128"/>
      <c r="FX133" s="128"/>
      <c r="FY133" s="128"/>
      <c r="FZ133" s="128"/>
      <c r="GA133" s="128"/>
      <c r="GB133" s="128"/>
      <c r="GC133" s="128"/>
      <c r="GD133" s="128"/>
      <c r="GE133" s="128"/>
      <c r="GF133" s="128"/>
      <c r="GG133" s="128"/>
      <c r="GH133" s="128"/>
      <c r="GI133" s="128"/>
      <c r="GJ133" s="128"/>
      <c r="GK133" s="128"/>
      <c r="GL133" s="128"/>
      <c r="GM133" s="128"/>
      <c r="GN133" s="128"/>
      <c r="GO133" s="128"/>
      <c r="GP133" s="128"/>
      <c r="GQ133" s="128"/>
      <c r="GR133" s="128"/>
      <c r="GS133" s="128"/>
      <c r="GT133" s="128"/>
      <c r="GU133" s="128"/>
      <c r="GV133" s="128"/>
      <c r="GW133" s="128"/>
      <c r="GX133" s="128"/>
      <c r="GY133" s="128"/>
      <c r="GZ133" s="128"/>
      <c r="HA133" s="128"/>
      <c r="HB133" s="128"/>
      <c r="HC133" s="128"/>
      <c r="HD133" s="128"/>
      <c r="HE133" s="128"/>
      <c r="HF133" s="128"/>
      <c r="HG133" s="128"/>
      <c r="HH133" s="128"/>
      <c r="HI133" s="128"/>
      <c r="HJ133" s="128"/>
      <c r="HK133" s="128"/>
      <c r="HL133" s="128"/>
      <c r="HM133" s="128"/>
      <c r="HN133" s="128"/>
      <c r="HO133" s="128"/>
      <c r="HP133" s="128"/>
      <c r="HQ133" s="128"/>
      <c r="HR133" s="128"/>
      <c r="HS133" s="128"/>
      <c r="HT133" s="128"/>
      <c r="HU133" s="128"/>
      <c r="HV133" s="128"/>
      <c r="HW133" s="128"/>
      <c r="HX133" s="128"/>
      <c r="HY133" s="128"/>
      <c r="HZ133" s="128"/>
      <c r="IA133" s="128"/>
      <c r="IB133" s="128"/>
      <c r="IC133" s="128"/>
      <c r="ID133" s="128"/>
      <c r="IE133" s="128"/>
      <c r="IF133" s="128"/>
      <c r="IG133" s="128"/>
      <c r="IH133" s="128"/>
      <c r="II133" s="128"/>
      <c r="IJ133" s="128"/>
      <c r="IK133" s="128"/>
      <c r="IL133" s="128"/>
      <c r="IM133" s="128"/>
      <c r="IN133" s="128"/>
      <c r="IO133" s="128"/>
      <c r="IP133" s="128"/>
      <c r="IQ133" s="128"/>
      <c r="IR133" s="128"/>
      <c r="IS133" s="128"/>
      <c r="IT133" s="128"/>
      <c r="IU133" s="128"/>
      <c r="IV133" s="128"/>
      <c r="IW133" s="128"/>
      <c r="IX133" s="128"/>
      <c r="IY133" s="128"/>
      <c r="IZ133" s="128"/>
      <c r="JA133" s="128"/>
      <c r="JB133" s="128"/>
      <c r="JC133" s="128"/>
      <c r="JD133" s="128"/>
      <c r="JE133" s="128"/>
      <c r="JF133" s="128"/>
      <c r="JG133" s="128"/>
      <c r="JH133" s="128"/>
      <c r="JI133" s="128"/>
      <c r="JJ133" s="128"/>
      <c r="JK133" s="128"/>
      <c r="JL133" s="128"/>
      <c r="JM133" s="128"/>
      <c r="JN133" s="128"/>
      <c r="JO133" s="128"/>
      <c r="JP133" s="128"/>
      <c r="JQ133" s="128"/>
      <c r="JR133" s="128"/>
      <c r="JS133" s="128"/>
      <c r="JT133" s="128"/>
      <c r="JU133" s="128"/>
      <c r="JV133" s="128"/>
      <c r="JW133" s="128"/>
      <c r="JX133" s="128"/>
      <c r="JY133" s="128"/>
      <c r="JZ133" s="128"/>
      <c r="KA133" s="128"/>
      <c r="KB133" s="128"/>
      <c r="KC133" s="128"/>
      <c r="KD133" s="128"/>
      <c r="KE133" s="128"/>
      <c r="KF133" s="128"/>
      <c r="KG133" s="128"/>
      <c r="KH133" s="128"/>
      <c r="KI133" s="128"/>
      <c r="KJ133" s="128"/>
      <c r="KK133" s="128"/>
      <c r="KL133" s="128"/>
      <c r="KM133" s="128"/>
      <c r="KN133" s="128"/>
      <c r="KO133" s="128"/>
      <c r="KP133" s="128"/>
      <c r="KQ133" s="128"/>
      <c r="KR133" s="128"/>
      <c r="KS133" s="128"/>
      <c r="KT133" s="128"/>
      <c r="KU133" s="128"/>
      <c r="KV133" s="128"/>
      <c r="KW133" s="128"/>
      <c r="KX133" s="128"/>
      <c r="KY133" s="128"/>
      <c r="KZ133" s="128"/>
      <c r="LA133" s="128"/>
      <c r="LB133" s="128"/>
      <c r="LC133" s="128"/>
      <c r="LD133" s="128"/>
      <c r="LE133" s="128"/>
      <c r="LF133" s="128"/>
      <c r="LG133" s="128"/>
      <c r="LH133" s="128"/>
      <c r="LI133" s="128"/>
      <c r="LJ133" s="128"/>
      <c r="LK133" s="128"/>
      <c r="LL133" s="128"/>
      <c r="LM133" s="128"/>
      <c r="LN133" s="128"/>
      <c r="LO133" s="128"/>
      <c r="LP133" s="128"/>
      <c r="LQ133" s="128"/>
      <c r="LR133" s="128"/>
      <c r="LS133" s="128"/>
      <c r="LT133" s="128"/>
      <c r="LU133" s="128"/>
      <c r="LV133" s="128"/>
      <c r="LW133" s="128"/>
      <c r="LX133" s="128"/>
      <c r="LY133" s="128"/>
      <c r="LZ133" s="128"/>
      <c r="MA133" s="128"/>
      <c r="MB133" s="128"/>
      <c r="MC133" s="128"/>
      <c r="MD133" s="128"/>
      <c r="ME133" s="128"/>
      <c r="MF133" s="128"/>
      <c r="MG133" s="128"/>
      <c r="MH133" s="128"/>
      <c r="MI133" s="128"/>
      <c r="MJ133" s="128"/>
      <c r="MK133" s="128"/>
      <c r="ML133" s="128"/>
      <c r="MM133" s="128"/>
      <c r="MN133" s="128"/>
      <c r="MO133" s="128"/>
      <c r="MP133" s="128"/>
      <c r="MQ133" s="128"/>
      <c r="MR133" s="128"/>
      <c r="MS133" s="128"/>
      <c r="MT133" s="128"/>
      <c r="MU133" s="128"/>
      <c r="MV133" s="128"/>
      <c r="MW133" s="128"/>
      <c r="MX133" s="128"/>
      <c r="MY133" s="128"/>
      <c r="MZ133" s="128"/>
      <c r="NA133" s="128"/>
      <c r="NB133" s="128"/>
      <c r="NC133" s="128"/>
      <c r="ND133" s="128"/>
      <c r="NE133" s="128"/>
      <c r="NF133" s="128"/>
      <c r="NG133" s="128"/>
      <c r="NH133" s="128"/>
      <c r="NI133" s="128"/>
      <c r="NJ133" s="128"/>
      <c r="NK133" s="128"/>
      <c r="NL133" s="128"/>
      <c r="NM133" s="128"/>
      <c r="NN133" s="128"/>
      <c r="NO133" s="128"/>
      <c r="NP133" s="128"/>
      <c r="NQ133" s="128"/>
      <c r="NR133" s="128"/>
      <c r="NS133" s="128"/>
      <c r="NT133" s="128"/>
      <c r="NU133" s="128"/>
      <c r="NV133" s="128"/>
      <c r="NW133" s="128"/>
      <c r="NX133" s="128"/>
      <c r="NY133" s="128"/>
      <c r="NZ133" s="128"/>
      <c r="OA133" s="128"/>
      <c r="OB133" s="128"/>
      <c r="OC133" s="128"/>
      <c r="OD133" s="128"/>
      <c r="OE133" s="128"/>
      <c r="OF133" s="128"/>
      <c r="OG133" s="128"/>
      <c r="OH133" s="128"/>
      <c r="OI133" s="128"/>
      <c r="OJ133" s="128"/>
      <c r="OK133" s="128"/>
      <c r="OL133" s="128"/>
      <c r="OM133" s="128"/>
      <c r="ON133" s="128"/>
      <c r="OO133" s="128"/>
      <c r="OP133" s="128"/>
      <c r="OQ133" s="128"/>
      <c r="OR133" s="128"/>
      <c r="OS133" s="128"/>
      <c r="OT133" s="128"/>
      <c r="OU133" s="128"/>
      <c r="OV133" s="128"/>
      <c r="OW133" s="128"/>
      <c r="OX133" s="128"/>
      <c r="OY133" s="128"/>
      <c r="OZ133" s="128"/>
      <c r="PA133" s="128"/>
      <c r="PB133" s="128"/>
      <c r="PC133" s="128"/>
      <c r="PD133" s="128"/>
      <c r="PE133" s="128"/>
      <c r="PF133" s="128"/>
      <c r="PG133" s="128"/>
      <c r="PH133" s="128"/>
      <c r="PI133" s="128"/>
      <c r="PJ133" s="128"/>
      <c r="PK133" s="128"/>
      <c r="PL133" s="128"/>
      <c r="PM133" s="128"/>
      <c r="PN133" s="128"/>
      <c r="PO133" s="128"/>
      <c r="PP133" s="128"/>
      <c r="PQ133" s="128"/>
      <c r="PR133" s="128"/>
      <c r="PS133" s="128"/>
      <c r="PT133" s="128"/>
      <c r="PU133" s="128"/>
      <c r="PV133" s="128"/>
      <c r="PW133" s="128"/>
      <c r="PX133" s="128"/>
      <c r="PY133" s="128"/>
      <c r="PZ133" s="128"/>
      <c r="QA133" s="128"/>
      <c r="QB133" s="128"/>
      <c r="QC133" s="128"/>
      <c r="QD133" s="128"/>
      <c r="QE133" s="128"/>
      <c r="QF133" s="128"/>
      <c r="QG133" s="128"/>
      <c r="QH133" s="128"/>
      <c r="QI133" s="128"/>
      <c r="QJ133" s="128"/>
      <c r="QK133" s="128"/>
      <c r="QL133" s="128"/>
      <c r="QM133" s="128"/>
      <c r="QN133" s="128"/>
      <c r="QO133" s="128"/>
      <c r="QP133" s="128"/>
      <c r="QQ133" s="128"/>
      <c r="QR133" s="128"/>
      <c r="QS133" s="128"/>
      <c r="QT133" s="128"/>
      <c r="QU133" s="128"/>
      <c r="QV133" s="128"/>
      <c r="QW133" s="128"/>
      <c r="QX133" s="128"/>
      <c r="QY133" s="128"/>
      <c r="QZ133" s="128"/>
      <c r="RA133" s="128"/>
      <c r="RB133" s="128"/>
      <c r="RC133" s="128"/>
      <c r="RD133" s="128"/>
      <c r="RE133" s="128"/>
      <c r="RF133" s="128"/>
      <c r="RG133" s="128"/>
      <c r="RH133" s="128"/>
      <c r="RI133" s="128"/>
      <c r="RJ133" s="128"/>
      <c r="RK133" s="128"/>
      <c r="RL133" s="128"/>
      <c r="RM133" s="128"/>
      <c r="RN133" s="128"/>
      <c r="RO133" s="128"/>
      <c r="RP133" s="128"/>
      <c r="RQ133" s="128"/>
      <c r="RR133" s="128"/>
      <c r="RS133" s="128"/>
      <c r="RT133" s="128"/>
      <c r="RU133" s="128"/>
      <c r="RV133" s="128"/>
      <c r="RW133" s="128"/>
      <c r="RX133" s="128"/>
      <c r="RY133" s="128"/>
      <c r="RZ133" s="128"/>
      <c r="SA133" s="128"/>
      <c r="SB133" s="128"/>
      <c r="SC133" s="128"/>
      <c r="SD133" s="128"/>
      <c r="SE133" s="128"/>
      <c r="SF133" s="128"/>
      <c r="SG133" s="128"/>
      <c r="SH133" s="128"/>
      <c r="SI133" s="128"/>
      <c r="SJ133" s="128"/>
      <c r="SK133" s="128"/>
      <c r="SL133" s="128"/>
      <c r="SM133" s="128"/>
      <c r="SN133" s="128"/>
      <c r="SO133" s="128"/>
      <c r="SP133" s="128"/>
      <c r="SQ133" s="128"/>
      <c r="SR133" s="128"/>
      <c r="SS133" s="128"/>
      <c r="ST133" s="128"/>
      <c r="SU133" s="128"/>
      <c r="SV133" s="128"/>
      <c r="SW133" s="128"/>
      <c r="SX133" s="128"/>
      <c r="SY133" s="128"/>
      <c r="SZ133" s="128"/>
      <c r="TA133" s="128"/>
      <c r="TB133" s="128"/>
      <c r="TC133" s="128"/>
      <c r="TD133" s="128"/>
      <c r="TE133" s="128"/>
      <c r="TF133" s="128"/>
      <c r="TG133" s="128"/>
      <c r="TH133" s="128"/>
      <c r="TI133" s="128"/>
      <c r="TJ133" s="128"/>
      <c r="TK133" s="128"/>
      <c r="TL133" s="128"/>
      <c r="TM133" s="128"/>
      <c r="TN133" s="128"/>
      <c r="TO133" s="128"/>
      <c r="TP133" s="128"/>
      <c r="TQ133" s="128"/>
      <c r="TR133" s="128"/>
      <c r="TS133" s="128"/>
      <c r="TT133" s="128"/>
      <c r="TU133" s="128"/>
      <c r="TV133" s="128"/>
      <c r="TW133" s="128"/>
      <c r="TX133" s="128"/>
      <c r="TY133" s="128"/>
      <c r="TZ133" s="128"/>
      <c r="UA133" s="128"/>
      <c r="UB133" s="128"/>
      <c r="UC133" s="128"/>
      <c r="UD133" s="128"/>
      <c r="UE133" s="128"/>
      <c r="UF133" s="128"/>
      <c r="UG133" s="128"/>
      <c r="UH133" s="128"/>
      <c r="UI133" s="128"/>
      <c r="UJ133" s="128"/>
      <c r="UK133" s="128"/>
      <c r="UL133" s="128"/>
      <c r="UM133" s="128"/>
      <c r="UN133" s="128"/>
      <c r="UO133" s="128"/>
      <c r="UP133" s="128"/>
      <c r="UQ133" s="128"/>
      <c r="UR133" s="128"/>
      <c r="US133" s="128"/>
      <c r="UT133" s="128"/>
      <c r="UU133" s="128"/>
      <c r="UV133" s="128"/>
      <c r="UW133" s="128"/>
      <c r="UX133" s="128"/>
      <c r="UY133" s="128"/>
      <c r="UZ133" s="128"/>
      <c r="VA133" s="128"/>
      <c r="VB133" s="128"/>
      <c r="VC133" s="128"/>
      <c r="VD133" s="128"/>
      <c r="VE133" s="128"/>
      <c r="VF133" s="128"/>
      <c r="VG133" s="128"/>
      <c r="VH133" s="128"/>
      <c r="VI133" s="128"/>
      <c r="VJ133" s="128"/>
      <c r="VK133" s="128"/>
      <c r="VL133" s="128"/>
      <c r="VM133" s="128"/>
      <c r="VN133" s="128"/>
      <c r="VO133" s="128"/>
      <c r="VP133" s="128"/>
      <c r="VQ133" s="128"/>
      <c r="VR133" s="128"/>
      <c r="VS133" s="128"/>
      <c r="VT133" s="128"/>
      <c r="VU133" s="128"/>
      <c r="VV133" s="128"/>
      <c r="VW133" s="128"/>
      <c r="VX133" s="128"/>
      <c r="VY133" s="128"/>
      <c r="VZ133" s="128"/>
      <c r="WA133" s="128"/>
      <c r="WB133" s="128"/>
      <c r="WC133" s="128"/>
      <c r="WD133" s="128"/>
      <c r="WE133" s="128"/>
      <c r="WF133" s="128"/>
      <c r="WG133" s="128"/>
      <c r="WH133" s="128"/>
      <c r="WI133" s="128"/>
      <c r="WJ133" s="128"/>
      <c r="WK133" s="128"/>
      <c r="WL133" s="128"/>
      <c r="WM133" s="128"/>
      <c r="WN133" s="128"/>
      <c r="WO133" s="128"/>
      <c r="WP133" s="128"/>
      <c r="WQ133" s="128"/>
      <c r="WR133" s="128"/>
      <c r="WS133" s="128"/>
      <c r="WT133" s="128"/>
      <c r="WU133" s="128"/>
      <c r="WV133" s="128"/>
      <c r="WW133" s="128"/>
      <c r="WX133" s="128"/>
      <c r="WY133" s="128"/>
      <c r="WZ133" s="128"/>
      <c r="XA133" s="128"/>
      <c r="XB133" s="128"/>
      <c r="XC133" s="128"/>
      <c r="XD133" s="128"/>
      <c r="XE133" s="128"/>
      <c r="XF133" s="128"/>
      <c r="XG133" s="128"/>
      <c r="XH133" s="128"/>
      <c r="XI133" s="128"/>
      <c r="XJ133" s="128"/>
      <c r="XK133" s="128"/>
      <c r="XL133" s="128"/>
      <c r="XM133" s="128"/>
      <c r="XN133" s="128"/>
      <c r="XO133" s="128"/>
      <c r="XP133" s="128"/>
      <c r="XQ133" s="128"/>
      <c r="XR133" s="128"/>
      <c r="XS133" s="128"/>
      <c r="XT133" s="128"/>
      <c r="XU133" s="128"/>
      <c r="XV133" s="128"/>
      <c r="XW133" s="128"/>
      <c r="XX133" s="128"/>
      <c r="XY133" s="128"/>
      <c r="XZ133" s="128"/>
      <c r="YA133" s="128"/>
      <c r="YB133" s="128"/>
      <c r="YC133" s="128"/>
      <c r="YD133" s="128"/>
      <c r="YE133" s="128"/>
      <c r="YF133" s="128"/>
      <c r="YG133" s="128"/>
      <c r="YH133" s="128"/>
      <c r="YI133" s="128"/>
      <c r="YJ133" s="128"/>
      <c r="YK133" s="128"/>
      <c r="YL133" s="128"/>
      <c r="YM133" s="128"/>
      <c r="YN133" s="128"/>
      <c r="YO133" s="128"/>
      <c r="YP133" s="128"/>
      <c r="YQ133" s="128"/>
      <c r="YR133" s="128"/>
      <c r="YS133" s="128"/>
      <c r="YT133" s="128"/>
      <c r="YU133" s="128"/>
      <c r="YV133" s="128"/>
      <c r="YW133" s="128"/>
      <c r="YX133" s="128"/>
      <c r="YY133" s="128"/>
      <c r="YZ133" s="128"/>
      <c r="ZA133" s="128"/>
      <c r="ZB133" s="128"/>
      <c r="ZC133" s="128"/>
      <c r="ZD133" s="128"/>
      <c r="ZE133" s="128"/>
      <c r="ZF133" s="128"/>
      <c r="ZG133" s="128"/>
      <c r="ZH133" s="128"/>
      <c r="ZI133" s="128"/>
      <c r="ZJ133" s="128"/>
      <c r="ZK133" s="128"/>
      <c r="ZL133" s="128"/>
      <c r="ZM133" s="128"/>
      <c r="ZN133" s="128"/>
      <c r="ZO133" s="128"/>
      <c r="ZP133" s="128"/>
      <c r="ZQ133" s="128"/>
      <c r="ZR133" s="128"/>
      <c r="ZS133" s="128"/>
      <c r="ZT133" s="128"/>
      <c r="ZU133" s="128"/>
      <c r="ZV133" s="128"/>
      <c r="ZW133" s="128"/>
      <c r="ZX133" s="128"/>
      <c r="ZY133" s="128"/>
      <c r="ZZ133" s="128"/>
      <c r="AAA133" s="128"/>
      <c r="AAB133" s="128"/>
      <c r="AAC133" s="128"/>
      <c r="AAD133" s="128"/>
      <c r="AAE133" s="128"/>
      <c r="AAF133" s="128"/>
      <c r="AAG133" s="128"/>
      <c r="AAH133" s="128"/>
      <c r="AAI133" s="128"/>
      <c r="AAJ133" s="128"/>
      <c r="AAK133" s="128"/>
      <c r="AAL133" s="128"/>
      <c r="AAM133" s="128"/>
      <c r="AAN133" s="128"/>
      <c r="AAO133" s="128"/>
      <c r="AAP133" s="128"/>
      <c r="AAQ133" s="128"/>
      <c r="AAR133" s="128"/>
      <c r="AAS133" s="128"/>
      <c r="AAT133" s="128"/>
      <c r="AAU133" s="128"/>
      <c r="AAV133" s="128"/>
      <c r="AAW133" s="128"/>
      <c r="AAX133" s="128"/>
      <c r="AAY133" s="128"/>
      <c r="AAZ133" s="128"/>
      <c r="ABA133" s="128"/>
      <c r="ABB133" s="128"/>
      <c r="ABC133" s="128"/>
      <c r="ABD133" s="128"/>
      <c r="ABE133" s="128"/>
      <c r="ABF133" s="128"/>
      <c r="ABG133" s="128"/>
      <c r="ABH133" s="128"/>
      <c r="ABI133" s="128"/>
      <c r="ABJ133" s="128"/>
      <c r="ABK133" s="128"/>
      <c r="ABL133" s="128"/>
      <c r="ABM133" s="128"/>
      <c r="ABN133" s="128"/>
      <c r="ABO133" s="128"/>
      <c r="ABP133" s="128"/>
      <c r="ABQ133" s="128"/>
      <c r="ABR133" s="128"/>
      <c r="ABS133" s="128"/>
      <c r="ABT133" s="128"/>
      <c r="ABU133" s="128"/>
      <c r="ABV133" s="128"/>
      <c r="ABW133" s="128"/>
      <c r="ABX133" s="128"/>
      <c r="ABY133" s="128"/>
      <c r="ABZ133" s="128"/>
      <c r="ACA133" s="128"/>
      <c r="ACB133" s="128"/>
      <c r="ACC133" s="128"/>
      <c r="ACD133" s="128"/>
      <c r="ACE133" s="128"/>
      <c r="ACF133" s="128"/>
      <c r="ACG133" s="128"/>
      <c r="ACH133" s="128"/>
      <c r="ACI133" s="128"/>
      <c r="ACJ133" s="128"/>
      <c r="ACK133" s="128"/>
      <c r="ACL133" s="128"/>
      <c r="ACM133" s="128"/>
      <c r="ACN133" s="128"/>
      <c r="ACO133" s="128"/>
      <c r="ACP133" s="128"/>
      <c r="ACQ133" s="128"/>
      <c r="ACR133" s="128"/>
      <c r="ACS133" s="128"/>
      <c r="ACT133" s="128"/>
      <c r="ACU133" s="128"/>
      <c r="ACV133" s="128"/>
      <c r="ACW133" s="128"/>
      <c r="ACX133" s="128"/>
      <c r="ACY133" s="128"/>
      <c r="ACZ133" s="128"/>
      <c r="ADA133" s="128"/>
      <c r="ADB133" s="128"/>
      <c r="ADC133" s="128"/>
      <c r="ADD133" s="128"/>
      <c r="ADE133" s="128"/>
      <c r="ADF133" s="128"/>
      <c r="ADG133" s="128"/>
      <c r="ADH133" s="128"/>
      <c r="ADI133" s="128"/>
      <c r="ADJ133" s="128"/>
      <c r="ADK133" s="128"/>
      <c r="ADL133" s="128"/>
      <c r="ADM133" s="128"/>
      <c r="ADN133" s="128"/>
      <c r="ADO133" s="128"/>
      <c r="ADP133" s="128"/>
      <c r="ADQ133" s="128"/>
      <c r="ADR133" s="128"/>
      <c r="ADS133" s="128"/>
      <c r="ADT133" s="128"/>
      <c r="ADU133" s="128"/>
      <c r="ADV133" s="128"/>
      <c r="ADW133" s="128"/>
      <c r="ADX133" s="128"/>
      <c r="ADY133" s="128"/>
      <c r="ADZ133" s="128"/>
      <c r="AEA133" s="128"/>
      <c r="AEB133" s="128"/>
      <c r="AEC133" s="128"/>
      <c r="AED133" s="128"/>
      <c r="AEE133" s="128"/>
      <c r="AEF133" s="128"/>
      <c r="AEG133" s="128"/>
      <c r="AEH133" s="128"/>
      <c r="AEI133" s="128"/>
      <c r="AEJ133" s="128"/>
      <c r="AEK133" s="128"/>
      <c r="AEL133" s="128"/>
      <c r="AEM133" s="128"/>
      <c r="AEN133" s="128"/>
      <c r="AEO133" s="128"/>
      <c r="AEP133" s="128"/>
      <c r="AEQ133" s="128"/>
      <c r="AER133" s="128"/>
      <c r="AES133" s="128"/>
      <c r="AET133" s="128"/>
      <c r="AEU133" s="128"/>
      <c r="AEV133" s="128"/>
      <c r="AEW133" s="128"/>
      <c r="AEX133" s="128"/>
      <c r="AEY133" s="128"/>
      <c r="AEZ133" s="128"/>
      <c r="AFA133" s="128"/>
      <c r="AFB133" s="128"/>
      <c r="AFC133" s="128"/>
      <c r="AFD133" s="128"/>
      <c r="AFE133" s="128"/>
      <c r="AFF133" s="128"/>
      <c r="AFG133" s="128"/>
      <c r="AFH133" s="128"/>
      <c r="AFI133" s="128"/>
      <c r="AFJ133" s="128"/>
      <c r="AFK133" s="128"/>
      <c r="AFL133" s="128"/>
      <c r="AFM133" s="128"/>
      <c r="AFN133" s="128"/>
      <c r="AFO133" s="128"/>
      <c r="AFP133" s="128"/>
      <c r="AFQ133" s="128"/>
      <c r="AFR133" s="128"/>
      <c r="AFS133" s="128"/>
      <c r="AFT133" s="128"/>
      <c r="AFU133" s="128"/>
      <c r="AFV133" s="128"/>
      <c r="AFW133" s="128"/>
      <c r="AFX133" s="128"/>
      <c r="AFY133" s="128"/>
      <c r="AFZ133" s="128"/>
      <c r="AGA133" s="128"/>
      <c r="AGB133" s="128"/>
      <c r="AGC133" s="128"/>
      <c r="AGD133" s="128"/>
      <c r="AGE133" s="128"/>
      <c r="AGF133" s="128"/>
      <c r="AGG133" s="128"/>
      <c r="AGH133" s="128"/>
      <c r="AGI133" s="128"/>
      <c r="AGJ133" s="128"/>
      <c r="AGK133" s="128"/>
      <c r="AGL133" s="128"/>
      <c r="AGM133" s="128"/>
      <c r="AGN133" s="128"/>
      <c r="AGO133" s="128"/>
      <c r="AGP133" s="128"/>
      <c r="AGQ133" s="128"/>
      <c r="AGR133" s="128"/>
      <c r="AGS133" s="128"/>
      <c r="AGT133" s="128"/>
      <c r="AGU133" s="128"/>
      <c r="AGV133" s="128"/>
      <c r="AGW133" s="128"/>
      <c r="AGX133" s="128"/>
      <c r="AGY133" s="128"/>
      <c r="AGZ133" s="128"/>
      <c r="AHA133" s="128"/>
      <c r="AHB133" s="128"/>
      <c r="AHC133" s="128"/>
      <c r="AHD133" s="128"/>
      <c r="AHE133" s="128"/>
      <c r="AHF133" s="128"/>
      <c r="AHG133" s="128"/>
      <c r="AHH133" s="128"/>
      <c r="AHI133" s="128"/>
      <c r="AHJ133" s="128"/>
      <c r="AHK133" s="128"/>
      <c r="AHL133" s="128"/>
      <c r="AHM133" s="128"/>
      <c r="AHN133" s="128"/>
      <c r="AHO133" s="128"/>
      <c r="AHP133" s="128"/>
      <c r="AHQ133" s="128"/>
      <c r="AHR133" s="128"/>
      <c r="AHS133" s="128"/>
      <c r="AHT133" s="128"/>
      <c r="AHU133" s="128"/>
      <c r="AHV133" s="128"/>
      <c r="AHW133" s="128"/>
      <c r="AHX133" s="128"/>
      <c r="AHY133" s="128"/>
      <c r="AHZ133" s="128"/>
      <c r="AIA133" s="128"/>
      <c r="AIB133" s="128"/>
      <c r="AIC133" s="128"/>
      <c r="AID133" s="128"/>
      <c r="AIE133" s="128"/>
      <c r="AIF133" s="128"/>
      <c r="AIG133" s="128"/>
      <c r="AIH133" s="128"/>
      <c r="AII133" s="128"/>
      <c r="AIJ133" s="128"/>
      <c r="AIK133" s="128"/>
      <c r="AIL133" s="128"/>
      <c r="AIM133" s="128"/>
      <c r="AIN133" s="128"/>
      <c r="AIO133" s="128"/>
      <c r="AIP133" s="128"/>
      <c r="AIQ133" s="128"/>
      <c r="AIR133" s="128"/>
      <c r="AIS133" s="128"/>
      <c r="AIT133" s="128"/>
      <c r="AIU133" s="128"/>
      <c r="AIV133" s="128"/>
      <c r="AIW133" s="128"/>
      <c r="AIX133" s="128"/>
      <c r="AIY133" s="128"/>
      <c r="AIZ133" s="128"/>
      <c r="AJA133" s="128"/>
      <c r="AJB133" s="128"/>
      <c r="AJC133" s="128"/>
      <c r="AJD133" s="128"/>
      <c r="AJE133" s="128"/>
      <c r="AJF133" s="128"/>
      <c r="AJG133" s="128"/>
      <c r="AJH133" s="128"/>
      <c r="AJI133" s="128"/>
      <c r="AJJ133" s="128"/>
      <c r="AJK133" s="128"/>
      <c r="AJL133" s="128"/>
      <c r="AJM133" s="128"/>
      <c r="AJN133" s="128"/>
      <c r="AJO133" s="128"/>
      <c r="AJP133" s="128"/>
      <c r="AJQ133" s="128"/>
      <c r="AJR133" s="128"/>
      <c r="AJS133" s="128"/>
      <c r="AJT133" s="128"/>
      <c r="AJU133" s="128"/>
      <c r="AJV133" s="128"/>
      <c r="AJW133" s="128"/>
      <c r="AJX133" s="128"/>
      <c r="AJY133" s="128"/>
      <c r="AJZ133" s="128"/>
      <c r="AKA133" s="128"/>
      <c r="AKB133" s="128"/>
      <c r="AKC133" s="128"/>
      <c r="AKD133" s="128"/>
      <c r="AKE133" s="128"/>
      <c r="AKF133" s="128"/>
      <c r="AKG133" s="128"/>
      <c r="AKH133" s="128"/>
      <c r="AKI133" s="128"/>
      <c r="AKJ133" s="128"/>
      <c r="AKK133" s="128"/>
      <c r="AKL133" s="128"/>
      <c r="AKM133" s="128"/>
      <c r="AKN133" s="128"/>
      <c r="AKO133" s="128"/>
      <c r="AKP133" s="128"/>
      <c r="AKQ133" s="128"/>
      <c r="AKR133" s="128"/>
      <c r="AKS133" s="128"/>
      <c r="AKT133" s="128"/>
      <c r="AKU133" s="128"/>
      <c r="AKV133" s="128"/>
      <c r="AKW133" s="128"/>
      <c r="AKX133" s="128"/>
      <c r="AKY133" s="128"/>
      <c r="AKZ133" s="128"/>
      <c r="ALA133" s="128"/>
      <c r="ALB133" s="128"/>
      <c r="ALC133" s="128"/>
      <c r="ALD133" s="128"/>
      <c r="ALE133" s="128"/>
      <c r="ALF133" s="128"/>
      <c r="ALG133" s="128"/>
      <c r="ALH133" s="128"/>
      <c r="ALI133" s="128"/>
      <c r="ALJ133" s="128"/>
      <c r="ALK133" s="128"/>
      <c r="ALL133" s="128"/>
      <c r="ALM133" s="128"/>
      <c r="ALN133" s="128"/>
      <c r="ALO133" s="128"/>
      <c r="ALP133" s="128"/>
      <c r="ALQ133" s="128"/>
      <c r="ALR133" s="128"/>
      <c r="ALS133" s="128"/>
      <c r="ALT133" s="128"/>
      <c r="ALU133" s="128"/>
      <c r="ALV133" s="128"/>
      <c r="ALW133" s="128"/>
      <c r="ALX133" s="128"/>
      <c r="ALY133" s="128"/>
      <c r="ALZ133" s="128"/>
      <c r="AMA133" s="128"/>
      <c r="AMB133" s="128"/>
      <c r="AMC133" s="128"/>
      <c r="AMD133" s="128"/>
      <c r="AME133" s="128"/>
      <c r="AMF133" s="128"/>
      <c r="AMG133" s="128"/>
      <c r="AMH133" s="128"/>
      <c r="AMI133" s="128"/>
      <c r="AMJ133" s="128"/>
      <c r="AMK133" s="128"/>
      <c r="AML133" s="128"/>
      <c r="AMM133" s="128"/>
      <c r="AMN133" s="128"/>
      <c r="AMO133" s="128"/>
    </row>
    <row r="134" spans="1:1029">
      <c r="A134" s="128"/>
      <c r="B134" s="128"/>
      <c r="C134" s="128"/>
      <c r="D134" s="128"/>
      <c r="E134" s="128"/>
      <c r="F134" s="96"/>
      <c r="G134" s="96"/>
      <c r="H134" s="96"/>
      <c r="I134" s="96"/>
      <c r="J134" s="96"/>
      <c r="K134" s="96"/>
      <c r="L134" s="96"/>
      <c r="M134" s="96"/>
      <c r="N134" s="96"/>
      <c r="P134" s="96"/>
      <c r="Q134" s="96"/>
      <c r="R134" s="96"/>
      <c r="S134" s="96"/>
      <c r="AG134" s="96"/>
      <c r="AH134" s="96"/>
      <c r="AI134" s="96"/>
      <c r="AJ134" s="96"/>
      <c r="AK134" s="96"/>
      <c r="AL134" s="96"/>
      <c r="AM134" s="96"/>
      <c r="AN134" s="96"/>
      <c r="AO134" s="96"/>
      <c r="AP134" s="96"/>
      <c r="AQ134" s="96"/>
      <c r="AR134" s="128"/>
      <c r="AS134" s="128"/>
      <c r="AT134" s="128"/>
      <c r="AU134" s="128"/>
      <c r="AV134" s="128"/>
      <c r="AW134" s="128"/>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c r="CX134" s="128"/>
      <c r="CY134" s="128"/>
      <c r="CZ134" s="128"/>
      <c r="DA134" s="128"/>
      <c r="DB134" s="128"/>
      <c r="DC134" s="128"/>
      <c r="DD134" s="128"/>
      <c r="DE134" s="128"/>
      <c r="DF134" s="128"/>
      <c r="DG134" s="128"/>
      <c r="DH134" s="128"/>
      <c r="DI134" s="128"/>
      <c r="DJ134" s="128"/>
      <c r="DK134" s="128"/>
      <c r="DL134" s="128"/>
      <c r="DM134" s="128"/>
      <c r="DN134" s="128"/>
      <c r="DO134" s="128"/>
      <c r="DP134" s="128"/>
      <c r="DQ134" s="128"/>
      <c r="DR134" s="128"/>
      <c r="DS134" s="128"/>
      <c r="DT134" s="128"/>
      <c r="DU134" s="128"/>
      <c r="DV134" s="128"/>
      <c r="DW134" s="128"/>
      <c r="DX134" s="128"/>
      <c r="DY134" s="128"/>
      <c r="DZ134" s="128"/>
      <c r="EA134" s="128"/>
      <c r="EB134" s="128"/>
      <c r="EC134" s="128"/>
      <c r="ED134" s="128"/>
      <c r="EE134" s="128"/>
      <c r="EF134" s="128"/>
      <c r="EG134" s="128"/>
      <c r="EH134" s="128"/>
      <c r="EI134" s="128"/>
      <c r="EJ134" s="128"/>
      <c r="EK134" s="128"/>
      <c r="EL134" s="128"/>
      <c r="EM134" s="128"/>
      <c r="EN134" s="128"/>
      <c r="EO134" s="128"/>
      <c r="EP134" s="128"/>
      <c r="EQ134" s="128"/>
      <c r="ER134" s="128"/>
      <c r="ES134" s="128"/>
      <c r="ET134" s="128"/>
      <c r="EU134" s="128"/>
      <c r="EV134" s="128"/>
      <c r="EW134" s="128"/>
      <c r="EX134" s="128"/>
      <c r="EY134" s="128"/>
      <c r="EZ134" s="128"/>
      <c r="FA134" s="128"/>
      <c r="FB134" s="128"/>
      <c r="FC134" s="128"/>
      <c r="FD134" s="128"/>
      <c r="FE134" s="128"/>
      <c r="FF134" s="128"/>
      <c r="FG134" s="128"/>
      <c r="FH134" s="128"/>
      <c r="FI134" s="128"/>
      <c r="FJ134" s="128"/>
      <c r="FK134" s="128"/>
      <c r="FL134" s="128"/>
      <c r="FM134" s="128"/>
      <c r="FN134" s="128"/>
      <c r="FO134" s="128"/>
      <c r="FP134" s="128"/>
      <c r="FQ134" s="128"/>
      <c r="FR134" s="128"/>
      <c r="FS134" s="128"/>
      <c r="FT134" s="128"/>
      <c r="FU134" s="128"/>
      <c r="FV134" s="128"/>
      <c r="FW134" s="128"/>
      <c r="FX134" s="128"/>
      <c r="FY134" s="128"/>
      <c r="FZ134" s="128"/>
      <c r="GA134" s="128"/>
      <c r="GB134" s="128"/>
      <c r="GC134" s="128"/>
      <c r="GD134" s="128"/>
      <c r="GE134" s="128"/>
      <c r="GF134" s="128"/>
      <c r="GG134" s="128"/>
      <c r="GH134" s="128"/>
      <c r="GI134" s="128"/>
      <c r="GJ134" s="128"/>
      <c r="GK134" s="128"/>
      <c r="GL134" s="128"/>
      <c r="GM134" s="128"/>
      <c r="GN134" s="128"/>
      <c r="GO134" s="128"/>
      <c r="GP134" s="128"/>
      <c r="GQ134" s="128"/>
      <c r="GR134" s="128"/>
      <c r="GS134" s="128"/>
      <c r="GT134" s="128"/>
      <c r="GU134" s="128"/>
      <c r="GV134" s="128"/>
      <c r="GW134" s="128"/>
      <c r="GX134" s="128"/>
      <c r="GY134" s="128"/>
      <c r="GZ134" s="128"/>
      <c r="HA134" s="128"/>
      <c r="HB134" s="128"/>
      <c r="HC134" s="128"/>
      <c r="HD134" s="128"/>
      <c r="HE134" s="128"/>
      <c r="HF134" s="128"/>
      <c r="HG134" s="128"/>
      <c r="HH134" s="128"/>
      <c r="HI134" s="128"/>
      <c r="HJ134" s="128"/>
      <c r="HK134" s="128"/>
      <c r="HL134" s="128"/>
      <c r="HM134" s="128"/>
      <c r="HN134" s="128"/>
      <c r="HO134" s="128"/>
      <c r="HP134" s="128"/>
      <c r="HQ134" s="128"/>
      <c r="HR134" s="128"/>
      <c r="HS134" s="128"/>
      <c r="HT134" s="128"/>
      <c r="HU134" s="128"/>
      <c r="HV134" s="128"/>
      <c r="HW134" s="128"/>
      <c r="HX134" s="128"/>
      <c r="HY134" s="128"/>
      <c r="HZ134" s="128"/>
      <c r="IA134" s="128"/>
      <c r="IB134" s="128"/>
      <c r="IC134" s="128"/>
      <c r="ID134" s="128"/>
      <c r="IE134" s="128"/>
      <c r="IF134" s="128"/>
      <c r="IG134" s="128"/>
      <c r="IH134" s="128"/>
      <c r="II134" s="128"/>
      <c r="IJ134" s="128"/>
      <c r="IK134" s="128"/>
      <c r="IL134" s="128"/>
      <c r="IM134" s="128"/>
      <c r="IN134" s="128"/>
      <c r="IO134" s="128"/>
      <c r="IP134" s="128"/>
      <c r="IQ134" s="128"/>
      <c r="IR134" s="128"/>
      <c r="IS134" s="128"/>
      <c r="IT134" s="128"/>
      <c r="IU134" s="128"/>
      <c r="IV134" s="128"/>
      <c r="IW134" s="128"/>
      <c r="IX134" s="128"/>
      <c r="IY134" s="128"/>
      <c r="IZ134" s="128"/>
      <c r="JA134" s="128"/>
      <c r="JB134" s="128"/>
      <c r="JC134" s="128"/>
      <c r="JD134" s="128"/>
      <c r="JE134" s="128"/>
      <c r="JF134" s="128"/>
      <c r="JG134" s="128"/>
      <c r="JH134" s="128"/>
      <c r="JI134" s="128"/>
      <c r="JJ134" s="128"/>
      <c r="JK134" s="128"/>
      <c r="JL134" s="128"/>
      <c r="JM134" s="128"/>
      <c r="JN134" s="128"/>
      <c r="JO134" s="128"/>
      <c r="JP134" s="128"/>
      <c r="JQ134" s="128"/>
      <c r="JR134" s="128"/>
      <c r="JS134" s="128"/>
      <c r="JT134" s="128"/>
      <c r="JU134" s="128"/>
      <c r="JV134" s="128"/>
      <c r="JW134" s="128"/>
      <c r="JX134" s="128"/>
      <c r="JY134" s="128"/>
      <c r="JZ134" s="128"/>
      <c r="KA134" s="128"/>
      <c r="KB134" s="128"/>
      <c r="KC134" s="128"/>
      <c r="KD134" s="128"/>
      <c r="KE134" s="128"/>
      <c r="KF134" s="128"/>
      <c r="KG134" s="128"/>
      <c r="KH134" s="128"/>
      <c r="KI134" s="128"/>
      <c r="KJ134" s="128"/>
      <c r="KK134" s="128"/>
      <c r="KL134" s="128"/>
      <c r="KM134" s="128"/>
      <c r="KN134" s="128"/>
      <c r="KO134" s="128"/>
      <c r="KP134" s="128"/>
      <c r="KQ134" s="128"/>
      <c r="KR134" s="128"/>
      <c r="KS134" s="128"/>
      <c r="KT134" s="128"/>
      <c r="KU134" s="128"/>
      <c r="KV134" s="128"/>
      <c r="KW134" s="128"/>
      <c r="KX134" s="128"/>
      <c r="KY134" s="128"/>
      <c r="KZ134" s="128"/>
      <c r="LA134" s="128"/>
      <c r="LB134" s="128"/>
      <c r="LC134" s="128"/>
      <c r="LD134" s="128"/>
      <c r="LE134" s="128"/>
      <c r="LF134" s="128"/>
      <c r="LG134" s="128"/>
      <c r="LH134" s="128"/>
      <c r="LI134" s="128"/>
      <c r="LJ134" s="128"/>
      <c r="LK134" s="128"/>
      <c r="LL134" s="128"/>
      <c r="LM134" s="128"/>
      <c r="LN134" s="128"/>
      <c r="LO134" s="128"/>
      <c r="LP134" s="128"/>
      <c r="LQ134" s="128"/>
      <c r="LR134" s="128"/>
      <c r="LS134" s="128"/>
      <c r="LT134" s="128"/>
      <c r="LU134" s="128"/>
      <c r="LV134" s="128"/>
      <c r="LW134" s="128"/>
      <c r="LX134" s="128"/>
      <c r="LY134" s="128"/>
      <c r="LZ134" s="128"/>
      <c r="MA134" s="128"/>
      <c r="MB134" s="128"/>
      <c r="MC134" s="128"/>
      <c r="MD134" s="128"/>
      <c r="ME134" s="128"/>
      <c r="MF134" s="128"/>
      <c r="MG134" s="128"/>
      <c r="MH134" s="128"/>
      <c r="MI134" s="128"/>
      <c r="MJ134" s="128"/>
      <c r="MK134" s="128"/>
      <c r="ML134" s="128"/>
      <c r="MM134" s="128"/>
      <c r="MN134" s="128"/>
      <c r="MO134" s="128"/>
      <c r="MP134" s="128"/>
      <c r="MQ134" s="128"/>
      <c r="MR134" s="128"/>
      <c r="MS134" s="128"/>
      <c r="MT134" s="128"/>
      <c r="MU134" s="128"/>
      <c r="MV134" s="128"/>
      <c r="MW134" s="128"/>
      <c r="MX134" s="128"/>
      <c r="MY134" s="128"/>
      <c r="MZ134" s="128"/>
      <c r="NA134" s="128"/>
      <c r="NB134" s="128"/>
      <c r="NC134" s="128"/>
      <c r="ND134" s="128"/>
      <c r="NE134" s="128"/>
      <c r="NF134" s="128"/>
      <c r="NG134" s="128"/>
      <c r="NH134" s="128"/>
      <c r="NI134" s="128"/>
      <c r="NJ134" s="128"/>
      <c r="NK134" s="128"/>
      <c r="NL134" s="128"/>
      <c r="NM134" s="128"/>
      <c r="NN134" s="128"/>
      <c r="NO134" s="128"/>
      <c r="NP134" s="128"/>
      <c r="NQ134" s="128"/>
      <c r="NR134" s="128"/>
      <c r="NS134" s="128"/>
      <c r="NT134" s="128"/>
      <c r="NU134" s="128"/>
      <c r="NV134" s="128"/>
      <c r="NW134" s="128"/>
      <c r="NX134" s="128"/>
      <c r="NY134" s="128"/>
      <c r="NZ134" s="128"/>
      <c r="OA134" s="128"/>
      <c r="OB134" s="128"/>
      <c r="OC134" s="128"/>
      <c r="OD134" s="128"/>
      <c r="OE134" s="128"/>
      <c r="OF134" s="128"/>
      <c r="OG134" s="128"/>
      <c r="OH134" s="128"/>
      <c r="OI134" s="128"/>
      <c r="OJ134" s="128"/>
      <c r="OK134" s="128"/>
      <c r="OL134" s="128"/>
      <c r="OM134" s="128"/>
      <c r="ON134" s="128"/>
      <c r="OO134" s="128"/>
      <c r="OP134" s="128"/>
      <c r="OQ134" s="128"/>
      <c r="OR134" s="128"/>
      <c r="OS134" s="128"/>
      <c r="OT134" s="128"/>
      <c r="OU134" s="128"/>
      <c r="OV134" s="128"/>
      <c r="OW134" s="128"/>
      <c r="OX134" s="128"/>
      <c r="OY134" s="128"/>
      <c r="OZ134" s="128"/>
      <c r="PA134" s="128"/>
      <c r="PB134" s="128"/>
      <c r="PC134" s="128"/>
      <c r="PD134" s="128"/>
      <c r="PE134" s="128"/>
      <c r="PF134" s="128"/>
      <c r="PG134" s="128"/>
      <c r="PH134" s="128"/>
      <c r="PI134" s="128"/>
      <c r="PJ134" s="128"/>
      <c r="PK134" s="128"/>
      <c r="PL134" s="128"/>
      <c r="PM134" s="128"/>
      <c r="PN134" s="128"/>
      <c r="PO134" s="128"/>
      <c r="PP134" s="128"/>
      <c r="PQ134" s="128"/>
      <c r="PR134" s="128"/>
      <c r="PS134" s="128"/>
      <c r="PT134" s="128"/>
      <c r="PU134" s="128"/>
      <c r="PV134" s="128"/>
      <c r="PW134" s="128"/>
      <c r="PX134" s="128"/>
      <c r="PY134" s="128"/>
      <c r="PZ134" s="128"/>
      <c r="QA134" s="128"/>
      <c r="QB134" s="128"/>
      <c r="QC134" s="128"/>
      <c r="QD134" s="128"/>
      <c r="QE134" s="128"/>
      <c r="QF134" s="128"/>
      <c r="QG134" s="128"/>
      <c r="QH134" s="128"/>
      <c r="QI134" s="128"/>
      <c r="QJ134" s="128"/>
      <c r="QK134" s="128"/>
      <c r="QL134" s="128"/>
      <c r="QM134" s="128"/>
      <c r="QN134" s="128"/>
      <c r="QO134" s="128"/>
      <c r="QP134" s="128"/>
      <c r="QQ134" s="128"/>
      <c r="QR134" s="128"/>
      <c r="QS134" s="128"/>
      <c r="QT134" s="128"/>
      <c r="QU134" s="128"/>
      <c r="QV134" s="128"/>
      <c r="QW134" s="128"/>
      <c r="QX134" s="128"/>
      <c r="QY134" s="128"/>
      <c r="QZ134" s="128"/>
      <c r="RA134" s="128"/>
      <c r="RB134" s="128"/>
      <c r="RC134" s="128"/>
      <c r="RD134" s="128"/>
      <c r="RE134" s="128"/>
      <c r="RF134" s="128"/>
      <c r="RG134" s="128"/>
      <c r="RH134" s="128"/>
      <c r="RI134" s="128"/>
      <c r="RJ134" s="128"/>
      <c r="RK134" s="128"/>
      <c r="RL134" s="128"/>
      <c r="RM134" s="128"/>
      <c r="RN134" s="128"/>
      <c r="RO134" s="128"/>
      <c r="RP134" s="128"/>
      <c r="RQ134" s="128"/>
      <c r="RR134" s="128"/>
      <c r="RS134" s="128"/>
      <c r="RT134" s="128"/>
      <c r="RU134" s="128"/>
      <c r="RV134" s="128"/>
      <c r="RW134" s="128"/>
      <c r="RX134" s="128"/>
      <c r="RY134" s="128"/>
      <c r="RZ134" s="128"/>
      <c r="SA134" s="128"/>
      <c r="SB134" s="128"/>
      <c r="SC134" s="128"/>
      <c r="SD134" s="128"/>
      <c r="SE134" s="128"/>
      <c r="SF134" s="128"/>
      <c r="SG134" s="128"/>
      <c r="SH134" s="128"/>
      <c r="SI134" s="128"/>
      <c r="SJ134" s="128"/>
      <c r="SK134" s="128"/>
      <c r="SL134" s="128"/>
      <c r="SM134" s="128"/>
      <c r="SN134" s="128"/>
      <c r="SO134" s="128"/>
      <c r="SP134" s="128"/>
      <c r="SQ134" s="128"/>
      <c r="SR134" s="128"/>
      <c r="SS134" s="128"/>
      <c r="ST134" s="128"/>
      <c r="SU134" s="128"/>
      <c r="SV134" s="128"/>
      <c r="SW134" s="128"/>
      <c r="SX134" s="128"/>
      <c r="SY134" s="128"/>
      <c r="SZ134" s="128"/>
      <c r="TA134" s="128"/>
      <c r="TB134" s="128"/>
      <c r="TC134" s="128"/>
      <c r="TD134" s="128"/>
      <c r="TE134" s="128"/>
      <c r="TF134" s="128"/>
      <c r="TG134" s="128"/>
      <c r="TH134" s="128"/>
      <c r="TI134" s="128"/>
      <c r="TJ134" s="128"/>
      <c r="TK134" s="128"/>
      <c r="TL134" s="128"/>
      <c r="TM134" s="128"/>
      <c r="TN134" s="128"/>
      <c r="TO134" s="128"/>
      <c r="TP134" s="128"/>
      <c r="TQ134" s="128"/>
      <c r="TR134" s="128"/>
      <c r="TS134" s="128"/>
      <c r="TT134" s="128"/>
      <c r="TU134" s="128"/>
      <c r="TV134" s="128"/>
      <c r="TW134" s="128"/>
      <c r="TX134" s="128"/>
      <c r="TY134" s="128"/>
      <c r="TZ134" s="128"/>
      <c r="UA134" s="128"/>
      <c r="UB134" s="128"/>
      <c r="UC134" s="128"/>
      <c r="UD134" s="128"/>
      <c r="UE134" s="128"/>
      <c r="UF134" s="128"/>
      <c r="UG134" s="128"/>
      <c r="UH134" s="128"/>
      <c r="UI134" s="128"/>
      <c r="UJ134" s="128"/>
      <c r="UK134" s="128"/>
      <c r="UL134" s="128"/>
      <c r="UM134" s="128"/>
      <c r="UN134" s="128"/>
      <c r="UO134" s="128"/>
      <c r="UP134" s="128"/>
      <c r="UQ134" s="128"/>
      <c r="UR134" s="128"/>
      <c r="US134" s="128"/>
      <c r="UT134" s="128"/>
      <c r="UU134" s="128"/>
      <c r="UV134" s="128"/>
      <c r="UW134" s="128"/>
      <c r="UX134" s="128"/>
      <c r="UY134" s="128"/>
      <c r="UZ134" s="128"/>
      <c r="VA134" s="128"/>
      <c r="VB134" s="128"/>
      <c r="VC134" s="128"/>
      <c r="VD134" s="128"/>
      <c r="VE134" s="128"/>
      <c r="VF134" s="128"/>
      <c r="VG134" s="128"/>
      <c r="VH134" s="128"/>
      <c r="VI134" s="128"/>
      <c r="VJ134" s="128"/>
      <c r="VK134" s="128"/>
      <c r="VL134" s="128"/>
      <c r="VM134" s="128"/>
      <c r="VN134" s="128"/>
      <c r="VO134" s="128"/>
      <c r="VP134" s="128"/>
      <c r="VQ134" s="128"/>
      <c r="VR134" s="128"/>
      <c r="VS134" s="128"/>
      <c r="VT134" s="128"/>
      <c r="VU134" s="128"/>
      <c r="VV134" s="128"/>
      <c r="VW134" s="128"/>
      <c r="VX134" s="128"/>
      <c r="VY134" s="128"/>
      <c r="VZ134" s="128"/>
      <c r="WA134" s="128"/>
      <c r="WB134" s="128"/>
      <c r="WC134" s="128"/>
      <c r="WD134" s="128"/>
      <c r="WE134" s="128"/>
      <c r="WF134" s="128"/>
      <c r="WG134" s="128"/>
      <c r="WH134" s="128"/>
      <c r="WI134" s="128"/>
      <c r="WJ134" s="128"/>
      <c r="WK134" s="128"/>
      <c r="WL134" s="128"/>
      <c r="WM134" s="128"/>
      <c r="WN134" s="128"/>
      <c r="WO134" s="128"/>
      <c r="WP134" s="128"/>
      <c r="WQ134" s="128"/>
      <c r="WR134" s="128"/>
      <c r="WS134" s="128"/>
      <c r="WT134" s="128"/>
      <c r="WU134" s="128"/>
      <c r="WV134" s="128"/>
      <c r="WW134" s="128"/>
      <c r="WX134" s="128"/>
      <c r="WY134" s="128"/>
      <c r="WZ134" s="128"/>
      <c r="XA134" s="128"/>
      <c r="XB134" s="128"/>
      <c r="XC134" s="128"/>
      <c r="XD134" s="128"/>
      <c r="XE134" s="128"/>
      <c r="XF134" s="128"/>
      <c r="XG134" s="128"/>
      <c r="XH134" s="128"/>
      <c r="XI134" s="128"/>
      <c r="XJ134" s="128"/>
      <c r="XK134" s="128"/>
      <c r="XL134" s="128"/>
      <c r="XM134" s="128"/>
      <c r="XN134" s="128"/>
      <c r="XO134" s="128"/>
      <c r="XP134" s="128"/>
      <c r="XQ134" s="128"/>
      <c r="XR134" s="128"/>
      <c r="XS134" s="128"/>
      <c r="XT134" s="128"/>
      <c r="XU134" s="128"/>
      <c r="XV134" s="128"/>
      <c r="XW134" s="128"/>
      <c r="XX134" s="128"/>
      <c r="XY134" s="128"/>
      <c r="XZ134" s="128"/>
      <c r="YA134" s="128"/>
      <c r="YB134" s="128"/>
      <c r="YC134" s="128"/>
      <c r="YD134" s="128"/>
      <c r="YE134" s="128"/>
      <c r="YF134" s="128"/>
      <c r="YG134" s="128"/>
      <c r="YH134" s="128"/>
      <c r="YI134" s="128"/>
      <c r="YJ134" s="128"/>
      <c r="YK134" s="128"/>
      <c r="YL134" s="128"/>
      <c r="YM134" s="128"/>
      <c r="YN134" s="128"/>
      <c r="YO134" s="128"/>
      <c r="YP134" s="128"/>
      <c r="YQ134" s="128"/>
      <c r="YR134" s="128"/>
      <c r="YS134" s="128"/>
      <c r="YT134" s="128"/>
      <c r="YU134" s="128"/>
      <c r="YV134" s="128"/>
      <c r="YW134" s="128"/>
      <c r="YX134" s="128"/>
      <c r="YY134" s="128"/>
      <c r="YZ134" s="128"/>
      <c r="ZA134" s="128"/>
      <c r="ZB134" s="128"/>
      <c r="ZC134" s="128"/>
      <c r="ZD134" s="128"/>
      <c r="ZE134" s="128"/>
      <c r="ZF134" s="128"/>
      <c r="ZG134" s="128"/>
      <c r="ZH134" s="128"/>
      <c r="ZI134" s="128"/>
      <c r="ZJ134" s="128"/>
      <c r="ZK134" s="128"/>
      <c r="ZL134" s="128"/>
      <c r="ZM134" s="128"/>
      <c r="ZN134" s="128"/>
      <c r="ZO134" s="128"/>
      <c r="ZP134" s="128"/>
      <c r="ZQ134" s="128"/>
      <c r="ZR134" s="128"/>
      <c r="ZS134" s="128"/>
      <c r="ZT134" s="128"/>
      <c r="ZU134" s="128"/>
      <c r="ZV134" s="128"/>
      <c r="ZW134" s="128"/>
      <c r="ZX134" s="128"/>
      <c r="ZY134" s="128"/>
      <c r="ZZ134" s="128"/>
      <c r="AAA134" s="128"/>
      <c r="AAB134" s="128"/>
      <c r="AAC134" s="128"/>
      <c r="AAD134" s="128"/>
      <c r="AAE134" s="128"/>
      <c r="AAF134" s="128"/>
      <c r="AAG134" s="128"/>
      <c r="AAH134" s="128"/>
      <c r="AAI134" s="128"/>
      <c r="AAJ134" s="128"/>
      <c r="AAK134" s="128"/>
      <c r="AAL134" s="128"/>
      <c r="AAM134" s="128"/>
      <c r="AAN134" s="128"/>
      <c r="AAO134" s="128"/>
      <c r="AAP134" s="128"/>
      <c r="AAQ134" s="128"/>
      <c r="AAR134" s="128"/>
      <c r="AAS134" s="128"/>
      <c r="AAT134" s="128"/>
      <c r="AAU134" s="128"/>
      <c r="AAV134" s="128"/>
      <c r="AAW134" s="128"/>
      <c r="AAX134" s="128"/>
      <c r="AAY134" s="128"/>
      <c r="AAZ134" s="128"/>
      <c r="ABA134" s="128"/>
      <c r="ABB134" s="128"/>
      <c r="ABC134" s="128"/>
      <c r="ABD134" s="128"/>
      <c r="ABE134" s="128"/>
      <c r="ABF134" s="128"/>
      <c r="ABG134" s="128"/>
      <c r="ABH134" s="128"/>
      <c r="ABI134" s="128"/>
      <c r="ABJ134" s="128"/>
      <c r="ABK134" s="128"/>
      <c r="ABL134" s="128"/>
      <c r="ABM134" s="128"/>
      <c r="ABN134" s="128"/>
      <c r="ABO134" s="128"/>
      <c r="ABP134" s="128"/>
      <c r="ABQ134" s="128"/>
      <c r="ABR134" s="128"/>
      <c r="ABS134" s="128"/>
      <c r="ABT134" s="128"/>
      <c r="ABU134" s="128"/>
      <c r="ABV134" s="128"/>
      <c r="ABW134" s="128"/>
      <c r="ABX134" s="128"/>
      <c r="ABY134" s="128"/>
      <c r="ABZ134" s="128"/>
      <c r="ACA134" s="128"/>
      <c r="ACB134" s="128"/>
      <c r="ACC134" s="128"/>
      <c r="ACD134" s="128"/>
      <c r="ACE134" s="128"/>
      <c r="ACF134" s="128"/>
      <c r="ACG134" s="128"/>
      <c r="ACH134" s="128"/>
      <c r="ACI134" s="128"/>
      <c r="ACJ134" s="128"/>
      <c r="ACK134" s="128"/>
      <c r="ACL134" s="128"/>
      <c r="ACM134" s="128"/>
      <c r="ACN134" s="128"/>
      <c r="ACO134" s="128"/>
      <c r="ACP134" s="128"/>
      <c r="ACQ134" s="128"/>
      <c r="ACR134" s="128"/>
      <c r="ACS134" s="128"/>
      <c r="ACT134" s="128"/>
      <c r="ACU134" s="128"/>
      <c r="ACV134" s="128"/>
      <c r="ACW134" s="128"/>
      <c r="ACX134" s="128"/>
      <c r="ACY134" s="128"/>
      <c r="ACZ134" s="128"/>
      <c r="ADA134" s="128"/>
      <c r="ADB134" s="128"/>
      <c r="ADC134" s="128"/>
      <c r="ADD134" s="128"/>
      <c r="ADE134" s="128"/>
      <c r="ADF134" s="128"/>
      <c r="ADG134" s="128"/>
      <c r="ADH134" s="128"/>
      <c r="ADI134" s="128"/>
      <c r="ADJ134" s="128"/>
      <c r="ADK134" s="128"/>
      <c r="ADL134" s="128"/>
      <c r="ADM134" s="128"/>
      <c r="ADN134" s="128"/>
      <c r="ADO134" s="128"/>
      <c r="ADP134" s="128"/>
      <c r="ADQ134" s="128"/>
      <c r="ADR134" s="128"/>
      <c r="ADS134" s="128"/>
      <c r="ADT134" s="128"/>
      <c r="ADU134" s="128"/>
      <c r="ADV134" s="128"/>
      <c r="ADW134" s="128"/>
      <c r="ADX134" s="128"/>
      <c r="ADY134" s="128"/>
      <c r="ADZ134" s="128"/>
      <c r="AEA134" s="128"/>
      <c r="AEB134" s="128"/>
      <c r="AEC134" s="128"/>
      <c r="AED134" s="128"/>
      <c r="AEE134" s="128"/>
      <c r="AEF134" s="128"/>
      <c r="AEG134" s="128"/>
      <c r="AEH134" s="128"/>
      <c r="AEI134" s="128"/>
      <c r="AEJ134" s="128"/>
      <c r="AEK134" s="128"/>
      <c r="AEL134" s="128"/>
      <c r="AEM134" s="128"/>
      <c r="AEN134" s="128"/>
      <c r="AEO134" s="128"/>
      <c r="AEP134" s="128"/>
      <c r="AEQ134" s="128"/>
      <c r="AER134" s="128"/>
      <c r="AES134" s="128"/>
      <c r="AET134" s="128"/>
      <c r="AEU134" s="128"/>
      <c r="AEV134" s="128"/>
      <c r="AEW134" s="128"/>
      <c r="AEX134" s="128"/>
      <c r="AEY134" s="128"/>
      <c r="AEZ134" s="128"/>
      <c r="AFA134" s="128"/>
      <c r="AFB134" s="128"/>
      <c r="AFC134" s="128"/>
      <c r="AFD134" s="128"/>
      <c r="AFE134" s="128"/>
      <c r="AFF134" s="128"/>
      <c r="AFG134" s="128"/>
      <c r="AFH134" s="128"/>
      <c r="AFI134" s="128"/>
      <c r="AFJ134" s="128"/>
      <c r="AFK134" s="128"/>
      <c r="AFL134" s="128"/>
      <c r="AFM134" s="128"/>
      <c r="AFN134" s="128"/>
      <c r="AFO134" s="128"/>
      <c r="AFP134" s="128"/>
      <c r="AFQ134" s="128"/>
      <c r="AFR134" s="128"/>
      <c r="AFS134" s="128"/>
      <c r="AFT134" s="128"/>
      <c r="AFU134" s="128"/>
      <c r="AFV134" s="128"/>
      <c r="AFW134" s="128"/>
      <c r="AFX134" s="128"/>
      <c r="AFY134" s="128"/>
      <c r="AFZ134" s="128"/>
      <c r="AGA134" s="128"/>
      <c r="AGB134" s="128"/>
      <c r="AGC134" s="128"/>
      <c r="AGD134" s="128"/>
      <c r="AGE134" s="128"/>
      <c r="AGF134" s="128"/>
      <c r="AGG134" s="128"/>
      <c r="AGH134" s="128"/>
      <c r="AGI134" s="128"/>
      <c r="AGJ134" s="128"/>
      <c r="AGK134" s="128"/>
      <c r="AGL134" s="128"/>
      <c r="AGM134" s="128"/>
      <c r="AGN134" s="128"/>
      <c r="AGO134" s="128"/>
      <c r="AGP134" s="128"/>
      <c r="AGQ134" s="128"/>
      <c r="AGR134" s="128"/>
      <c r="AGS134" s="128"/>
      <c r="AGT134" s="128"/>
      <c r="AGU134" s="128"/>
      <c r="AGV134" s="128"/>
      <c r="AGW134" s="128"/>
      <c r="AGX134" s="128"/>
      <c r="AGY134" s="128"/>
      <c r="AGZ134" s="128"/>
      <c r="AHA134" s="128"/>
      <c r="AHB134" s="128"/>
      <c r="AHC134" s="128"/>
      <c r="AHD134" s="128"/>
      <c r="AHE134" s="128"/>
      <c r="AHF134" s="128"/>
      <c r="AHG134" s="128"/>
      <c r="AHH134" s="128"/>
      <c r="AHI134" s="128"/>
      <c r="AHJ134" s="128"/>
      <c r="AHK134" s="128"/>
      <c r="AHL134" s="128"/>
      <c r="AHM134" s="128"/>
      <c r="AHN134" s="128"/>
      <c r="AHO134" s="128"/>
      <c r="AHP134" s="128"/>
      <c r="AHQ134" s="128"/>
      <c r="AHR134" s="128"/>
      <c r="AHS134" s="128"/>
      <c r="AHT134" s="128"/>
      <c r="AHU134" s="128"/>
      <c r="AHV134" s="128"/>
      <c r="AHW134" s="128"/>
      <c r="AHX134" s="128"/>
      <c r="AHY134" s="128"/>
      <c r="AHZ134" s="128"/>
      <c r="AIA134" s="128"/>
      <c r="AIB134" s="128"/>
      <c r="AIC134" s="128"/>
      <c r="AID134" s="128"/>
      <c r="AIE134" s="128"/>
      <c r="AIF134" s="128"/>
      <c r="AIG134" s="128"/>
      <c r="AIH134" s="128"/>
      <c r="AII134" s="128"/>
      <c r="AIJ134" s="128"/>
      <c r="AIK134" s="128"/>
      <c r="AIL134" s="128"/>
      <c r="AIM134" s="128"/>
      <c r="AIN134" s="128"/>
      <c r="AIO134" s="128"/>
      <c r="AIP134" s="128"/>
      <c r="AIQ134" s="128"/>
      <c r="AIR134" s="128"/>
      <c r="AIS134" s="128"/>
      <c r="AIT134" s="128"/>
      <c r="AIU134" s="128"/>
      <c r="AIV134" s="128"/>
      <c r="AIW134" s="128"/>
      <c r="AIX134" s="128"/>
      <c r="AIY134" s="128"/>
      <c r="AIZ134" s="128"/>
      <c r="AJA134" s="128"/>
      <c r="AJB134" s="128"/>
      <c r="AJC134" s="128"/>
      <c r="AJD134" s="128"/>
      <c r="AJE134" s="128"/>
      <c r="AJF134" s="128"/>
      <c r="AJG134" s="128"/>
      <c r="AJH134" s="128"/>
      <c r="AJI134" s="128"/>
      <c r="AJJ134" s="128"/>
      <c r="AJK134" s="128"/>
      <c r="AJL134" s="128"/>
      <c r="AJM134" s="128"/>
      <c r="AJN134" s="128"/>
      <c r="AJO134" s="128"/>
      <c r="AJP134" s="128"/>
      <c r="AJQ134" s="128"/>
      <c r="AJR134" s="128"/>
      <c r="AJS134" s="128"/>
      <c r="AJT134" s="128"/>
      <c r="AJU134" s="128"/>
      <c r="AJV134" s="128"/>
      <c r="AJW134" s="128"/>
      <c r="AJX134" s="128"/>
      <c r="AJY134" s="128"/>
      <c r="AJZ134" s="128"/>
      <c r="AKA134" s="128"/>
      <c r="AKB134" s="128"/>
      <c r="AKC134" s="128"/>
      <c r="AKD134" s="128"/>
      <c r="AKE134" s="128"/>
      <c r="AKF134" s="128"/>
      <c r="AKG134" s="128"/>
      <c r="AKH134" s="128"/>
      <c r="AKI134" s="128"/>
      <c r="AKJ134" s="128"/>
      <c r="AKK134" s="128"/>
      <c r="AKL134" s="128"/>
      <c r="AKM134" s="128"/>
      <c r="AKN134" s="128"/>
      <c r="AKO134" s="128"/>
      <c r="AKP134" s="128"/>
      <c r="AKQ134" s="128"/>
      <c r="AKR134" s="128"/>
      <c r="AKS134" s="128"/>
      <c r="AKT134" s="128"/>
      <c r="AKU134" s="128"/>
      <c r="AKV134" s="128"/>
      <c r="AKW134" s="128"/>
      <c r="AKX134" s="128"/>
      <c r="AKY134" s="128"/>
      <c r="AKZ134" s="128"/>
      <c r="ALA134" s="128"/>
      <c r="ALB134" s="128"/>
      <c r="ALC134" s="128"/>
      <c r="ALD134" s="128"/>
      <c r="ALE134" s="128"/>
      <c r="ALF134" s="128"/>
      <c r="ALG134" s="128"/>
      <c r="ALH134" s="128"/>
      <c r="ALI134" s="128"/>
      <c r="ALJ134" s="128"/>
      <c r="ALK134" s="128"/>
      <c r="ALL134" s="128"/>
      <c r="ALM134" s="128"/>
      <c r="ALN134" s="128"/>
      <c r="ALO134" s="128"/>
      <c r="ALP134" s="128"/>
      <c r="ALQ134" s="128"/>
      <c r="ALR134" s="128"/>
      <c r="ALS134" s="128"/>
      <c r="ALT134" s="128"/>
      <c r="ALU134" s="128"/>
      <c r="ALV134" s="128"/>
      <c r="ALW134" s="128"/>
      <c r="ALX134" s="128"/>
      <c r="ALY134" s="128"/>
      <c r="ALZ134" s="128"/>
      <c r="AMA134" s="128"/>
      <c r="AMB134" s="128"/>
      <c r="AMC134" s="128"/>
      <c r="AMD134" s="128"/>
      <c r="AME134" s="128"/>
      <c r="AMF134" s="128"/>
      <c r="AMG134" s="128"/>
      <c r="AMH134" s="128"/>
      <c r="AMI134" s="128"/>
      <c r="AMJ134" s="128"/>
      <c r="AMK134" s="128"/>
      <c r="AML134" s="128"/>
      <c r="AMM134" s="128"/>
      <c r="AMN134" s="128"/>
      <c r="AMO134" s="128"/>
    </row>
    <row r="135" spans="1:1029">
      <c r="A135" s="128"/>
      <c r="B135" s="128"/>
      <c r="C135" s="128"/>
      <c r="D135" s="128"/>
      <c r="E135" s="128"/>
      <c r="F135" s="96"/>
      <c r="G135" s="96"/>
      <c r="H135" s="96"/>
      <c r="I135" s="96"/>
      <c r="J135" s="96"/>
      <c r="K135" s="96"/>
      <c r="L135" s="96"/>
      <c r="M135" s="96"/>
      <c r="N135" s="96"/>
      <c r="P135" s="96"/>
      <c r="Q135" s="96"/>
      <c r="R135" s="96"/>
      <c r="S135" s="96"/>
      <c r="AG135" s="96"/>
      <c r="AH135" s="96"/>
      <c r="AI135" s="96"/>
      <c r="AJ135" s="96"/>
      <c r="AK135" s="96"/>
      <c r="AL135" s="96"/>
      <c r="AM135" s="96"/>
      <c r="AN135" s="96"/>
      <c r="AO135" s="96"/>
      <c r="AP135" s="96"/>
      <c r="AQ135" s="96"/>
      <c r="AR135" s="128"/>
      <c r="AS135" s="128"/>
      <c r="AT135" s="128"/>
      <c r="AU135" s="128"/>
      <c r="AV135" s="128"/>
      <c r="AW135" s="128"/>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c r="CX135" s="128"/>
      <c r="CY135" s="128"/>
      <c r="CZ135" s="128"/>
      <c r="DA135" s="128"/>
      <c r="DB135" s="128"/>
      <c r="DC135" s="128"/>
      <c r="DD135" s="128"/>
      <c r="DE135" s="128"/>
      <c r="DF135" s="128"/>
      <c r="DG135" s="128"/>
      <c r="DH135" s="128"/>
      <c r="DI135" s="128"/>
      <c r="DJ135" s="128"/>
      <c r="DK135" s="128"/>
      <c r="DL135" s="128"/>
      <c r="DM135" s="128"/>
      <c r="DN135" s="128"/>
      <c r="DO135" s="128"/>
      <c r="DP135" s="128"/>
      <c r="DQ135" s="128"/>
      <c r="DR135" s="128"/>
      <c r="DS135" s="128"/>
      <c r="DT135" s="128"/>
      <c r="DU135" s="128"/>
      <c r="DV135" s="128"/>
      <c r="DW135" s="128"/>
      <c r="DX135" s="128"/>
      <c r="DY135" s="128"/>
      <c r="DZ135" s="128"/>
      <c r="EA135" s="128"/>
      <c r="EB135" s="128"/>
      <c r="EC135" s="128"/>
      <c r="ED135" s="128"/>
      <c r="EE135" s="128"/>
      <c r="EF135" s="128"/>
      <c r="EG135" s="128"/>
      <c r="EH135" s="128"/>
      <c r="EI135" s="128"/>
      <c r="EJ135" s="128"/>
      <c r="EK135" s="128"/>
      <c r="EL135" s="128"/>
      <c r="EM135" s="128"/>
      <c r="EN135" s="128"/>
      <c r="EO135" s="128"/>
      <c r="EP135" s="128"/>
      <c r="EQ135" s="128"/>
      <c r="ER135" s="128"/>
      <c r="ES135" s="128"/>
      <c r="ET135" s="128"/>
      <c r="EU135" s="128"/>
      <c r="EV135" s="128"/>
      <c r="EW135" s="128"/>
      <c r="EX135" s="128"/>
      <c r="EY135" s="128"/>
      <c r="EZ135" s="128"/>
      <c r="FA135" s="128"/>
      <c r="FB135" s="128"/>
      <c r="FC135" s="128"/>
      <c r="FD135" s="128"/>
      <c r="FE135" s="128"/>
      <c r="FF135" s="128"/>
      <c r="FG135" s="128"/>
      <c r="FH135" s="128"/>
      <c r="FI135" s="128"/>
      <c r="FJ135" s="128"/>
      <c r="FK135" s="128"/>
      <c r="FL135" s="128"/>
      <c r="FM135" s="128"/>
      <c r="FN135" s="128"/>
      <c r="FO135" s="128"/>
      <c r="FP135" s="128"/>
      <c r="FQ135" s="128"/>
      <c r="FR135" s="128"/>
      <c r="FS135" s="128"/>
      <c r="FT135" s="128"/>
      <c r="FU135" s="128"/>
      <c r="FV135" s="128"/>
      <c r="FW135" s="128"/>
      <c r="FX135" s="128"/>
      <c r="FY135" s="128"/>
      <c r="FZ135" s="128"/>
      <c r="GA135" s="128"/>
      <c r="GB135" s="128"/>
      <c r="GC135" s="128"/>
      <c r="GD135" s="128"/>
      <c r="GE135" s="128"/>
      <c r="GF135" s="128"/>
      <c r="GG135" s="128"/>
      <c r="GH135" s="128"/>
      <c r="GI135" s="128"/>
      <c r="GJ135" s="128"/>
      <c r="GK135" s="128"/>
      <c r="GL135" s="128"/>
      <c r="GM135" s="128"/>
      <c r="GN135" s="128"/>
      <c r="GO135" s="128"/>
      <c r="GP135" s="128"/>
      <c r="GQ135" s="128"/>
      <c r="GR135" s="128"/>
      <c r="GS135" s="128"/>
      <c r="GT135" s="128"/>
      <c r="GU135" s="128"/>
      <c r="GV135" s="128"/>
      <c r="GW135" s="128"/>
      <c r="GX135" s="128"/>
      <c r="GY135" s="128"/>
      <c r="GZ135" s="128"/>
      <c r="HA135" s="128"/>
      <c r="HB135" s="128"/>
      <c r="HC135" s="128"/>
      <c r="HD135" s="128"/>
      <c r="HE135" s="128"/>
      <c r="HF135" s="128"/>
      <c r="HG135" s="128"/>
      <c r="HH135" s="128"/>
      <c r="HI135" s="128"/>
      <c r="HJ135" s="128"/>
      <c r="HK135" s="128"/>
      <c r="HL135" s="128"/>
      <c r="HM135" s="128"/>
      <c r="HN135" s="128"/>
      <c r="HO135" s="128"/>
      <c r="HP135" s="128"/>
      <c r="HQ135" s="128"/>
      <c r="HR135" s="128"/>
      <c r="HS135" s="128"/>
      <c r="HT135" s="128"/>
      <c r="HU135" s="128"/>
      <c r="HV135" s="128"/>
      <c r="HW135" s="128"/>
      <c r="HX135" s="128"/>
      <c r="HY135" s="128"/>
      <c r="HZ135" s="128"/>
      <c r="IA135" s="128"/>
      <c r="IB135" s="128"/>
      <c r="IC135" s="128"/>
      <c r="ID135" s="128"/>
      <c r="IE135" s="128"/>
      <c r="IF135" s="128"/>
      <c r="IG135" s="128"/>
      <c r="IH135" s="128"/>
      <c r="II135" s="128"/>
      <c r="IJ135" s="128"/>
      <c r="IK135" s="128"/>
      <c r="IL135" s="128"/>
      <c r="IM135" s="128"/>
      <c r="IN135" s="128"/>
      <c r="IO135" s="128"/>
      <c r="IP135" s="128"/>
      <c r="IQ135" s="128"/>
      <c r="IR135" s="128"/>
      <c r="IS135" s="128"/>
      <c r="IT135" s="128"/>
      <c r="IU135" s="128"/>
      <c r="IV135" s="128"/>
      <c r="IW135" s="128"/>
      <c r="IX135" s="128"/>
      <c r="IY135" s="128"/>
      <c r="IZ135" s="128"/>
      <c r="JA135" s="128"/>
      <c r="JB135" s="128"/>
      <c r="JC135" s="128"/>
      <c r="JD135" s="128"/>
      <c r="JE135" s="128"/>
      <c r="JF135" s="128"/>
      <c r="JG135" s="128"/>
      <c r="JH135" s="128"/>
      <c r="JI135" s="128"/>
      <c r="JJ135" s="128"/>
      <c r="JK135" s="128"/>
      <c r="JL135" s="128"/>
      <c r="JM135" s="128"/>
      <c r="JN135" s="128"/>
      <c r="JO135" s="128"/>
      <c r="JP135" s="128"/>
      <c r="JQ135" s="128"/>
      <c r="JR135" s="128"/>
      <c r="JS135" s="128"/>
      <c r="JT135" s="128"/>
      <c r="JU135" s="128"/>
      <c r="JV135" s="128"/>
      <c r="JW135" s="128"/>
      <c r="JX135" s="128"/>
      <c r="JY135" s="128"/>
      <c r="JZ135" s="128"/>
      <c r="KA135" s="128"/>
      <c r="KB135" s="128"/>
      <c r="KC135" s="128"/>
      <c r="KD135" s="128"/>
      <c r="KE135" s="128"/>
      <c r="KF135" s="128"/>
      <c r="KG135" s="128"/>
      <c r="KH135" s="128"/>
      <c r="KI135" s="128"/>
      <c r="KJ135" s="128"/>
      <c r="KK135" s="128"/>
      <c r="KL135" s="128"/>
      <c r="KM135" s="128"/>
      <c r="KN135" s="128"/>
      <c r="KO135" s="128"/>
      <c r="KP135" s="128"/>
      <c r="KQ135" s="128"/>
      <c r="KR135" s="128"/>
      <c r="KS135" s="128"/>
      <c r="KT135" s="128"/>
      <c r="KU135" s="128"/>
      <c r="KV135" s="128"/>
      <c r="KW135" s="128"/>
      <c r="KX135" s="128"/>
      <c r="KY135" s="128"/>
      <c r="KZ135" s="128"/>
      <c r="LA135" s="128"/>
      <c r="LB135" s="128"/>
      <c r="LC135" s="128"/>
      <c r="LD135" s="128"/>
      <c r="LE135" s="128"/>
      <c r="LF135" s="128"/>
      <c r="LG135" s="128"/>
      <c r="LH135" s="128"/>
      <c r="LI135" s="128"/>
      <c r="LJ135" s="128"/>
      <c r="LK135" s="128"/>
      <c r="LL135" s="128"/>
      <c r="LM135" s="128"/>
      <c r="LN135" s="128"/>
      <c r="LO135" s="128"/>
      <c r="LP135" s="128"/>
      <c r="LQ135" s="128"/>
      <c r="LR135" s="128"/>
      <c r="LS135" s="128"/>
      <c r="LT135" s="128"/>
      <c r="LU135" s="128"/>
      <c r="LV135" s="128"/>
      <c r="LW135" s="128"/>
      <c r="LX135" s="128"/>
      <c r="LY135" s="128"/>
      <c r="LZ135" s="128"/>
      <c r="MA135" s="128"/>
      <c r="MB135" s="128"/>
      <c r="MC135" s="128"/>
      <c r="MD135" s="128"/>
      <c r="ME135" s="128"/>
      <c r="MF135" s="128"/>
      <c r="MG135" s="128"/>
      <c r="MH135" s="128"/>
      <c r="MI135" s="128"/>
      <c r="MJ135" s="128"/>
      <c r="MK135" s="128"/>
      <c r="ML135" s="128"/>
      <c r="MM135" s="128"/>
      <c r="MN135" s="128"/>
      <c r="MO135" s="128"/>
      <c r="MP135" s="128"/>
      <c r="MQ135" s="128"/>
      <c r="MR135" s="128"/>
      <c r="MS135" s="128"/>
      <c r="MT135" s="128"/>
      <c r="MU135" s="128"/>
      <c r="MV135" s="128"/>
      <c r="MW135" s="128"/>
      <c r="MX135" s="128"/>
      <c r="MY135" s="128"/>
      <c r="MZ135" s="128"/>
      <c r="NA135" s="128"/>
      <c r="NB135" s="128"/>
      <c r="NC135" s="128"/>
      <c r="ND135" s="128"/>
      <c r="NE135" s="128"/>
      <c r="NF135" s="128"/>
      <c r="NG135" s="128"/>
      <c r="NH135" s="128"/>
      <c r="NI135" s="128"/>
      <c r="NJ135" s="128"/>
      <c r="NK135" s="128"/>
      <c r="NL135" s="128"/>
      <c r="NM135" s="128"/>
      <c r="NN135" s="128"/>
      <c r="NO135" s="128"/>
      <c r="NP135" s="128"/>
      <c r="NQ135" s="128"/>
      <c r="NR135" s="128"/>
      <c r="NS135" s="128"/>
      <c r="NT135" s="128"/>
      <c r="NU135" s="128"/>
      <c r="NV135" s="128"/>
      <c r="NW135" s="128"/>
      <c r="NX135" s="128"/>
      <c r="NY135" s="128"/>
      <c r="NZ135" s="128"/>
      <c r="OA135" s="128"/>
      <c r="OB135" s="128"/>
      <c r="OC135" s="128"/>
      <c r="OD135" s="128"/>
      <c r="OE135" s="128"/>
      <c r="OF135" s="128"/>
      <c r="OG135" s="128"/>
      <c r="OH135" s="128"/>
      <c r="OI135" s="128"/>
      <c r="OJ135" s="128"/>
      <c r="OK135" s="128"/>
      <c r="OL135" s="128"/>
      <c r="OM135" s="128"/>
      <c r="ON135" s="128"/>
      <c r="OO135" s="128"/>
      <c r="OP135" s="128"/>
      <c r="OQ135" s="128"/>
      <c r="OR135" s="128"/>
      <c r="OS135" s="128"/>
      <c r="OT135" s="128"/>
      <c r="OU135" s="128"/>
      <c r="OV135" s="128"/>
      <c r="OW135" s="128"/>
      <c r="OX135" s="128"/>
      <c r="OY135" s="128"/>
      <c r="OZ135" s="128"/>
      <c r="PA135" s="128"/>
      <c r="PB135" s="128"/>
      <c r="PC135" s="128"/>
      <c r="PD135" s="128"/>
      <c r="PE135" s="128"/>
      <c r="PF135" s="128"/>
      <c r="PG135" s="128"/>
      <c r="PH135" s="128"/>
      <c r="PI135" s="128"/>
      <c r="PJ135" s="128"/>
      <c r="PK135" s="128"/>
      <c r="PL135" s="128"/>
      <c r="PM135" s="128"/>
      <c r="PN135" s="128"/>
      <c r="PO135" s="128"/>
      <c r="PP135" s="128"/>
      <c r="PQ135" s="128"/>
      <c r="PR135" s="128"/>
      <c r="PS135" s="128"/>
      <c r="PT135" s="128"/>
      <c r="PU135" s="128"/>
      <c r="PV135" s="128"/>
      <c r="PW135" s="128"/>
      <c r="PX135" s="128"/>
      <c r="PY135" s="128"/>
      <c r="PZ135" s="128"/>
      <c r="QA135" s="128"/>
      <c r="QB135" s="128"/>
      <c r="QC135" s="128"/>
      <c r="QD135" s="128"/>
      <c r="QE135" s="128"/>
      <c r="QF135" s="128"/>
      <c r="QG135" s="128"/>
      <c r="QH135" s="128"/>
      <c r="QI135" s="128"/>
      <c r="QJ135" s="128"/>
      <c r="QK135" s="128"/>
      <c r="QL135" s="128"/>
      <c r="QM135" s="128"/>
      <c r="QN135" s="128"/>
      <c r="QO135" s="128"/>
      <c r="QP135" s="128"/>
      <c r="QQ135" s="128"/>
      <c r="QR135" s="128"/>
      <c r="QS135" s="128"/>
      <c r="QT135" s="128"/>
      <c r="QU135" s="128"/>
      <c r="QV135" s="128"/>
      <c r="QW135" s="128"/>
      <c r="QX135" s="128"/>
      <c r="QY135" s="128"/>
      <c r="QZ135" s="128"/>
      <c r="RA135" s="128"/>
      <c r="RB135" s="128"/>
      <c r="RC135" s="128"/>
      <c r="RD135" s="128"/>
      <c r="RE135" s="128"/>
      <c r="RF135" s="128"/>
      <c r="RG135" s="128"/>
      <c r="RH135" s="128"/>
      <c r="RI135" s="128"/>
      <c r="RJ135" s="128"/>
      <c r="RK135" s="128"/>
      <c r="RL135" s="128"/>
      <c r="RM135" s="128"/>
      <c r="RN135" s="128"/>
      <c r="RO135" s="128"/>
      <c r="RP135" s="128"/>
      <c r="RQ135" s="128"/>
      <c r="RR135" s="128"/>
      <c r="RS135" s="128"/>
      <c r="RT135" s="128"/>
      <c r="RU135" s="128"/>
      <c r="RV135" s="128"/>
      <c r="RW135" s="128"/>
      <c r="RX135" s="128"/>
      <c r="RY135" s="128"/>
      <c r="RZ135" s="128"/>
      <c r="SA135" s="128"/>
      <c r="SB135" s="128"/>
      <c r="SC135" s="128"/>
      <c r="SD135" s="128"/>
      <c r="SE135" s="128"/>
      <c r="SF135" s="128"/>
      <c r="SG135" s="128"/>
      <c r="SH135" s="128"/>
      <c r="SI135" s="128"/>
      <c r="SJ135" s="128"/>
      <c r="SK135" s="128"/>
      <c r="SL135" s="128"/>
      <c r="SM135" s="128"/>
      <c r="SN135" s="128"/>
      <c r="SO135" s="128"/>
      <c r="SP135" s="128"/>
      <c r="SQ135" s="128"/>
      <c r="SR135" s="128"/>
      <c r="SS135" s="128"/>
      <c r="ST135" s="128"/>
      <c r="SU135" s="128"/>
      <c r="SV135" s="128"/>
      <c r="SW135" s="128"/>
      <c r="SX135" s="128"/>
      <c r="SY135" s="128"/>
      <c r="SZ135" s="128"/>
      <c r="TA135" s="128"/>
      <c r="TB135" s="128"/>
      <c r="TC135" s="128"/>
      <c r="TD135" s="128"/>
      <c r="TE135" s="128"/>
      <c r="TF135" s="128"/>
      <c r="TG135" s="128"/>
      <c r="TH135" s="128"/>
      <c r="TI135" s="128"/>
      <c r="TJ135" s="128"/>
      <c r="TK135" s="128"/>
      <c r="TL135" s="128"/>
      <c r="TM135" s="128"/>
      <c r="TN135" s="128"/>
      <c r="TO135" s="128"/>
      <c r="TP135" s="128"/>
      <c r="TQ135" s="128"/>
      <c r="TR135" s="128"/>
      <c r="TS135" s="128"/>
      <c r="TT135" s="128"/>
      <c r="TU135" s="128"/>
      <c r="TV135" s="128"/>
      <c r="TW135" s="128"/>
      <c r="TX135" s="128"/>
      <c r="TY135" s="128"/>
      <c r="TZ135" s="128"/>
      <c r="UA135" s="128"/>
      <c r="UB135" s="128"/>
      <c r="UC135" s="128"/>
      <c r="UD135" s="128"/>
      <c r="UE135" s="128"/>
      <c r="UF135" s="128"/>
      <c r="UG135" s="128"/>
      <c r="UH135" s="128"/>
      <c r="UI135" s="128"/>
      <c r="UJ135" s="128"/>
      <c r="UK135" s="128"/>
      <c r="UL135" s="128"/>
      <c r="UM135" s="128"/>
      <c r="UN135" s="128"/>
      <c r="UO135" s="128"/>
      <c r="UP135" s="128"/>
      <c r="UQ135" s="128"/>
      <c r="UR135" s="128"/>
      <c r="US135" s="128"/>
      <c r="UT135" s="128"/>
      <c r="UU135" s="128"/>
      <c r="UV135" s="128"/>
      <c r="UW135" s="128"/>
      <c r="UX135" s="128"/>
      <c r="UY135" s="128"/>
      <c r="UZ135" s="128"/>
      <c r="VA135" s="128"/>
      <c r="VB135" s="128"/>
      <c r="VC135" s="128"/>
      <c r="VD135" s="128"/>
      <c r="VE135" s="128"/>
      <c r="VF135" s="128"/>
      <c r="VG135" s="128"/>
      <c r="VH135" s="128"/>
      <c r="VI135" s="128"/>
      <c r="VJ135" s="128"/>
      <c r="VK135" s="128"/>
      <c r="VL135" s="128"/>
      <c r="VM135" s="128"/>
      <c r="VN135" s="128"/>
      <c r="VO135" s="128"/>
      <c r="VP135" s="128"/>
      <c r="VQ135" s="128"/>
      <c r="VR135" s="128"/>
      <c r="VS135" s="128"/>
      <c r="VT135" s="128"/>
      <c r="VU135" s="128"/>
      <c r="VV135" s="128"/>
      <c r="VW135" s="128"/>
      <c r="VX135" s="128"/>
      <c r="VY135" s="128"/>
      <c r="VZ135" s="128"/>
      <c r="WA135" s="128"/>
      <c r="WB135" s="128"/>
      <c r="WC135" s="128"/>
      <c r="WD135" s="128"/>
      <c r="WE135" s="128"/>
      <c r="WF135" s="128"/>
      <c r="WG135" s="128"/>
      <c r="WH135" s="128"/>
      <c r="WI135" s="128"/>
      <c r="WJ135" s="128"/>
      <c r="WK135" s="128"/>
      <c r="WL135" s="128"/>
      <c r="WM135" s="128"/>
      <c r="WN135" s="128"/>
      <c r="WO135" s="128"/>
      <c r="WP135" s="128"/>
      <c r="WQ135" s="128"/>
      <c r="WR135" s="128"/>
      <c r="WS135" s="128"/>
      <c r="WT135" s="128"/>
      <c r="WU135" s="128"/>
      <c r="WV135" s="128"/>
      <c r="WW135" s="128"/>
      <c r="WX135" s="128"/>
      <c r="WY135" s="128"/>
      <c r="WZ135" s="128"/>
      <c r="XA135" s="128"/>
      <c r="XB135" s="128"/>
      <c r="XC135" s="128"/>
      <c r="XD135" s="128"/>
      <c r="XE135" s="128"/>
      <c r="XF135" s="128"/>
      <c r="XG135" s="128"/>
      <c r="XH135" s="128"/>
      <c r="XI135" s="128"/>
      <c r="XJ135" s="128"/>
      <c r="XK135" s="128"/>
      <c r="XL135" s="128"/>
      <c r="XM135" s="128"/>
      <c r="XN135" s="128"/>
      <c r="XO135" s="128"/>
      <c r="XP135" s="128"/>
      <c r="XQ135" s="128"/>
      <c r="XR135" s="128"/>
      <c r="XS135" s="128"/>
      <c r="XT135" s="128"/>
      <c r="XU135" s="128"/>
      <c r="XV135" s="128"/>
      <c r="XW135" s="128"/>
      <c r="XX135" s="128"/>
      <c r="XY135" s="128"/>
      <c r="XZ135" s="128"/>
      <c r="YA135" s="128"/>
      <c r="YB135" s="128"/>
      <c r="YC135" s="128"/>
      <c r="YD135" s="128"/>
      <c r="YE135" s="128"/>
      <c r="YF135" s="128"/>
      <c r="YG135" s="128"/>
      <c r="YH135" s="128"/>
      <c r="YI135" s="128"/>
      <c r="YJ135" s="128"/>
      <c r="YK135" s="128"/>
      <c r="YL135" s="128"/>
      <c r="YM135" s="128"/>
      <c r="YN135" s="128"/>
      <c r="YO135" s="128"/>
      <c r="YP135" s="128"/>
      <c r="YQ135" s="128"/>
      <c r="YR135" s="128"/>
      <c r="YS135" s="128"/>
      <c r="YT135" s="128"/>
      <c r="YU135" s="128"/>
      <c r="YV135" s="128"/>
      <c r="YW135" s="128"/>
      <c r="YX135" s="128"/>
      <c r="YY135" s="128"/>
      <c r="YZ135" s="128"/>
      <c r="ZA135" s="128"/>
      <c r="ZB135" s="128"/>
      <c r="ZC135" s="128"/>
      <c r="ZD135" s="128"/>
      <c r="ZE135" s="128"/>
      <c r="ZF135" s="128"/>
      <c r="ZG135" s="128"/>
      <c r="ZH135" s="128"/>
      <c r="ZI135" s="128"/>
      <c r="ZJ135" s="128"/>
      <c r="ZK135" s="128"/>
      <c r="ZL135" s="128"/>
      <c r="ZM135" s="128"/>
      <c r="ZN135" s="128"/>
      <c r="ZO135" s="128"/>
      <c r="ZP135" s="128"/>
      <c r="ZQ135" s="128"/>
      <c r="ZR135" s="128"/>
      <c r="ZS135" s="128"/>
      <c r="ZT135" s="128"/>
      <c r="ZU135" s="128"/>
      <c r="ZV135" s="128"/>
      <c r="ZW135" s="128"/>
      <c r="ZX135" s="128"/>
      <c r="ZY135" s="128"/>
      <c r="ZZ135" s="128"/>
      <c r="AAA135" s="128"/>
      <c r="AAB135" s="128"/>
      <c r="AAC135" s="128"/>
      <c r="AAD135" s="128"/>
      <c r="AAE135" s="128"/>
      <c r="AAF135" s="128"/>
      <c r="AAG135" s="128"/>
      <c r="AAH135" s="128"/>
      <c r="AAI135" s="128"/>
      <c r="AAJ135" s="128"/>
      <c r="AAK135" s="128"/>
      <c r="AAL135" s="128"/>
      <c r="AAM135" s="128"/>
      <c r="AAN135" s="128"/>
      <c r="AAO135" s="128"/>
      <c r="AAP135" s="128"/>
      <c r="AAQ135" s="128"/>
      <c r="AAR135" s="128"/>
      <c r="AAS135" s="128"/>
      <c r="AAT135" s="128"/>
      <c r="AAU135" s="128"/>
      <c r="AAV135" s="128"/>
      <c r="AAW135" s="128"/>
      <c r="AAX135" s="128"/>
      <c r="AAY135" s="128"/>
      <c r="AAZ135" s="128"/>
      <c r="ABA135" s="128"/>
      <c r="ABB135" s="128"/>
      <c r="ABC135" s="128"/>
      <c r="ABD135" s="128"/>
      <c r="ABE135" s="128"/>
      <c r="ABF135" s="128"/>
      <c r="ABG135" s="128"/>
      <c r="ABH135" s="128"/>
      <c r="ABI135" s="128"/>
      <c r="ABJ135" s="128"/>
      <c r="ABK135" s="128"/>
      <c r="ABL135" s="128"/>
      <c r="ABM135" s="128"/>
      <c r="ABN135" s="128"/>
      <c r="ABO135" s="128"/>
      <c r="ABP135" s="128"/>
      <c r="ABQ135" s="128"/>
      <c r="ABR135" s="128"/>
      <c r="ABS135" s="128"/>
      <c r="ABT135" s="128"/>
      <c r="ABU135" s="128"/>
      <c r="ABV135" s="128"/>
      <c r="ABW135" s="128"/>
      <c r="ABX135" s="128"/>
      <c r="ABY135" s="128"/>
      <c r="ABZ135" s="128"/>
      <c r="ACA135" s="128"/>
      <c r="ACB135" s="128"/>
      <c r="ACC135" s="128"/>
      <c r="ACD135" s="128"/>
      <c r="ACE135" s="128"/>
      <c r="ACF135" s="128"/>
      <c r="ACG135" s="128"/>
      <c r="ACH135" s="128"/>
      <c r="ACI135" s="128"/>
      <c r="ACJ135" s="128"/>
      <c r="ACK135" s="128"/>
      <c r="ACL135" s="128"/>
      <c r="ACM135" s="128"/>
      <c r="ACN135" s="128"/>
      <c r="ACO135" s="128"/>
      <c r="ACP135" s="128"/>
      <c r="ACQ135" s="128"/>
      <c r="ACR135" s="128"/>
      <c r="ACS135" s="128"/>
      <c r="ACT135" s="128"/>
      <c r="ACU135" s="128"/>
      <c r="ACV135" s="128"/>
      <c r="ACW135" s="128"/>
      <c r="ACX135" s="128"/>
      <c r="ACY135" s="128"/>
      <c r="ACZ135" s="128"/>
      <c r="ADA135" s="128"/>
      <c r="ADB135" s="128"/>
      <c r="ADC135" s="128"/>
      <c r="ADD135" s="128"/>
      <c r="ADE135" s="128"/>
      <c r="ADF135" s="128"/>
      <c r="ADG135" s="128"/>
      <c r="ADH135" s="128"/>
      <c r="ADI135" s="128"/>
      <c r="ADJ135" s="128"/>
      <c r="ADK135" s="128"/>
      <c r="ADL135" s="128"/>
      <c r="ADM135" s="128"/>
      <c r="ADN135" s="128"/>
      <c r="ADO135" s="128"/>
      <c r="ADP135" s="128"/>
      <c r="ADQ135" s="128"/>
      <c r="ADR135" s="128"/>
      <c r="ADS135" s="128"/>
      <c r="ADT135" s="128"/>
      <c r="ADU135" s="128"/>
      <c r="ADV135" s="128"/>
      <c r="ADW135" s="128"/>
      <c r="ADX135" s="128"/>
      <c r="ADY135" s="128"/>
      <c r="ADZ135" s="128"/>
      <c r="AEA135" s="128"/>
      <c r="AEB135" s="128"/>
      <c r="AEC135" s="128"/>
      <c r="AED135" s="128"/>
      <c r="AEE135" s="128"/>
      <c r="AEF135" s="128"/>
      <c r="AEG135" s="128"/>
      <c r="AEH135" s="128"/>
      <c r="AEI135" s="128"/>
      <c r="AEJ135" s="128"/>
      <c r="AEK135" s="128"/>
      <c r="AEL135" s="128"/>
      <c r="AEM135" s="128"/>
      <c r="AEN135" s="128"/>
      <c r="AEO135" s="128"/>
      <c r="AEP135" s="128"/>
      <c r="AEQ135" s="128"/>
      <c r="AER135" s="128"/>
      <c r="AES135" s="128"/>
      <c r="AET135" s="128"/>
      <c r="AEU135" s="128"/>
      <c r="AEV135" s="128"/>
      <c r="AEW135" s="128"/>
      <c r="AEX135" s="128"/>
      <c r="AEY135" s="128"/>
      <c r="AEZ135" s="128"/>
      <c r="AFA135" s="128"/>
      <c r="AFB135" s="128"/>
      <c r="AFC135" s="128"/>
      <c r="AFD135" s="128"/>
      <c r="AFE135" s="128"/>
      <c r="AFF135" s="128"/>
      <c r="AFG135" s="128"/>
      <c r="AFH135" s="128"/>
      <c r="AFI135" s="128"/>
      <c r="AFJ135" s="128"/>
      <c r="AFK135" s="128"/>
      <c r="AFL135" s="128"/>
      <c r="AFM135" s="128"/>
      <c r="AFN135" s="128"/>
      <c r="AFO135" s="128"/>
      <c r="AFP135" s="128"/>
      <c r="AFQ135" s="128"/>
      <c r="AFR135" s="128"/>
      <c r="AFS135" s="128"/>
      <c r="AFT135" s="128"/>
      <c r="AFU135" s="128"/>
      <c r="AFV135" s="128"/>
      <c r="AFW135" s="128"/>
      <c r="AFX135" s="128"/>
      <c r="AFY135" s="128"/>
      <c r="AFZ135" s="128"/>
      <c r="AGA135" s="128"/>
      <c r="AGB135" s="128"/>
      <c r="AGC135" s="128"/>
      <c r="AGD135" s="128"/>
      <c r="AGE135" s="128"/>
      <c r="AGF135" s="128"/>
      <c r="AGG135" s="128"/>
      <c r="AGH135" s="128"/>
      <c r="AGI135" s="128"/>
      <c r="AGJ135" s="128"/>
      <c r="AGK135" s="128"/>
      <c r="AGL135" s="128"/>
      <c r="AGM135" s="128"/>
      <c r="AGN135" s="128"/>
      <c r="AGO135" s="128"/>
      <c r="AGP135" s="128"/>
      <c r="AGQ135" s="128"/>
      <c r="AGR135" s="128"/>
      <c r="AGS135" s="128"/>
      <c r="AGT135" s="128"/>
      <c r="AGU135" s="128"/>
      <c r="AGV135" s="128"/>
      <c r="AGW135" s="128"/>
      <c r="AGX135" s="128"/>
      <c r="AGY135" s="128"/>
      <c r="AGZ135" s="128"/>
      <c r="AHA135" s="128"/>
      <c r="AHB135" s="128"/>
      <c r="AHC135" s="128"/>
      <c r="AHD135" s="128"/>
      <c r="AHE135" s="128"/>
      <c r="AHF135" s="128"/>
      <c r="AHG135" s="128"/>
      <c r="AHH135" s="128"/>
      <c r="AHI135" s="128"/>
      <c r="AHJ135" s="128"/>
      <c r="AHK135" s="128"/>
      <c r="AHL135" s="128"/>
      <c r="AHM135" s="128"/>
      <c r="AHN135" s="128"/>
      <c r="AHO135" s="128"/>
      <c r="AHP135" s="128"/>
      <c r="AHQ135" s="128"/>
      <c r="AHR135" s="128"/>
      <c r="AHS135" s="128"/>
      <c r="AHT135" s="128"/>
      <c r="AHU135" s="128"/>
      <c r="AHV135" s="128"/>
      <c r="AHW135" s="128"/>
      <c r="AHX135" s="128"/>
      <c r="AHY135" s="128"/>
      <c r="AHZ135" s="128"/>
      <c r="AIA135" s="128"/>
      <c r="AIB135" s="128"/>
      <c r="AIC135" s="128"/>
      <c r="AID135" s="128"/>
      <c r="AIE135" s="128"/>
      <c r="AIF135" s="128"/>
      <c r="AIG135" s="128"/>
      <c r="AIH135" s="128"/>
      <c r="AII135" s="128"/>
      <c r="AIJ135" s="128"/>
      <c r="AIK135" s="128"/>
      <c r="AIL135" s="128"/>
      <c r="AIM135" s="128"/>
      <c r="AIN135" s="128"/>
      <c r="AIO135" s="128"/>
      <c r="AIP135" s="128"/>
      <c r="AIQ135" s="128"/>
      <c r="AIR135" s="128"/>
      <c r="AIS135" s="128"/>
      <c r="AIT135" s="128"/>
      <c r="AIU135" s="128"/>
      <c r="AIV135" s="128"/>
      <c r="AIW135" s="128"/>
      <c r="AIX135" s="128"/>
      <c r="AIY135" s="128"/>
      <c r="AIZ135" s="128"/>
      <c r="AJA135" s="128"/>
      <c r="AJB135" s="128"/>
      <c r="AJC135" s="128"/>
      <c r="AJD135" s="128"/>
      <c r="AJE135" s="128"/>
      <c r="AJF135" s="128"/>
      <c r="AJG135" s="128"/>
      <c r="AJH135" s="128"/>
      <c r="AJI135" s="128"/>
      <c r="AJJ135" s="128"/>
      <c r="AJK135" s="128"/>
      <c r="AJL135" s="128"/>
      <c r="AJM135" s="128"/>
      <c r="AJN135" s="128"/>
      <c r="AJO135" s="128"/>
      <c r="AJP135" s="128"/>
      <c r="AJQ135" s="128"/>
      <c r="AJR135" s="128"/>
      <c r="AJS135" s="128"/>
      <c r="AJT135" s="128"/>
      <c r="AJU135" s="128"/>
      <c r="AJV135" s="128"/>
      <c r="AJW135" s="128"/>
      <c r="AJX135" s="128"/>
      <c r="AJY135" s="128"/>
      <c r="AJZ135" s="128"/>
      <c r="AKA135" s="128"/>
      <c r="AKB135" s="128"/>
      <c r="AKC135" s="128"/>
      <c r="AKD135" s="128"/>
      <c r="AKE135" s="128"/>
      <c r="AKF135" s="128"/>
      <c r="AKG135" s="128"/>
      <c r="AKH135" s="128"/>
      <c r="AKI135" s="128"/>
      <c r="AKJ135" s="128"/>
      <c r="AKK135" s="128"/>
      <c r="AKL135" s="128"/>
      <c r="AKM135" s="128"/>
      <c r="AKN135" s="128"/>
      <c r="AKO135" s="128"/>
      <c r="AKP135" s="128"/>
      <c r="AKQ135" s="128"/>
      <c r="AKR135" s="128"/>
      <c r="AKS135" s="128"/>
      <c r="AKT135" s="128"/>
      <c r="AKU135" s="128"/>
      <c r="AKV135" s="128"/>
      <c r="AKW135" s="128"/>
      <c r="AKX135" s="128"/>
      <c r="AKY135" s="128"/>
      <c r="AKZ135" s="128"/>
      <c r="ALA135" s="128"/>
      <c r="ALB135" s="128"/>
      <c r="ALC135" s="128"/>
      <c r="ALD135" s="128"/>
      <c r="ALE135" s="128"/>
      <c r="ALF135" s="128"/>
      <c r="ALG135" s="128"/>
      <c r="ALH135" s="128"/>
      <c r="ALI135" s="128"/>
      <c r="ALJ135" s="128"/>
      <c r="ALK135" s="128"/>
      <c r="ALL135" s="128"/>
      <c r="ALM135" s="128"/>
      <c r="ALN135" s="128"/>
      <c r="ALO135" s="128"/>
      <c r="ALP135" s="128"/>
      <c r="ALQ135" s="128"/>
      <c r="ALR135" s="128"/>
      <c r="ALS135" s="128"/>
      <c r="ALT135" s="128"/>
      <c r="ALU135" s="128"/>
      <c r="ALV135" s="128"/>
      <c r="ALW135" s="128"/>
      <c r="ALX135" s="128"/>
      <c r="ALY135" s="128"/>
      <c r="ALZ135" s="128"/>
      <c r="AMA135" s="128"/>
      <c r="AMB135" s="128"/>
      <c r="AMC135" s="128"/>
      <c r="AMD135" s="128"/>
      <c r="AME135" s="128"/>
      <c r="AMF135" s="128"/>
      <c r="AMG135" s="128"/>
      <c r="AMH135" s="128"/>
      <c r="AMI135" s="128"/>
      <c r="AMJ135" s="128"/>
      <c r="AMK135" s="128"/>
      <c r="AML135" s="128"/>
      <c r="AMM135" s="128"/>
      <c r="AMN135" s="128"/>
      <c r="AMO135" s="128"/>
    </row>
    <row r="136" spans="1:1029">
      <c r="A136" s="128"/>
      <c r="B136" s="128"/>
      <c r="C136" s="128"/>
      <c r="D136" s="128"/>
      <c r="E136" s="128"/>
      <c r="F136" s="96"/>
      <c r="G136" s="96"/>
      <c r="H136" s="96"/>
      <c r="I136" s="96"/>
      <c r="J136" s="96"/>
      <c r="K136" s="96"/>
      <c r="L136" s="96"/>
      <c r="M136" s="96"/>
      <c r="N136" s="96"/>
      <c r="P136" s="96"/>
      <c r="Q136" s="96"/>
      <c r="R136" s="96"/>
      <c r="S136" s="96"/>
      <c r="AG136" s="96"/>
      <c r="AH136" s="96"/>
      <c r="AI136" s="96"/>
      <c r="AJ136" s="96"/>
      <c r="AK136" s="96"/>
      <c r="AL136" s="96"/>
      <c r="AM136" s="96"/>
      <c r="AN136" s="96"/>
      <c r="AO136" s="96"/>
      <c r="AP136" s="96"/>
      <c r="AQ136" s="96"/>
      <c r="AR136" s="128"/>
      <c r="AS136" s="128"/>
      <c r="AT136" s="128"/>
      <c r="AU136" s="128"/>
      <c r="AV136" s="128"/>
      <c r="AW136" s="128"/>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c r="CX136" s="128"/>
      <c r="CY136" s="128"/>
      <c r="CZ136" s="128"/>
      <c r="DA136" s="128"/>
      <c r="DB136" s="128"/>
      <c r="DC136" s="128"/>
      <c r="DD136" s="128"/>
      <c r="DE136" s="128"/>
      <c r="DF136" s="128"/>
      <c r="DG136" s="128"/>
      <c r="DH136" s="128"/>
      <c r="DI136" s="128"/>
      <c r="DJ136" s="128"/>
      <c r="DK136" s="128"/>
      <c r="DL136" s="128"/>
      <c r="DM136" s="128"/>
      <c r="DN136" s="128"/>
      <c r="DO136" s="128"/>
      <c r="DP136" s="128"/>
      <c r="DQ136" s="128"/>
      <c r="DR136" s="128"/>
      <c r="DS136" s="128"/>
      <c r="DT136" s="128"/>
      <c r="DU136" s="128"/>
      <c r="DV136" s="128"/>
      <c r="DW136" s="128"/>
      <c r="DX136" s="128"/>
      <c r="DY136" s="128"/>
      <c r="DZ136" s="128"/>
      <c r="EA136" s="128"/>
      <c r="EB136" s="128"/>
      <c r="EC136" s="128"/>
      <c r="ED136" s="128"/>
      <c r="EE136" s="128"/>
      <c r="EF136" s="128"/>
      <c r="EG136" s="128"/>
      <c r="EH136" s="128"/>
      <c r="EI136" s="128"/>
      <c r="EJ136" s="128"/>
      <c r="EK136" s="128"/>
      <c r="EL136" s="128"/>
      <c r="EM136" s="128"/>
      <c r="EN136" s="128"/>
      <c r="EO136" s="128"/>
      <c r="EP136" s="128"/>
      <c r="EQ136" s="128"/>
      <c r="ER136" s="128"/>
      <c r="ES136" s="128"/>
      <c r="ET136" s="128"/>
      <c r="EU136" s="128"/>
      <c r="EV136" s="128"/>
      <c r="EW136" s="128"/>
      <c r="EX136" s="128"/>
      <c r="EY136" s="128"/>
      <c r="EZ136" s="128"/>
      <c r="FA136" s="128"/>
      <c r="FB136" s="128"/>
      <c r="FC136" s="128"/>
      <c r="FD136" s="128"/>
      <c r="FE136" s="128"/>
      <c r="FF136" s="128"/>
      <c r="FG136" s="128"/>
      <c r="FH136" s="128"/>
      <c r="FI136" s="128"/>
      <c r="FJ136" s="128"/>
      <c r="FK136" s="128"/>
      <c r="FL136" s="128"/>
      <c r="FM136" s="128"/>
      <c r="FN136" s="128"/>
      <c r="FO136" s="128"/>
      <c r="FP136" s="128"/>
      <c r="FQ136" s="128"/>
      <c r="FR136" s="128"/>
      <c r="FS136" s="128"/>
      <c r="FT136" s="128"/>
      <c r="FU136" s="128"/>
      <c r="FV136" s="128"/>
      <c r="FW136" s="128"/>
      <c r="FX136" s="128"/>
      <c r="FY136" s="128"/>
      <c r="FZ136" s="128"/>
      <c r="GA136" s="128"/>
      <c r="GB136" s="128"/>
      <c r="GC136" s="128"/>
      <c r="GD136" s="128"/>
      <c r="GE136" s="128"/>
      <c r="GF136" s="128"/>
      <c r="GG136" s="128"/>
      <c r="GH136" s="128"/>
      <c r="GI136" s="128"/>
      <c r="GJ136" s="128"/>
      <c r="GK136" s="128"/>
      <c r="GL136" s="128"/>
      <c r="GM136" s="128"/>
      <c r="GN136" s="128"/>
      <c r="GO136" s="128"/>
      <c r="GP136" s="128"/>
      <c r="GQ136" s="128"/>
      <c r="GR136" s="128"/>
      <c r="GS136" s="128"/>
      <c r="GT136" s="128"/>
      <c r="GU136" s="128"/>
      <c r="GV136" s="128"/>
      <c r="GW136" s="128"/>
      <c r="GX136" s="128"/>
      <c r="GY136" s="128"/>
      <c r="GZ136" s="128"/>
      <c r="HA136" s="128"/>
      <c r="HB136" s="128"/>
      <c r="HC136" s="128"/>
      <c r="HD136" s="128"/>
      <c r="HE136" s="128"/>
      <c r="HF136" s="128"/>
      <c r="HG136" s="128"/>
      <c r="HH136" s="128"/>
      <c r="HI136" s="128"/>
      <c r="HJ136" s="128"/>
      <c r="HK136" s="128"/>
      <c r="HL136" s="128"/>
      <c r="HM136" s="128"/>
      <c r="HN136" s="128"/>
      <c r="HO136" s="128"/>
      <c r="HP136" s="128"/>
      <c r="HQ136" s="128"/>
      <c r="HR136" s="128"/>
      <c r="HS136" s="128"/>
      <c r="HT136" s="128"/>
      <c r="HU136" s="128"/>
      <c r="HV136" s="128"/>
      <c r="HW136" s="128"/>
      <c r="HX136" s="128"/>
      <c r="HY136" s="128"/>
      <c r="HZ136" s="128"/>
      <c r="IA136" s="128"/>
      <c r="IB136" s="128"/>
      <c r="IC136" s="128"/>
      <c r="ID136" s="128"/>
      <c r="IE136" s="128"/>
      <c r="IF136" s="128"/>
      <c r="IG136" s="128"/>
      <c r="IH136" s="128"/>
      <c r="II136" s="128"/>
      <c r="IJ136" s="128"/>
      <c r="IK136" s="128"/>
      <c r="IL136" s="128"/>
      <c r="IM136" s="128"/>
      <c r="IN136" s="128"/>
      <c r="IO136" s="128"/>
      <c r="IP136" s="128"/>
      <c r="IQ136" s="128"/>
      <c r="IR136" s="128"/>
      <c r="IS136" s="128"/>
      <c r="IT136" s="128"/>
      <c r="IU136" s="128"/>
      <c r="IV136" s="128"/>
      <c r="IW136" s="128"/>
      <c r="IX136" s="128"/>
      <c r="IY136" s="128"/>
      <c r="IZ136" s="128"/>
      <c r="JA136" s="128"/>
      <c r="JB136" s="128"/>
      <c r="JC136" s="128"/>
      <c r="JD136" s="128"/>
      <c r="JE136" s="128"/>
      <c r="JF136" s="128"/>
      <c r="JG136" s="128"/>
      <c r="JH136" s="128"/>
      <c r="JI136" s="128"/>
      <c r="JJ136" s="128"/>
      <c r="JK136" s="128"/>
      <c r="JL136" s="128"/>
      <c r="JM136" s="128"/>
      <c r="JN136" s="128"/>
      <c r="JO136" s="128"/>
      <c r="JP136" s="128"/>
      <c r="JQ136" s="128"/>
      <c r="JR136" s="128"/>
      <c r="JS136" s="128"/>
      <c r="JT136" s="128"/>
      <c r="JU136" s="128"/>
      <c r="JV136" s="128"/>
      <c r="JW136" s="128"/>
      <c r="JX136" s="128"/>
      <c r="JY136" s="128"/>
      <c r="JZ136" s="128"/>
      <c r="KA136" s="128"/>
      <c r="KB136" s="128"/>
      <c r="KC136" s="128"/>
      <c r="KD136" s="128"/>
      <c r="KE136" s="128"/>
      <c r="KF136" s="128"/>
      <c r="KG136" s="128"/>
      <c r="KH136" s="128"/>
      <c r="KI136" s="128"/>
      <c r="KJ136" s="128"/>
      <c r="KK136" s="128"/>
      <c r="KL136" s="128"/>
      <c r="KM136" s="128"/>
      <c r="KN136" s="128"/>
      <c r="KO136" s="128"/>
      <c r="KP136" s="128"/>
      <c r="KQ136" s="128"/>
      <c r="KR136" s="128"/>
      <c r="KS136" s="128"/>
      <c r="KT136" s="128"/>
      <c r="KU136" s="128"/>
      <c r="KV136" s="128"/>
      <c r="KW136" s="128"/>
      <c r="KX136" s="128"/>
      <c r="KY136" s="128"/>
      <c r="KZ136" s="128"/>
      <c r="LA136" s="128"/>
      <c r="LB136" s="128"/>
      <c r="LC136" s="128"/>
      <c r="LD136" s="128"/>
      <c r="LE136" s="128"/>
      <c r="LF136" s="128"/>
      <c r="LG136" s="128"/>
      <c r="LH136" s="128"/>
      <c r="LI136" s="128"/>
      <c r="LJ136" s="128"/>
      <c r="LK136" s="128"/>
      <c r="LL136" s="128"/>
      <c r="LM136" s="128"/>
      <c r="LN136" s="128"/>
      <c r="LO136" s="128"/>
      <c r="LP136" s="128"/>
      <c r="LQ136" s="128"/>
      <c r="LR136" s="128"/>
      <c r="LS136" s="128"/>
      <c r="LT136" s="128"/>
      <c r="LU136" s="128"/>
      <c r="LV136" s="128"/>
      <c r="LW136" s="128"/>
      <c r="LX136" s="128"/>
      <c r="LY136" s="128"/>
      <c r="LZ136" s="128"/>
      <c r="MA136" s="128"/>
      <c r="MB136" s="128"/>
      <c r="MC136" s="128"/>
      <c r="MD136" s="128"/>
      <c r="ME136" s="128"/>
      <c r="MF136" s="128"/>
      <c r="MG136" s="128"/>
      <c r="MH136" s="128"/>
      <c r="MI136" s="128"/>
      <c r="MJ136" s="128"/>
      <c r="MK136" s="128"/>
      <c r="ML136" s="128"/>
      <c r="MM136" s="128"/>
      <c r="MN136" s="128"/>
      <c r="MO136" s="128"/>
      <c r="MP136" s="128"/>
      <c r="MQ136" s="128"/>
      <c r="MR136" s="128"/>
      <c r="MS136" s="128"/>
      <c r="MT136" s="128"/>
      <c r="MU136" s="128"/>
      <c r="MV136" s="128"/>
      <c r="MW136" s="128"/>
      <c r="MX136" s="128"/>
      <c r="MY136" s="128"/>
      <c r="MZ136" s="128"/>
      <c r="NA136" s="128"/>
      <c r="NB136" s="128"/>
      <c r="NC136" s="128"/>
      <c r="ND136" s="128"/>
      <c r="NE136" s="128"/>
      <c r="NF136" s="128"/>
      <c r="NG136" s="128"/>
      <c r="NH136" s="128"/>
      <c r="NI136" s="128"/>
      <c r="NJ136" s="128"/>
      <c r="NK136" s="128"/>
      <c r="NL136" s="128"/>
      <c r="NM136" s="128"/>
      <c r="NN136" s="128"/>
      <c r="NO136" s="128"/>
      <c r="NP136" s="128"/>
      <c r="NQ136" s="128"/>
      <c r="NR136" s="128"/>
      <c r="NS136" s="128"/>
      <c r="NT136" s="128"/>
      <c r="NU136" s="128"/>
      <c r="NV136" s="128"/>
      <c r="NW136" s="128"/>
      <c r="NX136" s="128"/>
      <c r="NY136" s="128"/>
      <c r="NZ136" s="128"/>
      <c r="OA136" s="128"/>
      <c r="OB136" s="128"/>
      <c r="OC136" s="128"/>
      <c r="OD136" s="128"/>
      <c r="OE136" s="128"/>
      <c r="OF136" s="128"/>
      <c r="OG136" s="128"/>
      <c r="OH136" s="128"/>
      <c r="OI136" s="128"/>
      <c r="OJ136" s="128"/>
      <c r="OK136" s="128"/>
      <c r="OL136" s="128"/>
      <c r="OM136" s="128"/>
      <c r="ON136" s="128"/>
      <c r="OO136" s="128"/>
      <c r="OP136" s="128"/>
      <c r="OQ136" s="128"/>
      <c r="OR136" s="128"/>
      <c r="OS136" s="128"/>
      <c r="OT136" s="128"/>
      <c r="OU136" s="128"/>
      <c r="OV136" s="128"/>
      <c r="OW136" s="128"/>
      <c r="OX136" s="128"/>
      <c r="OY136" s="128"/>
      <c r="OZ136" s="128"/>
      <c r="PA136" s="128"/>
      <c r="PB136" s="128"/>
      <c r="PC136" s="128"/>
      <c r="PD136" s="128"/>
      <c r="PE136" s="128"/>
      <c r="PF136" s="128"/>
      <c r="PG136" s="128"/>
      <c r="PH136" s="128"/>
      <c r="PI136" s="128"/>
      <c r="PJ136" s="128"/>
      <c r="PK136" s="128"/>
      <c r="PL136" s="128"/>
      <c r="PM136" s="128"/>
      <c r="PN136" s="128"/>
      <c r="PO136" s="128"/>
      <c r="PP136" s="128"/>
      <c r="PQ136" s="128"/>
      <c r="PR136" s="128"/>
      <c r="PS136" s="128"/>
      <c r="PT136" s="128"/>
      <c r="PU136" s="128"/>
      <c r="PV136" s="128"/>
      <c r="PW136" s="128"/>
      <c r="PX136" s="128"/>
      <c r="PY136" s="128"/>
      <c r="PZ136" s="128"/>
      <c r="QA136" s="128"/>
      <c r="QB136" s="128"/>
      <c r="QC136" s="128"/>
      <c r="QD136" s="128"/>
      <c r="QE136" s="128"/>
      <c r="QF136" s="128"/>
      <c r="QG136" s="128"/>
      <c r="QH136" s="128"/>
      <c r="QI136" s="128"/>
      <c r="QJ136" s="128"/>
      <c r="QK136" s="128"/>
      <c r="QL136" s="128"/>
      <c r="QM136" s="128"/>
      <c r="QN136" s="128"/>
      <c r="QO136" s="128"/>
      <c r="QP136" s="128"/>
      <c r="QQ136" s="128"/>
      <c r="QR136" s="128"/>
      <c r="QS136" s="128"/>
      <c r="QT136" s="128"/>
      <c r="QU136" s="128"/>
      <c r="QV136" s="128"/>
      <c r="QW136" s="128"/>
      <c r="QX136" s="128"/>
      <c r="QY136" s="128"/>
      <c r="QZ136" s="128"/>
      <c r="RA136" s="128"/>
      <c r="RB136" s="128"/>
      <c r="RC136" s="128"/>
      <c r="RD136" s="128"/>
      <c r="RE136" s="128"/>
      <c r="RF136" s="128"/>
      <c r="RG136" s="128"/>
      <c r="RH136" s="128"/>
      <c r="RI136" s="128"/>
      <c r="RJ136" s="128"/>
      <c r="RK136" s="128"/>
      <c r="RL136" s="128"/>
      <c r="RM136" s="128"/>
      <c r="RN136" s="128"/>
      <c r="RO136" s="128"/>
      <c r="RP136" s="128"/>
      <c r="RQ136" s="128"/>
      <c r="RR136" s="128"/>
      <c r="RS136" s="128"/>
      <c r="RT136" s="128"/>
      <c r="RU136" s="128"/>
      <c r="RV136" s="128"/>
      <c r="RW136" s="128"/>
      <c r="RX136" s="128"/>
      <c r="RY136" s="128"/>
      <c r="RZ136" s="128"/>
      <c r="SA136" s="128"/>
      <c r="SB136" s="128"/>
      <c r="SC136" s="128"/>
      <c r="SD136" s="128"/>
      <c r="SE136" s="128"/>
      <c r="SF136" s="128"/>
      <c r="SG136" s="128"/>
      <c r="SH136" s="128"/>
      <c r="SI136" s="128"/>
      <c r="SJ136" s="128"/>
      <c r="SK136" s="128"/>
      <c r="SL136" s="128"/>
      <c r="SM136" s="128"/>
      <c r="SN136" s="128"/>
      <c r="SO136" s="128"/>
      <c r="SP136" s="128"/>
      <c r="SQ136" s="128"/>
      <c r="SR136" s="128"/>
      <c r="SS136" s="128"/>
      <c r="ST136" s="128"/>
      <c r="SU136" s="128"/>
      <c r="SV136" s="128"/>
      <c r="SW136" s="128"/>
      <c r="SX136" s="128"/>
      <c r="SY136" s="128"/>
      <c r="SZ136" s="128"/>
      <c r="TA136" s="128"/>
      <c r="TB136" s="128"/>
      <c r="TC136" s="128"/>
      <c r="TD136" s="128"/>
      <c r="TE136" s="128"/>
      <c r="TF136" s="128"/>
      <c r="TG136" s="128"/>
      <c r="TH136" s="128"/>
      <c r="TI136" s="128"/>
      <c r="TJ136" s="128"/>
      <c r="TK136" s="128"/>
      <c r="TL136" s="128"/>
      <c r="TM136" s="128"/>
      <c r="TN136" s="128"/>
      <c r="TO136" s="128"/>
      <c r="TP136" s="128"/>
      <c r="TQ136" s="128"/>
      <c r="TR136" s="128"/>
      <c r="TS136" s="128"/>
      <c r="TT136" s="128"/>
      <c r="TU136" s="128"/>
      <c r="TV136" s="128"/>
      <c r="TW136" s="128"/>
      <c r="TX136" s="128"/>
      <c r="TY136" s="128"/>
      <c r="TZ136" s="128"/>
      <c r="UA136" s="128"/>
      <c r="UB136" s="128"/>
      <c r="UC136" s="128"/>
      <c r="UD136" s="128"/>
      <c r="UE136" s="128"/>
      <c r="UF136" s="128"/>
      <c r="UG136" s="128"/>
      <c r="UH136" s="128"/>
      <c r="UI136" s="128"/>
      <c r="UJ136" s="128"/>
      <c r="UK136" s="128"/>
      <c r="UL136" s="128"/>
      <c r="UM136" s="128"/>
      <c r="UN136" s="128"/>
      <c r="UO136" s="128"/>
      <c r="UP136" s="128"/>
      <c r="UQ136" s="128"/>
      <c r="UR136" s="128"/>
      <c r="US136" s="128"/>
      <c r="UT136" s="128"/>
      <c r="UU136" s="128"/>
      <c r="UV136" s="128"/>
      <c r="UW136" s="128"/>
      <c r="UX136" s="128"/>
      <c r="UY136" s="128"/>
      <c r="UZ136" s="128"/>
      <c r="VA136" s="128"/>
      <c r="VB136" s="128"/>
      <c r="VC136" s="128"/>
      <c r="VD136" s="128"/>
      <c r="VE136" s="128"/>
      <c r="VF136" s="128"/>
      <c r="VG136" s="128"/>
      <c r="VH136" s="128"/>
      <c r="VI136" s="128"/>
      <c r="VJ136" s="128"/>
      <c r="VK136" s="128"/>
      <c r="VL136" s="128"/>
      <c r="VM136" s="128"/>
      <c r="VN136" s="128"/>
      <c r="VO136" s="128"/>
      <c r="VP136" s="128"/>
      <c r="VQ136" s="128"/>
      <c r="VR136" s="128"/>
      <c r="VS136" s="128"/>
      <c r="VT136" s="128"/>
      <c r="VU136" s="128"/>
      <c r="VV136" s="128"/>
      <c r="VW136" s="128"/>
      <c r="VX136" s="128"/>
      <c r="VY136" s="128"/>
      <c r="VZ136" s="128"/>
      <c r="WA136" s="128"/>
      <c r="WB136" s="128"/>
      <c r="WC136" s="128"/>
      <c r="WD136" s="128"/>
      <c r="WE136" s="128"/>
      <c r="WF136" s="128"/>
      <c r="WG136" s="128"/>
      <c r="WH136" s="128"/>
      <c r="WI136" s="128"/>
      <c r="WJ136" s="128"/>
      <c r="WK136" s="128"/>
      <c r="WL136" s="128"/>
      <c r="WM136" s="128"/>
      <c r="WN136" s="128"/>
      <c r="WO136" s="128"/>
      <c r="WP136" s="128"/>
      <c r="WQ136" s="128"/>
      <c r="WR136" s="128"/>
      <c r="WS136" s="128"/>
      <c r="WT136" s="128"/>
      <c r="WU136" s="128"/>
      <c r="WV136" s="128"/>
      <c r="WW136" s="128"/>
      <c r="WX136" s="128"/>
      <c r="WY136" s="128"/>
      <c r="WZ136" s="128"/>
      <c r="XA136" s="128"/>
      <c r="XB136" s="128"/>
      <c r="XC136" s="128"/>
      <c r="XD136" s="128"/>
      <c r="XE136" s="128"/>
      <c r="XF136" s="128"/>
      <c r="XG136" s="128"/>
      <c r="XH136" s="128"/>
      <c r="XI136" s="128"/>
      <c r="XJ136" s="128"/>
      <c r="XK136" s="128"/>
      <c r="XL136" s="128"/>
      <c r="XM136" s="128"/>
      <c r="XN136" s="128"/>
      <c r="XO136" s="128"/>
      <c r="XP136" s="128"/>
      <c r="XQ136" s="128"/>
      <c r="XR136" s="128"/>
      <c r="XS136" s="128"/>
      <c r="XT136" s="128"/>
      <c r="XU136" s="128"/>
      <c r="XV136" s="128"/>
      <c r="XW136" s="128"/>
      <c r="XX136" s="128"/>
      <c r="XY136" s="128"/>
      <c r="XZ136" s="128"/>
      <c r="YA136" s="128"/>
      <c r="YB136" s="128"/>
      <c r="YC136" s="128"/>
      <c r="YD136" s="128"/>
      <c r="YE136" s="128"/>
      <c r="YF136" s="128"/>
      <c r="YG136" s="128"/>
      <c r="YH136" s="128"/>
      <c r="YI136" s="128"/>
      <c r="YJ136" s="128"/>
      <c r="YK136" s="128"/>
      <c r="YL136" s="128"/>
      <c r="YM136" s="128"/>
      <c r="YN136" s="128"/>
      <c r="YO136" s="128"/>
      <c r="YP136" s="128"/>
      <c r="YQ136" s="128"/>
      <c r="YR136" s="128"/>
      <c r="YS136" s="128"/>
      <c r="YT136" s="128"/>
      <c r="YU136" s="128"/>
      <c r="YV136" s="128"/>
      <c r="YW136" s="128"/>
      <c r="YX136" s="128"/>
      <c r="YY136" s="128"/>
      <c r="YZ136" s="128"/>
      <c r="ZA136" s="128"/>
      <c r="ZB136" s="128"/>
      <c r="ZC136" s="128"/>
      <c r="ZD136" s="128"/>
      <c r="ZE136" s="128"/>
      <c r="ZF136" s="128"/>
      <c r="ZG136" s="128"/>
      <c r="ZH136" s="128"/>
      <c r="ZI136" s="128"/>
      <c r="ZJ136" s="128"/>
      <c r="ZK136" s="128"/>
      <c r="ZL136" s="128"/>
      <c r="ZM136" s="128"/>
      <c r="ZN136" s="128"/>
      <c r="ZO136" s="128"/>
      <c r="ZP136" s="128"/>
      <c r="ZQ136" s="128"/>
      <c r="ZR136" s="128"/>
      <c r="ZS136" s="128"/>
      <c r="ZT136" s="128"/>
      <c r="ZU136" s="128"/>
      <c r="ZV136" s="128"/>
      <c r="ZW136" s="128"/>
      <c r="ZX136" s="128"/>
      <c r="ZY136" s="128"/>
      <c r="ZZ136" s="128"/>
      <c r="AAA136" s="128"/>
      <c r="AAB136" s="128"/>
      <c r="AAC136" s="128"/>
      <c r="AAD136" s="128"/>
      <c r="AAE136" s="128"/>
      <c r="AAF136" s="128"/>
      <c r="AAG136" s="128"/>
      <c r="AAH136" s="128"/>
      <c r="AAI136" s="128"/>
      <c r="AAJ136" s="128"/>
      <c r="AAK136" s="128"/>
      <c r="AAL136" s="128"/>
      <c r="AAM136" s="128"/>
      <c r="AAN136" s="128"/>
      <c r="AAO136" s="128"/>
      <c r="AAP136" s="128"/>
      <c r="AAQ136" s="128"/>
      <c r="AAR136" s="128"/>
      <c r="AAS136" s="128"/>
      <c r="AAT136" s="128"/>
      <c r="AAU136" s="128"/>
      <c r="AAV136" s="128"/>
      <c r="AAW136" s="128"/>
      <c r="AAX136" s="128"/>
      <c r="AAY136" s="128"/>
      <c r="AAZ136" s="128"/>
      <c r="ABA136" s="128"/>
      <c r="ABB136" s="128"/>
      <c r="ABC136" s="128"/>
      <c r="ABD136" s="128"/>
      <c r="ABE136" s="128"/>
      <c r="ABF136" s="128"/>
      <c r="ABG136" s="128"/>
      <c r="ABH136" s="128"/>
      <c r="ABI136" s="128"/>
      <c r="ABJ136" s="128"/>
      <c r="ABK136" s="128"/>
      <c r="ABL136" s="128"/>
      <c r="ABM136" s="128"/>
      <c r="ABN136" s="128"/>
      <c r="ABO136" s="128"/>
      <c r="ABP136" s="128"/>
      <c r="ABQ136" s="128"/>
      <c r="ABR136" s="128"/>
      <c r="ABS136" s="128"/>
      <c r="ABT136" s="128"/>
      <c r="ABU136" s="128"/>
      <c r="ABV136" s="128"/>
      <c r="ABW136" s="128"/>
      <c r="ABX136" s="128"/>
      <c r="ABY136" s="128"/>
      <c r="ABZ136" s="128"/>
      <c r="ACA136" s="128"/>
      <c r="ACB136" s="128"/>
      <c r="ACC136" s="128"/>
      <c r="ACD136" s="128"/>
      <c r="ACE136" s="128"/>
      <c r="ACF136" s="128"/>
      <c r="ACG136" s="128"/>
      <c r="ACH136" s="128"/>
      <c r="ACI136" s="128"/>
      <c r="ACJ136" s="128"/>
      <c r="ACK136" s="128"/>
      <c r="ACL136" s="128"/>
      <c r="ACM136" s="128"/>
      <c r="ACN136" s="128"/>
      <c r="ACO136" s="128"/>
      <c r="ACP136" s="128"/>
      <c r="ACQ136" s="128"/>
      <c r="ACR136" s="128"/>
      <c r="ACS136" s="128"/>
      <c r="ACT136" s="128"/>
      <c r="ACU136" s="128"/>
      <c r="ACV136" s="128"/>
      <c r="ACW136" s="128"/>
      <c r="ACX136" s="128"/>
      <c r="ACY136" s="128"/>
      <c r="ACZ136" s="128"/>
      <c r="ADA136" s="128"/>
      <c r="ADB136" s="128"/>
      <c r="ADC136" s="128"/>
      <c r="ADD136" s="128"/>
      <c r="ADE136" s="128"/>
      <c r="ADF136" s="128"/>
      <c r="ADG136" s="128"/>
      <c r="ADH136" s="128"/>
      <c r="ADI136" s="128"/>
      <c r="ADJ136" s="128"/>
      <c r="ADK136" s="128"/>
      <c r="ADL136" s="128"/>
      <c r="ADM136" s="128"/>
      <c r="ADN136" s="128"/>
      <c r="ADO136" s="128"/>
      <c r="ADP136" s="128"/>
      <c r="ADQ136" s="128"/>
      <c r="ADR136" s="128"/>
      <c r="ADS136" s="128"/>
      <c r="ADT136" s="128"/>
      <c r="ADU136" s="128"/>
      <c r="ADV136" s="128"/>
      <c r="ADW136" s="128"/>
      <c r="ADX136" s="128"/>
      <c r="ADY136" s="128"/>
      <c r="ADZ136" s="128"/>
      <c r="AEA136" s="128"/>
      <c r="AEB136" s="128"/>
      <c r="AEC136" s="128"/>
      <c r="AED136" s="128"/>
      <c r="AEE136" s="128"/>
      <c r="AEF136" s="128"/>
      <c r="AEG136" s="128"/>
      <c r="AEH136" s="128"/>
      <c r="AEI136" s="128"/>
      <c r="AEJ136" s="128"/>
      <c r="AEK136" s="128"/>
      <c r="AEL136" s="128"/>
      <c r="AEM136" s="128"/>
      <c r="AEN136" s="128"/>
      <c r="AEO136" s="128"/>
      <c r="AEP136" s="128"/>
      <c r="AEQ136" s="128"/>
      <c r="AER136" s="128"/>
      <c r="AES136" s="128"/>
      <c r="AET136" s="128"/>
      <c r="AEU136" s="128"/>
      <c r="AEV136" s="128"/>
      <c r="AEW136" s="128"/>
      <c r="AEX136" s="128"/>
      <c r="AEY136" s="128"/>
      <c r="AEZ136" s="128"/>
      <c r="AFA136" s="128"/>
      <c r="AFB136" s="128"/>
      <c r="AFC136" s="128"/>
      <c r="AFD136" s="128"/>
      <c r="AFE136" s="128"/>
      <c r="AFF136" s="128"/>
      <c r="AFG136" s="128"/>
      <c r="AFH136" s="128"/>
      <c r="AFI136" s="128"/>
      <c r="AFJ136" s="128"/>
      <c r="AFK136" s="128"/>
      <c r="AFL136" s="128"/>
      <c r="AFM136" s="128"/>
      <c r="AFN136" s="128"/>
      <c r="AFO136" s="128"/>
      <c r="AFP136" s="128"/>
      <c r="AFQ136" s="128"/>
      <c r="AFR136" s="128"/>
      <c r="AFS136" s="128"/>
      <c r="AFT136" s="128"/>
      <c r="AFU136" s="128"/>
      <c r="AFV136" s="128"/>
      <c r="AFW136" s="128"/>
      <c r="AFX136" s="128"/>
      <c r="AFY136" s="128"/>
      <c r="AFZ136" s="128"/>
      <c r="AGA136" s="128"/>
      <c r="AGB136" s="128"/>
      <c r="AGC136" s="128"/>
      <c r="AGD136" s="128"/>
      <c r="AGE136" s="128"/>
      <c r="AGF136" s="128"/>
      <c r="AGG136" s="128"/>
      <c r="AGH136" s="128"/>
      <c r="AGI136" s="128"/>
      <c r="AGJ136" s="128"/>
      <c r="AGK136" s="128"/>
      <c r="AGL136" s="128"/>
      <c r="AGM136" s="128"/>
      <c r="AGN136" s="128"/>
      <c r="AGO136" s="128"/>
      <c r="AGP136" s="128"/>
      <c r="AGQ136" s="128"/>
      <c r="AGR136" s="128"/>
      <c r="AGS136" s="128"/>
      <c r="AGT136" s="128"/>
      <c r="AGU136" s="128"/>
      <c r="AGV136" s="128"/>
      <c r="AGW136" s="128"/>
      <c r="AGX136" s="128"/>
      <c r="AGY136" s="128"/>
      <c r="AGZ136" s="128"/>
      <c r="AHA136" s="128"/>
      <c r="AHB136" s="128"/>
      <c r="AHC136" s="128"/>
      <c r="AHD136" s="128"/>
      <c r="AHE136" s="128"/>
      <c r="AHF136" s="128"/>
      <c r="AHG136" s="128"/>
      <c r="AHH136" s="128"/>
      <c r="AHI136" s="128"/>
      <c r="AHJ136" s="128"/>
      <c r="AHK136" s="128"/>
      <c r="AHL136" s="128"/>
      <c r="AHM136" s="128"/>
      <c r="AHN136" s="128"/>
      <c r="AHO136" s="128"/>
      <c r="AHP136" s="128"/>
      <c r="AHQ136" s="128"/>
      <c r="AHR136" s="128"/>
      <c r="AHS136" s="128"/>
      <c r="AHT136" s="128"/>
      <c r="AHU136" s="128"/>
      <c r="AHV136" s="128"/>
      <c r="AHW136" s="128"/>
      <c r="AHX136" s="128"/>
      <c r="AHY136" s="128"/>
      <c r="AHZ136" s="128"/>
      <c r="AIA136" s="128"/>
      <c r="AIB136" s="128"/>
      <c r="AIC136" s="128"/>
      <c r="AID136" s="128"/>
      <c r="AIE136" s="128"/>
      <c r="AIF136" s="128"/>
      <c r="AIG136" s="128"/>
      <c r="AIH136" s="128"/>
      <c r="AII136" s="128"/>
      <c r="AIJ136" s="128"/>
      <c r="AIK136" s="128"/>
      <c r="AIL136" s="128"/>
      <c r="AIM136" s="128"/>
      <c r="AIN136" s="128"/>
      <c r="AIO136" s="128"/>
      <c r="AIP136" s="128"/>
      <c r="AIQ136" s="128"/>
      <c r="AIR136" s="128"/>
      <c r="AIS136" s="128"/>
      <c r="AIT136" s="128"/>
      <c r="AIU136" s="128"/>
      <c r="AIV136" s="128"/>
      <c r="AIW136" s="128"/>
      <c r="AIX136" s="128"/>
      <c r="AIY136" s="128"/>
      <c r="AIZ136" s="128"/>
      <c r="AJA136" s="128"/>
      <c r="AJB136" s="128"/>
      <c r="AJC136" s="128"/>
      <c r="AJD136" s="128"/>
      <c r="AJE136" s="128"/>
      <c r="AJF136" s="128"/>
      <c r="AJG136" s="128"/>
      <c r="AJH136" s="128"/>
      <c r="AJI136" s="128"/>
      <c r="AJJ136" s="128"/>
      <c r="AJK136" s="128"/>
      <c r="AJL136" s="128"/>
      <c r="AJM136" s="128"/>
      <c r="AJN136" s="128"/>
      <c r="AJO136" s="128"/>
      <c r="AJP136" s="128"/>
      <c r="AJQ136" s="128"/>
      <c r="AJR136" s="128"/>
      <c r="AJS136" s="128"/>
      <c r="AJT136" s="128"/>
      <c r="AJU136" s="128"/>
      <c r="AJV136" s="128"/>
      <c r="AJW136" s="128"/>
      <c r="AJX136" s="128"/>
      <c r="AJY136" s="128"/>
      <c r="AJZ136" s="128"/>
      <c r="AKA136" s="128"/>
      <c r="AKB136" s="128"/>
      <c r="AKC136" s="128"/>
      <c r="AKD136" s="128"/>
      <c r="AKE136" s="128"/>
      <c r="AKF136" s="128"/>
      <c r="AKG136" s="128"/>
      <c r="AKH136" s="128"/>
      <c r="AKI136" s="128"/>
      <c r="AKJ136" s="128"/>
      <c r="AKK136" s="128"/>
      <c r="AKL136" s="128"/>
      <c r="AKM136" s="128"/>
      <c r="AKN136" s="128"/>
      <c r="AKO136" s="128"/>
      <c r="AKP136" s="128"/>
      <c r="AKQ136" s="128"/>
      <c r="AKR136" s="128"/>
      <c r="AKS136" s="128"/>
      <c r="AKT136" s="128"/>
      <c r="AKU136" s="128"/>
      <c r="AKV136" s="128"/>
      <c r="AKW136" s="128"/>
      <c r="AKX136" s="128"/>
      <c r="AKY136" s="128"/>
      <c r="AKZ136" s="128"/>
      <c r="ALA136" s="128"/>
      <c r="ALB136" s="128"/>
      <c r="ALC136" s="128"/>
      <c r="ALD136" s="128"/>
      <c r="ALE136" s="128"/>
      <c r="ALF136" s="128"/>
      <c r="ALG136" s="128"/>
      <c r="ALH136" s="128"/>
      <c r="ALI136" s="128"/>
      <c r="ALJ136" s="128"/>
      <c r="ALK136" s="128"/>
      <c r="ALL136" s="128"/>
      <c r="ALM136" s="128"/>
      <c r="ALN136" s="128"/>
      <c r="ALO136" s="128"/>
      <c r="ALP136" s="128"/>
      <c r="ALQ136" s="128"/>
      <c r="ALR136" s="128"/>
      <c r="ALS136" s="128"/>
      <c r="ALT136" s="128"/>
      <c r="ALU136" s="128"/>
      <c r="ALV136" s="128"/>
      <c r="ALW136" s="128"/>
      <c r="ALX136" s="128"/>
      <c r="ALY136" s="128"/>
      <c r="ALZ136" s="128"/>
      <c r="AMA136" s="128"/>
      <c r="AMB136" s="128"/>
      <c r="AMC136" s="128"/>
      <c r="AMD136" s="128"/>
      <c r="AME136" s="128"/>
      <c r="AMF136" s="128"/>
      <c r="AMG136" s="128"/>
      <c r="AMH136" s="128"/>
      <c r="AMI136" s="128"/>
      <c r="AMJ136" s="128"/>
      <c r="AMK136" s="128"/>
      <c r="AML136" s="128"/>
      <c r="AMM136" s="128"/>
      <c r="AMN136" s="128"/>
      <c r="AMO136" s="128"/>
    </row>
    <row r="137" spans="1:1029">
      <c r="A137" s="128"/>
      <c r="B137" s="128"/>
      <c r="C137" s="128"/>
      <c r="D137" s="128"/>
      <c r="E137" s="128"/>
      <c r="F137" s="96"/>
      <c r="G137" s="96"/>
      <c r="H137" s="96"/>
      <c r="I137" s="96"/>
      <c r="J137" s="96"/>
      <c r="K137" s="96"/>
      <c r="L137" s="96"/>
      <c r="M137" s="96"/>
      <c r="N137" s="96"/>
      <c r="P137" s="96"/>
      <c r="Q137" s="96"/>
      <c r="R137" s="96"/>
      <c r="S137" s="96"/>
      <c r="AG137" s="96"/>
      <c r="AH137" s="96"/>
      <c r="AI137" s="96"/>
      <c r="AJ137" s="96"/>
      <c r="AK137" s="96"/>
      <c r="AL137" s="96"/>
      <c r="AM137" s="96"/>
      <c r="AN137" s="96"/>
      <c r="AO137" s="96"/>
      <c r="AP137" s="96"/>
      <c r="AQ137" s="96"/>
      <c r="AR137" s="128"/>
      <c r="AS137" s="128"/>
      <c r="AT137" s="128"/>
      <c r="AU137" s="128"/>
      <c r="AV137" s="128"/>
      <c r="AW137" s="128"/>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c r="CX137" s="128"/>
      <c r="CY137" s="128"/>
      <c r="CZ137" s="128"/>
      <c r="DA137" s="128"/>
      <c r="DB137" s="128"/>
      <c r="DC137" s="128"/>
      <c r="DD137" s="128"/>
      <c r="DE137" s="128"/>
      <c r="DF137" s="128"/>
      <c r="DG137" s="128"/>
      <c r="DH137" s="128"/>
      <c r="DI137" s="128"/>
      <c r="DJ137" s="128"/>
      <c r="DK137" s="128"/>
      <c r="DL137" s="128"/>
      <c r="DM137" s="128"/>
      <c r="DN137" s="128"/>
      <c r="DO137" s="128"/>
      <c r="DP137" s="128"/>
      <c r="DQ137" s="128"/>
      <c r="DR137" s="128"/>
      <c r="DS137" s="128"/>
      <c r="DT137" s="128"/>
      <c r="DU137" s="128"/>
      <c r="DV137" s="128"/>
      <c r="DW137" s="128"/>
      <c r="DX137" s="128"/>
      <c r="DY137" s="128"/>
      <c r="DZ137" s="128"/>
      <c r="EA137" s="128"/>
      <c r="EB137" s="128"/>
      <c r="EC137" s="128"/>
      <c r="ED137" s="128"/>
      <c r="EE137" s="128"/>
      <c r="EF137" s="128"/>
      <c r="EG137" s="128"/>
      <c r="EH137" s="128"/>
      <c r="EI137" s="128"/>
      <c r="EJ137" s="128"/>
      <c r="EK137" s="128"/>
      <c r="EL137" s="128"/>
      <c r="EM137" s="128"/>
      <c r="EN137" s="128"/>
      <c r="EO137" s="128"/>
      <c r="EP137" s="128"/>
      <c r="EQ137" s="128"/>
      <c r="ER137" s="128"/>
      <c r="ES137" s="128"/>
      <c r="ET137" s="128"/>
      <c r="EU137" s="128"/>
      <c r="EV137" s="128"/>
      <c r="EW137" s="128"/>
      <c r="EX137" s="128"/>
      <c r="EY137" s="128"/>
      <c r="EZ137" s="128"/>
      <c r="FA137" s="128"/>
      <c r="FB137" s="128"/>
      <c r="FC137" s="128"/>
      <c r="FD137" s="128"/>
      <c r="FE137" s="128"/>
      <c r="FF137" s="128"/>
      <c r="FG137" s="128"/>
      <c r="FH137" s="128"/>
      <c r="FI137" s="128"/>
      <c r="FJ137" s="128"/>
      <c r="FK137" s="128"/>
      <c r="FL137" s="128"/>
      <c r="FM137" s="128"/>
      <c r="FN137" s="128"/>
      <c r="FO137" s="128"/>
      <c r="FP137" s="128"/>
      <c r="FQ137" s="128"/>
      <c r="FR137" s="128"/>
      <c r="FS137" s="128"/>
      <c r="FT137" s="128"/>
      <c r="FU137" s="128"/>
      <c r="FV137" s="128"/>
      <c r="FW137" s="128"/>
      <c r="FX137" s="128"/>
      <c r="FY137" s="128"/>
      <c r="FZ137" s="128"/>
      <c r="GA137" s="128"/>
      <c r="GB137" s="128"/>
      <c r="GC137" s="128"/>
      <c r="GD137" s="128"/>
      <c r="GE137" s="128"/>
      <c r="GF137" s="128"/>
      <c r="GG137" s="128"/>
      <c r="GH137" s="128"/>
      <c r="GI137" s="128"/>
      <c r="GJ137" s="128"/>
      <c r="GK137" s="128"/>
      <c r="GL137" s="128"/>
      <c r="GM137" s="128"/>
      <c r="GN137" s="128"/>
      <c r="GO137" s="128"/>
      <c r="GP137" s="128"/>
      <c r="GQ137" s="128"/>
      <c r="GR137" s="128"/>
      <c r="GS137" s="128"/>
      <c r="GT137" s="128"/>
      <c r="GU137" s="128"/>
      <c r="GV137" s="128"/>
      <c r="GW137" s="128"/>
      <c r="GX137" s="128"/>
      <c r="GY137" s="128"/>
      <c r="GZ137" s="128"/>
      <c r="HA137" s="128"/>
      <c r="HB137" s="128"/>
      <c r="HC137" s="128"/>
      <c r="HD137" s="128"/>
      <c r="HE137" s="128"/>
      <c r="HF137" s="128"/>
      <c r="HG137" s="128"/>
      <c r="HH137" s="128"/>
      <c r="HI137" s="128"/>
      <c r="HJ137" s="128"/>
      <c r="HK137" s="128"/>
      <c r="HL137" s="128"/>
      <c r="HM137" s="128"/>
      <c r="HN137" s="128"/>
      <c r="HO137" s="128"/>
      <c r="HP137" s="128"/>
      <c r="HQ137" s="128"/>
      <c r="HR137" s="128"/>
      <c r="HS137" s="128"/>
      <c r="HT137" s="128"/>
      <c r="HU137" s="128"/>
      <c r="HV137" s="128"/>
      <c r="HW137" s="128"/>
      <c r="HX137" s="128"/>
      <c r="HY137" s="128"/>
      <c r="HZ137" s="128"/>
      <c r="IA137" s="128"/>
      <c r="IB137" s="128"/>
      <c r="IC137" s="128"/>
      <c r="ID137" s="128"/>
      <c r="IE137" s="128"/>
      <c r="IF137" s="128"/>
      <c r="IG137" s="128"/>
      <c r="IH137" s="128"/>
      <c r="II137" s="128"/>
      <c r="IJ137" s="128"/>
      <c r="IK137" s="128"/>
      <c r="IL137" s="128"/>
      <c r="IM137" s="128"/>
      <c r="IN137" s="128"/>
      <c r="IO137" s="128"/>
      <c r="IP137" s="128"/>
      <c r="IQ137" s="128"/>
      <c r="IR137" s="128"/>
      <c r="IS137" s="128"/>
      <c r="IT137" s="128"/>
      <c r="IU137" s="128"/>
      <c r="IV137" s="128"/>
      <c r="IW137" s="128"/>
      <c r="IX137" s="128"/>
      <c r="IY137" s="128"/>
      <c r="IZ137" s="128"/>
      <c r="JA137" s="128"/>
      <c r="JB137" s="128"/>
      <c r="JC137" s="128"/>
      <c r="JD137" s="128"/>
      <c r="JE137" s="128"/>
      <c r="JF137" s="128"/>
      <c r="JG137" s="128"/>
      <c r="JH137" s="128"/>
      <c r="JI137" s="128"/>
      <c r="JJ137" s="128"/>
      <c r="JK137" s="128"/>
      <c r="JL137" s="128"/>
      <c r="JM137" s="128"/>
      <c r="JN137" s="128"/>
      <c r="JO137" s="128"/>
      <c r="JP137" s="128"/>
      <c r="JQ137" s="128"/>
      <c r="JR137" s="128"/>
      <c r="JS137" s="128"/>
      <c r="JT137" s="128"/>
      <c r="JU137" s="128"/>
      <c r="JV137" s="128"/>
      <c r="JW137" s="128"/>
      <c r="JX137" s="128"/>
      <c r="JY137" s="128"/>
      <c r="JZ137" s="128"/>
      <c r="KA137" s="128"/>
      <c r="KB137" s="128"/>
      <c r="KC137" s="128"/>
      <c r="KD137" s="128"/>
      <c r="KE137" s="128"/>
      <c r="KF137" s="128"/>
      <c r="KG137" s="128"/>
      <c r="KH137" s="128"/>
      <c r="KI137" s="128"/>
      <c r="KJ137" s="128"/>
      <c r="KK137" s="128"/>
      <c r="KL137" s="128"/>
      <c r="KM137" s="128"/>
      <c r="KN137" s="128"/>
      <c r="KO137" s="128"/>
      <c r="KP137" s="128"/>
      <c r="KQ137" s="128"/>
      <c r="KR137" s="128"/>
      <c r="KS137" s="128"/>
      <c r="KT137" s="128"/>
      <c r="KU137" s="128"/>
      <c r="KV137" s="128"/>
      <c r="KW137" s="128"/>
      <c r="KX137" s="128"/>
      <c r="KY137" s="128"/>
      <c r="KZ137" s="128"/>
      <c r="LA137" s="128"/>
      <c r="LB137" s="128"/>
      <c r="LC137" s="128"/>
      <c r="LD137" s="128"/>
      <c r="LE137" s="128"/>
      <c r="LF137" s="128"/>
      <c r="LG137" s="128"/>
      <c r="LH137" s="128"/>
      <c r="LI137" s="128"/>
      <c r="LJ137" s="128"/>
      <c r="LK137" s="128"/>
      <c r="LL137" s="128"/>
      <c r="LM137" s="128"/>
      <c r="LN137" s="128"/>
      <c r="LO137" s="128"/>
      <c r="LP137" s="128"/>
      <c r="LQ137" s="128"/>
      <c r="LR137" s="128"/>
      <c r="LS137" s="128"/>
      <c r="LT137" s="128"/>
      <c r="LU137" s="128"/>
      <c r="LV137" s="128"/>
      <c r="LW137" s="128"/>
      <c r="LX137" s="128"/>
      <c r="LY137" s="128"/>
      <c r="LZ137" s="128"/>
      <c r="MA137" s="128"/>
      <c r="MB137" s="128"/>
      <c r="MC137" s="128"/>
      <c r="MD137" s="128"/>
      <c r="ME137" s="128"/>
      <c r="MF137" s="128"/>
      <c r="MG137" s="128"/>
      <c r="MH137" s="128"/>
      <c r="MI137" s="128"/>
      <c r="MJ137" s="128"/>
      <c r="MK137" s="128"/>
      <c r="ML137" s="128"/>
      <c r="MM137" s="128"/>
      <c r="MN137" s="128"/>
      <c r="MO137" s="128"/>
      <c r="MP137" s="128"/>
      <c r="MQ137" s="128"/>
      <c r="MR137" s="128"/>
      <c r="MS137" s="128"/>
      <c r="MT137" s="128"/>
      <c r="MU137" s="128"/>
      <c r="MV137" s="128"/>
      <c r="MW137" s="128"/>
      <c r="MX137" s="128"/>
      <c r="MY137" s="128"/>
      <c r="MZ137" s="128"/>
      <c r="NA137" s="128"/>
      <c r="NB137" s="128"/>
      <c r="NC137" s="128"/>
      <c r="ND137" s="128"/>
      <c r="NE137" s="128"/>
      <c r="NF137" s="128"/>
      <c r="NG137" s="128"/>
      <c r="NH137" s="128"/>
      <c r="NI137" s="128"/>
      <c r="NJ137" s="128"/>
      <c r="NK137" s="128"/>
      <c r="NL137" s="128"/>
      <c r="NM137" s="128"/>
      <c r="NN137" s="128"/>
      <c r="NO137" s="128"/>
      <c r="NP137" s="128"/>
      <c r="NQ137" s="128"/>
      <c r="NR137" s="128"/>
      <c r="NS137" s="128"/>
      <c r="NT137" s="128"/>
      <c r="NU137" s="128"/>
      <c r="NV137" s="128"/>
      <c r="NW137" s="128"/>
      <c r="NX137" s="128"/>
      <c r="NY137" s="128"/>
      <c r="NZ137" s="128"/>
      <c r="OA137" s="128"/>
      <c r="OB137" s="128"/>
      <c r="OC137" s="128"/>
      <c r="OD137" s="128"/>
      <c r="OE137" s="128"/>
      <c r="OF137" s="128"/>
      <c r="OG137" s="128"/>
      <c r="OH137" s="128"/>
      <c r="OI137" s="128"/>
      <c r="OJ137" s="128"/>
      <c r="OK137" s="128"/>
      <c r="OL137" s="128"/>
      <c r="OM137" s="128"/>
      <c r="ON137" s="128"/>
      <c r="OO137" s="128"/>
      <c r="OP137" s="128"/>
      <c r="OQ137" s="128"/>
      <c r="OR137" s="128"/>
      <c r="OS137" s="128"/>
      <c r="OT137" s="128"/>
      <c r="OU137" s="128"/>
      <c r="OV137" s="128"/>
      <c r="OW137" s="128"/>
      <c r="OX137" s="128"/>
      <c r="OY137" s="128"/>
      <c r="OZ137" s="128"/>
      <c r="PA137" s="128"/>
      <c r="PB137" s="128"/>
      <c r="PC137" s="128"/>
      <c r="PD137" s="128"/>
      <c r="PE137" s="128"/>
      <c r="PF137" s="128"/>
      <c r="PG137" s="128"/>
      <c r="PH137" s="128"/>
      <c r="PI137" s="128"/>
      <c r="PJ137" s="128"/>
      <c r="PK137" s="128"/>
      <c r="PL137" s="128"/>
      <c r="PM137" s="128"/>
      <c r="PN137" s="128"/>
      <c r="PO137" s="128"/>
      <c r="PP137" s="128"/>
      <c r="PQ137" s="128"/>
      <c r="PR137" s="128"/>
      <c r="PS137" s="128"/>
      <c r="PT137" s="128"/>
      <c r="PU137" s="128"/>
      <c r="PV137" s="128"/>
      <c r="PW137" s="128"/>
      <c r="PX137" s="128"/>
      <c r="PY137" s="128"/>
      <c r="PZ137" s="128"/>
      <c r="QA137" s="128"/>
      <c r="QB137" s="128"/>
      <c r="QC137" s="128"/>
      <c r="QD137" s="128"/>
      <c r="QE137" s="128"/>
      <c r="QF137" s="128"/>
      <c r="QG137" s="128"/>
      <c r="QH137" s="128"/>
      <c r="QI137" s="128"/>
      <c r="QJ137" s="128"/>
      <c r="QK137" s="128"/>
      <c r="QL137" s="128"/>
      <c r="QM137" s="128"/>
      <c r="QN137" s="128"/>
      <c r="QO137" s="128"/>
      <c r="QP137" s="128"/>
      <c r="QQ137" s="128"/>
      <c r="QR137" s="128"/>
      <c r="QS137" s="128"/>
      <c r="QT137" s="128"/>
      <c r="QU137" s="128"/>
      <c r="QV137" s="128"/>
      <c r="QW137" s="128"/>
      <c r="QX137" s="128"/>
      <c r="QY137" s="128"/>
      <c r="QZ137" s="128"/>
      <c r="RA137" s="128"/>
      <c r="RB137" s="128"/>
      <c r="RC137" s="128"/>
      <c r="RD137" s="128"/>
      <c r="RE137" s="128"/>
      <c r="RF137" s="128"/>
      <c r="RG137" s="128"/>
      <c r="RH137" s="128"/>
      <c r="RI137" s="128"/>
      <c r="RJ137" s="128"/>
      <c r="RK137" s="128"/>
      <c r="RL137" s="128"/>
      <c r="RM137" s="128"/>
      <c r="RN137" s="128"/>
      <c r="RO137" s="128"/>
      <c r="RP137" s="128"/>
      <c r="RQ137" s="128"/>
      <c r="RR137" s="128"/>
      <c r="RS137" s="128"/>
      <c r="RT137" s="128"/>
      <c r="RU137" s="128"/>
      <c r="RV137" s="128"/>
      <c r="RW137" s="128"/>
      <c r="RX137" s="128"/>
      <c r="RY137" s="128"/>
      <c r="RZ137" s="128"/>
      <c r="SA137" s="128"/>
      <c r="SB137" s="128"/>
      <c r="SC137" s="128"/>
      <c r="SD137" s="128"/>
      <c r="SE137" s="128"/>
      <c r="SF137" s="128"/>
      <c r="SG137" s="128"/>
      <c r="SH137" s="128"/>
      <c r="SI137" s="128"/>
      <c r="SJ137" s="128"/>
      <c r="SK137" s="128"/>
      <c r="SL137" s="128"/>
      <c r="SM137" s="128"/>
      <c r="SN137" s="128"/>
      <c r="SO137" s="128"/>
      <c r="SP137" s="128"/>
      <c r="SQ137" s="128"/>
      <c r="SR137" s="128"/>
      <c r="SS137" s="128"/>
      <c r="ST137" s="128"/>
      <c r="SU137" s="128"/>
      <c r="SV137" s="128"/>
      <c r="SW137" s="128"/>
      <c r="SX137" s="128"/>
      <c r="SY137" s="128"/>
      <c r="SZ137" s="128"/>
      <c r="TA137" s="128"/>
      <c r="TB137" s="128"/>
      <c r="TC137" s="128"/>
      <c r="TD137" s="128"/>
      <c r="TE137" s="128"/>
      <c r="TF137" s="128"/>
      <c r="TG137" s="128"/>
      <c r="TH137" s="128"/>
      <c r="TI137" s="128"/>
      <c r="TJ137" s="128"/>
      <c r="TK137" s="128"/>
      <c r="TL137" s="128"/>
      <c r="TM137" s="128"/>
      <c r="TN137" s="128"/>
      <c r="TO137" s="128"/>
      <c r="TP137" s="128"/>
      <c r="TQ137" s="128"/>
      <c r="TR137" s="128"/>
      <c r="TS137" s="128"/>
      <c r="TT137" s="128"/>
      <c r="TU137" s="128"/>
      <c r="TV137" s="128"/>
      <c r="TW137" s="128"/>
      <c r="TX137" s="128"/>
      <c r="TY137" s="128"/>
      <c r="TZ137" s="128"/>
      <c r="UA137" s="128"/>
      <c r="UB137" s="128"/>
      <c r="UC137" s="128"/>
      <c r="UD137" s="128"/>
      <c r="UE137" s="128"/>
      <c r="UF137" s="128"/>
      <c r="UG137" s="128"/>
      <c r="UH137" s="128"/>
      <c r="UI137" s="128"/>
      <c r="UJ137" s="128"/>
      <c r="UK137" s="128"/>
      <c r="UL137" s="128"/>
      <c r="UM137" s="128"/>
      <c r="UN137" s="128"/>
      <c r="UO137" s="128"/>
      <c r="UP137" s="128"/>
      <c r="UQ137" s="128"/>
      <c r="UR137" s="128"/>
      <c r="US137" s="128"/>
      <c r="UT137" s="128"/>
      <c r="UU137" s="128"/>
      <c r="UV137" s="128"/>
      <c r="UW137" s="128"/>
      <c r="UX137" s="128"/>
      <c r="UY137" s="128"/>
      <c r="UZ137" s="128"/>
      <c r="VA137" s="128"/>
      <c r="VB137" s="128"/>
      <c r="VC137" s="128"/>
      <c r="VD137" s="128"/>
      <c r="VE137" s="128"/>
      <c r="VF137" s="128"/>
      <c r="VG137" s="128"/>
      <c r="VH137" s="128"/>
      <c r="VI137" s="128"/>
      <c r="VJ137" s="128"/>
      <c r="VK137" s="128"/>
      <c r="VL137" s="128"/>
      <c r="VM137" s="128"/>
      <c r="VN137" s="128"/>
      <c r="VO137" s="128"/>
      <c r="VP137" s="128"/>
      <c r="VQ137" s="128"/>
      <c r="VR137" s="128"/>
      <c r="VS137" s="128"/>
      <c r="VT137" s="128"/>
      <c r="VU137" s="128"/>
      <c r="VV137" s="128"/>
      <c r="VW137" s="128"/>
      <c r="VX137" s="128"/>
      <c r="VY137" s="128"/>
      <c r="VZ137" s="128"/>
      <c r="WA137" s="128"/>
      <c r="WB137" s="128"/>
      <c r="WC137" s="128"/>
      <c r="WD137" s="128"/>
      <c r="WE137" s="128"/>
      <c r="WF137" s="128"/>
      <c r="WG137" s="128"/>
      <c r="WH137" s="128"/>
      <c r="WI137" s="128"/>
      <c r="WJ137" s="128"/>
      <c r="WK137" s="128"/>
      <c r="WL137" s="128"/>
      <c r="WM137" s="128"/>
      <c r="WN137" s="128"/>
      <c r="WO137" s="128"/>
      <c r="WP137" s="128"/>
      <c r="WQ137" s="128"/>
      <c r="WR137" s="128"/>
      <c r="WS137" s="128"/>
      <c r="WT137" s="128"/>
      <c r="WU137" s="128"/>
      <c r="WV137" s="128"/>
      <c r="WW137" s="128"/>
      <c r="WX137" s="128"/>
      <c r="WY137" s="128"/>
      <c r="WZ137" s="128"/>
      <c r="XA137" s="128"/>
      <c r="XB137" s="128"/>
      <c r="XC137" s="128"/>
      <c r="XD137" s="128"/>
      <c r="XE137" s="128"/>
      <c r="XF137" s="128"/>
      <c r="XG137" s="128"/>
      <c r="XH137" s="128"/>
      <c r="XI137" s="128"/>
      <c r="XJ137" s="128"/>
      <c r="XK137" s="128"/>
      <c r="XL137" s="128"/>
      <c r="XM137" s="128"/>
      <c r="XN137" s="128"/>
      <c r="XO137" s="128"/>
      <c r="XP137" s="128"/>
      <c r="XQ137" s="128"/>
      <c r="XR137" s="128"/>
      <c r="XS137" s="128"/>
      <c r="XT137" s="128"/>
      <c r="XU137" s="128"/>
      <c r="XV137" s="128"/>
      <c r="XW137" s="128"/>
      <c r="XX137" s="128"/>
      <c r="XY137" s="128"/>
      <c r="XZ137" s="128"/>
      <c r="YA137" s="128"/>
      <c r="YB137" s="128"/>
      <c r="YC137" s="128"/>
      <c r="YD137" s="128"/>
      <c r="YE137" s="128"/>
      <c r="YF137" s="128"/>
      <c r="YG137" s="128"/>
      <c r="YH137" s="128"/>
      <c r="YI137" s="128"/>
      <c r="YJ137" s="128"/>
      <c r="YK137" s="128"/>
      <c r="YL137" s="128"/>
      <c r="YM137" s="128"/>
      <c r="YN137" s="128"/>
      <c r="YO137" s="128"/>
      <c r="YP137" s="128"/>
      <c r="YQ137" s="128"/>
      <c r="YR137" s="128"/>
      <c r="YS137" s="128"/>
      <c r="YT137" s="128"/>
      <c r="YU137" s="128"/>
      <c r="YV137" s="128"/>
      <c r="YW137" s="128"/>
      <c r="YX137" s="128"/>
      <c r="YY137" s="128"/>
      <c r="YZ137" s="128"/>
      <c r="ZA137" s="128"/>
      <c r="ZB137" s="128"/>
      <c r="ZC137" s="128"/>
      <c r="ZD137" s="128"/>
      <c r="ZE137" s="128"/>
      <c r="ZF137" s="128"/>
      <c r="ZG137" s="128"/>
      <c r="ZH137" s="128"/>
      <c r="ZI137" s="128"/>
      <c r="ZJ137" s="128"/>
      <c r="ZK137" s="128"/>
      <c r="ZL137" s="128"/>
      <c r="ZM137" s="128"/>
      <c r="ZN137" s="128"/>
      <c r="ZO137" s="128"/>
      <c r="ZP137" s="128"/>
      <c r="ZQ137" s="128"/>
      <c r="ZR137" s="128"/>
      <c r="ZS137" s="128"/>
      <c r="ZT137" s="128"/>
      <c r="ZU137" s="128"/>
      <c r="ZV137" s="128"/>
      <c r="ZW137" s="128"/>
      <c r="ZX137" s="128"/>
      <c r="ZY137" s="128"/>
      <c r="ZZ137" s="128"/>
      <c r="AAA137" s="128"/>
      <c r="AAB137" s="128"/>
      <c r="AAC137" s="128"/>
      <c r="AAD137" s="128"/>
      <c r="AAE137" s="128"/>
      <c r="AAF137" s="128"/>
      <c r="AAG137" s="128"/>
      <c r="AAH137" s="128"/>
      <c r="AAI137" s="128"/>
      <c r="AAJ137" s="128"/>
      <c r="AAK137" s="128"/>
      <c r="AAL137" s="128"/>
      <c r="AAM137" s="128"/>
      <c r="AAN137" s="128"/>
      <c r="AAO137" s="128"/>
      <c r="AAP137" s="128"/>
      <c r="AAQ137" s="128"/>
      <c r="AAR137" s="128"/>
      <c r="AAS137" s="128"/>
      <c r="AAT137" s="128"/>
      <c r="AAU137" s="128"/>
      <c r="AAV137" s="128"/>
      <c r="AAW137" s="128"/>
      <c r="AAX137" s="128"/>
      <c r="AAY137" s="128"/>
      <c r="AAZ137" s="128"/>
      <c r="ABA137" s="128"/>
      <c r="ABB137" s="128"/>
      <c r="ABC137" s="128"/>
      <c r="ABD137" s="128"/>
      <c r="ABE137" s="128"/>
      <c r="ABF137" s="128"/>
      <c r="ABG137" s="128"/>
      <c r="ABH137" s="128"/>
      <c r="ABI137" s="128"/>
      <c r="ABJ137" s="128"/>
      <c r="ABK137" s="128"/>
      <c r="ABL137" s="128"/>
      <c r="ABM137" s="128"/>
      <c r="ABN137" s="128"/>
      <c r="ABO137" s="128"/>
      <c r="ABP137" s="128"/>
      <c r="ABQ137" s="128"/>
      <c r="ABR137" s="128"/>
      <c r="ABS137" s="128"/>
      <c r="ABT137" s="128"/>
      <c r="ABU137" s="128"/>
      <c r="ABV137" s="128"/>
      <c r="ABW137" s="128"/>
      <c r="ABX137" s="128"/>
      <c r="ABY137" s="128"/>
      <c r="ABZ137" s="128"/>
      <c r="ACA137" s="128"/>
      <c r="ACB137" s="128"/>
      <c r="ACC137" s="128"/>
      <c r="ACD137" s="128"/>
      <c r="ACE137" s="128"/>
      <c r="ACF137" s="128"/>
      <c r="ACG137" s="128"/>
      <c r="ACH137" s="128"/>
      <c r="ACI137" s="128"/>
      <c r="ACJ137" s="128"/>
      <c r="ACK137" s="128"/>
      <c r="ACL137" s="128"/>
      <c r="ACM137" s="128"/>
      <c r="ACN137" s="128"/>
      <c r="ACO137" s="128"/>
      <c r="ACP137" s="128"/>
      <c r="ACQ137" s="128"/>
      <c r="ACR137" s="128"/>
      <c r="ACS137" s="128"/>
      <c r="ACT137" s="128"/>
      <c r="ACU137" s="128"/>
      <c r="ACV137" s="128"/>
      <c r="ACW137" s="128"/>
      <c r="ACX137" s="128"/>
      <c r="ACY137" s="128"/>
      <c r="ACZ137" s="128"/>
      <c r="ADA137" s="128"/>
      <c r="ADB137" s="128"/>
      <c r="ADC137" s="128"/>
      <c r="ADD137" s="128"/>
      <c r="ADE137" s="128"/>
      <c r="ADF137" s="128"/>
      <c r="ADG137" s="128"/>
      <c r="ADH137" s="128"/>
      <c r="ADI137" s="128"/>
      <c r="ADJ137" s="128"/>
      <c r="ADK137" s="128"/>
      <c r="ADL137" s="128"/>
      <c r="ADM137" s="128"/>
      <c r="ADN137" s="128"/>
      <c r="ADO137" s="128"/>
      <c r="ADP137" s="128"/>
      <c r="ADQ137" s="128"/>
      <c r="ADR137" s="128"/>
      <c r="ADS137" s="128"/>
      <c r="ADT137" s="128"/>
      <c r="ADU137" s="128"/>
      <c r="ADV137" s="128"/>
      <c r="ADW137" s="128"/>
      <c r="ADX137" s="128"/>
      <c r="ADY137" s="128"/>
      <c r="ADZ137" s="128"/>
      <c r="AEA137" s="128"/>
      <c r="AEB137" s="128"/>
      <c r="AEC137" s="128"/>
      <c r="AED137" s="128"/>
      <c r="AEE137" s="128"/>
      <c r="AEF137" s="128"/>
      <c r="AEG137" s="128"/>
      <c r="AEH137" s="128"/>
      <c r="AEI137" s="128"/>
      <c r="AEJ137" s="128"/>
      <c r="AEK137" s="128"/>
      <c r="AEL137" s="128"/>
      <c r="AEM137" s="128"/>
      <c r="AEN137" s="128"/>
      <c r="AEO137" s="128"/>
      <c r="AEP137" s="128"/>
      <c r="AEQ137" s="128"/>
      <c r="AER137" s="128"/>
      <c r="AES137" s="128"/>
      <c r="AET137" s="128"/>
      <c r="AEU137" s="128"/>
      <c r="AEV137" s="128"/>
      <c r="AEW137" s="128"/>
      <c r="AEX137" s="128"/>
      <c r="AEY137" s="128"/>
      <c r="AEZ137" s="128"/>
      <c r="AFA137" s="128"/>
      <c r="AFB137" s="128"/>
      <c r="AFC137" s="128"/>
      <c r="AFD137" s="128"/>
      <c r="AFE137" s="128"/>
      <c r="AFF137" s="128"/>
      <c r="AFG137" s="128"/>
      <c r="AFH137" s="128"/>
      <c r="AFI137" s="128"/>
      <c r="AFJ137" s="128"/>
      <c r="AFK137" s="128"/>
      <c r="AFL137" s="128"/>
      <c r="AFM137" s="128"/>
      <c r="AFN137" s="128"/>
      <c r="AFO137" s="128"/>
      <c r="AFP137" s="128"/>
      <c r="AFQ137" s="128"/>
      <c r="AFR137" s="128"/>
      <c r="AFS137" s="128"/>
      <c r="AFT137" s="128"/>
      <c r="AFU137" s="128"/>
      <c r="AFV137" s="128"/>
      <c r="AFW137" s="128"/>
      <c r="AFX137" s="128"/>
      <c r="AFY137" s="128"/>
      <c r="AFZ137" s="128"/>
      <c r="AGA137" s="128"/>
      <c r="AGB137" s="128"/>
      <c r="AGC137" s="128"/>
      <c r="AGD137" s="128"/>
      <c r="AGE137" s="128"/>
      <c r="AGF137" s="128"/>
      <c r="AGG137" s="128"/>
      <c r="AGH137" s="128"/>
      <c r="AGI137" s="128"/>
      <c r="AGJ137" s="128"/>
      <c r="AGK137" s="128"/>
      <c r="AGL137" s="128"/>
      <c r="AGM137" s="128"/>
      <c r="AGN137" s="128"/>
      <c r="AGO137" s="128"/>
      <c r="AGP137" s="128"/>
      <c r="AGQ137" s="128"/>
      <c r="AGR137" s="128"/>
      <c r="AGS137" s="128"/>
      <c r="AGT137" s="128"/>
      <c r="AGU137" s="128"/>
      <c r="AGV137" s="128"/>
      <c r="AGW137" s="128"/>
      <c r="AGX137" s="128"/>
      <c r="AGY137" s="128"/>
      <c r="AGZ137" s="128"/>
      <c r="AHA137" s="128"/>
      <c r="AHB137" s="128"/>
      <c r="AHC137" s="128"/>
      <c r="AHD137" s="128"/>
      <c r="AHE137" s="128"/>
      <c r="AHF137" s="128"/>
      <c r="AHG137" s="128"/>
      <c r="AHH137" s="128"/>
      <c r="AHI137" s="128"/>
      <c r="AHJ137" s="128"/>
      <c r="AHK137" s="128"/>
      <c r="AHL137" s="128"/>
      <c r="AHM137" s="128"/>
      <c r="AHN137" s="128"/>
      <c r="AHO137" s="128"/>
      <c r="AHP137" s="128"/>
      <c r="AHQ137" s="128"/>
      <c r="AHR137" s="128"/>
      <c r="AHS137" s="128"/>
      <c r="AHT137" s="128"/>
      <c r="AHU137" s="128"/>
      <c r="AHV137" s="128"/>
      <c r="AHW137" s="128"/>
      <c r="AHX137" s="128"/>
      <c r="AHY137" s="128"/>
      <c r="AHZ137" s="128"/>
      <c r="AIA137" s="128"/>
      <c r="AIB137" s="128"/>
      <c r="AIC137" s="128"/>
      <c r="AID137" s="128"/>
      <c r="AIE137" s="128"/>
      <c r="AIF137" s="128"/>
      <c r="AIG137" s="128"/>
      <c r="AIH137" s="128"/>
      <c r="AII137" s="128"/>
      <c r="AIJ137" s="128"/>
      <c r="AIK137" s="128"/>
      <c r="AIL137" s="128"/>
      <c r="AIM137" s="128"/>
      <c r="AIN137" s="128"/>
      <c r="AIO137" s="128"/>
      <c r="AIP137" s="128"/>
      <c r="AIQ137" s="128"/>
      <c r="AIR137" s="128"/>
      <c r="AIS137" s="128"/>
      <c r="AIT137" s="128"/>
      <c r="AIU137" s="128"/>
      <c r="AIV137" s="128"/>
      <c r="AIW137" s="128"/>
      <c r="AIX137" s="128"/>
      <c r="AIY137" s="128"/>
      <c r="AIZ137" s="128"/>
      <c r="AJA137" s="128"/>
      <c r="AJB137" s="128"/>
      <c r="AJC137" s="128"/>
      <c r="AJD137" s="128"/>
      <c r="AJE137" s="128"/>
      <c r="AJF137" s="128"/>
      <c r="AJG137" s="128"/>
      <c r="AJH137" s="128"/>
      <c r="AJI137" s="128"/>
      <c r="AJJ137" s="128"/>
      <c r="AJK137" s="128"/>
      <c r="AJL137" s="128"/>
      <c r="AJM137" s="128"/>
      <c r="AJN137" s="128"/>
      <c r="AJO137" s="128"/>
      <c r="AJP137" s="128"/>
      <c r="AJQ137" s="128"/>
      <c r="AJR137" s="128"/>
      <c r="AJS137" s="128"/>
      <c r="AJT137" s="128"/>
      <c r="AJU137" s="128"/>
      <c r="AJV137" s="128"/>
      <c r="AJW137" s="128"/>
      <c r="AJX137" s="128"/>
      <c r="AJY137" s="128"/>
      <c r="AJZ137" s="128"/>
      <c r="AKA137" s="128"/>
      <c r="AKB137" s="128"/>
      <c r="AKC137" s="128"/>
      <c r="AKD137" s="128"/>
      <c r="AKE137" s="128"/>
      <c r="AKF137" s="128"/>
      <c r="AKG137" s="128"/>
      <c r="AKH137" s="128"/>
      <c r="AKI137" s="128"/>
      <c r="AKJ137" s="128"/>
      <c r="AKK137" s="128"/>
      <c r="AKL137" s="128"/>
      <c r="AKM137" s="128"/>
      <c r="AKN137" s="128"/>
      <c r="AKO137" s="128"/>
      <c r="AKP137" s="128"/>
      <c r="AKQ137" s="128"/>
      <c r="AKR137" s="128"/>
      <c r="AKS137" s="128"/>
      <c r="AKT137" s="128"/>
      <c r="AKU137" s="128"/>
      <c r="AKV137" s="128"/>
      <c r="AKW137" s="128"/>
      <c r="AKX137" s="128"/>
      <c r="AKY137" s="128"/>
      <c r="AKZ137" s="128"/>
      <c r="ALA137" s="128"/>
      <c r="ALB137" s="128"/>
      <c r="ALC137" s="128"/>
      <c r="ALD137" s="128"/>
      <c r="ALE137" s="128"/>
      <c r="ALF137" s="128"/>
      <c r="ALG137" s="128"/>
      <c r="ALH137" s="128"/>
      <c r="ALI137" s="128"/>
      <c r="ALJ137" s="128"/>
      <c r="ALK137" s="128"/>
      <c r="ALL137" s="128"/>
      <c r="ALM137" s="128"/>
      <c r="ALN137" s="128"/>
      <c r="ALO137" s="128"/>
      <c r="ALP137" s="128"/>
      <c r="ALQ137" s="128"/>
      <c r="ALR137" s="128"/>
      <c r="ALS137" s="128"/>
      <c r="ALT137" s="128"/>
      <c r="ALU137" s="128"/>
      <c r="ALV137" s="128"/>
      <c r="ALW137" s="128"/>
      <c r="ALX137" s="128"/>
      <c r="ALY137" s="128"/>
      <c r="ALZ137" s="128"/>
      <c r="AMA137" s="128"/>
      <c r="AMB137" s="128"/>
      <c r="AMC137" s="128"/>
      <c r="AMD137" s="128"/>
      <c r="AME137" s="128"/>
      <c r="AMF137" s="128"/>
      <c r="AMG137" s="128"/>
      <c r="AMH137" s="128"/>
      <c r="AMI137" s="128"/>
      <c r="AMJ137" s="128"/>
      <c r="AMK137" s="128"/>
      <c r="AML137" s="128"/>
      <c r="AMM137" s="128"/>
      <c r="AMN137" s="128"/>
      <c r="AMO137" s="128"/>
    </row>
    <row r="138" spans="1:1029">
      <c r="A138" s="128"/>
      <c r="B138" s="128"/>
      <c r="C138" s="128"/>
      <c r="D138" s="128"/>
      <c r="E138" s="128"/>
      <c r="F138" s="96"/>
      <c r="G138" s="96"/>
      <c r="H138" s="96"/>
      <c r="I138" s="96"/>
      <c r="J138" s="96"/>
      <c r="K138" s="96"/>
      <c r="L138" s="96"/>
      <c r="M138" s="96"/>
      <c r="N138" s="96"/>
      <c r="P138" s="96"/>
      <c r="Q138" s="96"/>
      <c r="R138" s="96"/>
      <c r="S138" s="96"/>
      <c r="AG138" s="96"/>
      <c r="AH138" s="96"/>
      <c r="AI138" s="96"/>
      <c r="AJ138" s="96"/>
      <c r="AK138" s="96"/>
      <c r="AL138" s="96"/>
      <c r="AM138" s="96"/>
      <c r="AN138" s="96"/>
      <c r="AO138" s="96"/>
      <c r="AP138" s="96"/>
      <c r="AQ138" s="96"/>
      <c r="AR138" s="128"/>
      <c r="AS138" s="128"/>
      <c r="AT138" s="128"/>
      <c r="AU138" s="128"/>
      <c r="AV138" s="128"/>
      <c r="AW138" s="128"/>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c r="CX138" s="128"/>
      <c r="CY138" s="128"/>
      <c r="CZ138" s="128"/>
      <c r="DA138" s="128"/>
      <c r="DB138" s="128"/>
      <c r="DC138" s="128"/>
      <c r="DD138" s="128"/>
      <c r="DE138" s="128"/>
      <c r="DF138" s="128"/>
      <c r="DG138" s="128"/>
      <c r="DH138" s="128"/>
      <c r="DI138" s="128"/>
      <c r="DJ138" s="128"/>
      <c r="DK138" s="128"/>
      <c r="DL138" s="128"/>
      <c r="DM138" s="128"/>
      <c r="DN138" s="128"/>
      <c r="DO138" s="128"/>
      <c r="DP138" s="128"/>
      <c r="DQ138" s="128"/>
      <c r="DR138" s="128"/>
      <c r="DS138" s="128"/>
      <c r="DT138" s="128"/>
      <c r="DU138" s="128"/>
      <c r="DV138" s="128"/>
      <c r="DW138" s="128"/>
      <c r="DX138" s="128"/>
      <c r="DY138" s="128"/>
      <c r="DZ138" s="128"/>
      <c r="EA138" s="128"/>
      <c r="EB138" s="128"/>
      <c r="EC138" s="128"/>
      <c r="ED138" s="128"/>
      <c r="EE138" s="128"/>
      <c r="EF138" s="128"/>
      <c r="EG138" s="128"/>
      <c r="EH138" s="128"/>
      <c r="EI138" s="128"/>
      <c r="EJ138" s="128"/>
      <c r="EK138" s="128"/>
      <c r="EL138" s="128"/>
      <c r="EM138" s="128"/>
      <c r="EN138" s="128"/>
      <c r="EO138" s="128"/>
      <c r="EP138" s="128"/>
      <c r="EQ138" s="128"/>
      <c r="ER138" s="128"/>
      <c r="ES138" s="128"/>
      <c r="ET138" s="128"/>
      <c r="EU138" s="128"/>
      <c r="EV138" s="128"/>
      <c r="EW138" s="128"/>
      <c r="EX138" s="128"/>
      <c r="EY138" s="128"/>
      <c r="EZ138" s="128"/>
      <c r="FA138" s="128"/>
      <c r="FB138" s="128"/>
      <c r="FC138" s="128"/>
      <c r="FD138" s="128"/>
      <c r="FE138" s="128"/>
      <c r="FF138" s="128"/>
      <c r="FG138" s="128"/>
      <c r="FH138" s="128"/>
      <c r="FI138" s="128"/>
      <c r="FJ138" s="128"/>
      <c r="FK138" s="128"/>
      <c r="FL138" s="128"/>
      <c r="FM138" s="128"/>
      <c r="FN138" s="128"/>
      <c r="FO138" s="128"/>
      <c r="FP138" s="128"/>
      <c r="FQ138" s="128"/>
      <c r="FR138" s="128"/>
      <c r="FS138" s="128"/>
      <c r="FT138" s="128"/>
      <c r="FU138" s="128"/>
      <c r="FV138" s="128"/>
      <c r="FW138" s="128"/>
      <c r="FX138" s="128"/>
      <c r="FY138" s="128"/>
      <c r="FZ138" s="128"/>
      <c r="GA138" s="128"/>
      <c r="GB138" s="128"/>
      <c r="GC138" s="128"/>
      <c r="GD138" s="128"/>
      <c r="GE138" s="128"/>
      <c r="GF138" s="128"/>
      <c r="GG138" s="128"/>
      <c r="GH138" s="128"/>
      <c r="GI138" s="128"/>
      <c r="GJ138" s="128"/>
      <c r="GK138" s="128"/>
      <c r="GL138" s="128"/>
      <c r="GM138" s="128"/>
      <c r="GN138" s="128"/>
      <c r="GO138" s="128"/>
      <c r="GP138" s="128"/>
      <c r="GQ138" s="128"/>
      <c r="GR138" s="128"/>
      <c r="GS138" s="128"/>
      <c r="GT138" s="128"/>
      <c r="GU138" s="128"/>
      <c r="GV138" s="128"/>
      <c r="GW138" s="128"/>
      <c r="GX138" s="128"/>
      <c r="GY138" s="128"/>
      <c r="GZ138" s="128"/>
      <c r="HA138" s="128"/>
      <c r="HB138" s="128"/>
      <c r="HC138" s="128"/>
      <c r="HD138" s="128"/>
      <c r="HE138" s="128"/>
      <c r="HF138" s="128"/>
      <c r="HG138" s="128"/>
      <c r="HH138" s="128"/>
      <c r="HI138" s="128"/>
      <c r="HJ138" s="128"/>
      <c r="HK138" s="128"/>
      <c r="HL138" s="128"/>
      <c r="HM138" s="128"/>
      <c r="HN138" s="128"/>
      <c r="HO138" s="128"/>
      <c r="HP138" s="128"/>
      <c r="HQ138" s="128"/>
      <c r="HR138" s="128"/>
      <c r="HS138" s="128"/>
      <c r="HT138" s="128"/>
      <c r="HU138" s="128"/>
      <c r="HV138" s="128"/>
      <c r="HW138" s="128"/>
      <c r="HX138" s="128"/>
      <c r="HY138" s="128"/>
      <c r="HZ138" s="128"/>
      <c r="IA138" s="128"/>
      <c r="IB138" s="128"/>
      <c r="IC138" s="128"/>
      <c r="ID138" s="128"/>
      <c r="IE138" s="128"/>
      <c r="IF138" s="128"/>
      <c r="IG138" s="128"/>
      <c r="IH138" s="128"/>
      <c r="II138" s="128"/>
      <c r="IJ138" s="128"/>
      <c r="IK138" s="128"/>
      <c r="IL138" s="128"/>
      <c r="IM138" s="128"/>
      <c r="IN138" s="128"/>
      <c r="IO138" s="128"/>
      <c r="IP138" s="128"/>
      <c r="IQ138" s="128"/>
      <c r="IR138" s="128"/>
      <c r="IS138" s="128"/>
      <c r="IT138" s="128"/>
      <c r="IU138" s="128"/>
      <c r="IV138" s="128"/>
      <c r="IW138" s="128"/>
      <c r="IX138" s="128"/>
      <c r="IY138" s="128"/>
      <c r="IZ138" s="128"/>
      <c r="JA138" s="128"/>
      <c r="JB138" s="128"/>
      <c r="JC138" s="128"/>
      <c r="JD138" s="128"/>
      <c r="JE138" s="128"/>
      <c r="JF138" s="128"/>
      <c r="JG138" s="128"/>
      <c r="JH138" s="128"/>
      <c r="JI138" s="128"/>
      <c r="JJ138" s="128"/>
      <c r="JK138" s="128"/>
      <c r="JL138" s="128"/>
      <c r="JM138" s="128"/>
      <c r="JN138" s="128"/>
      <c r="JO138" s="128"/>
      <c r="JP138" s="128"/>
      <c r="JQ138" s="128"/>
      <c r="JR138" s="128"/>
      <c r="JS138" s="128"/>
      <c r="JT138" s="128"/>
      <c r="JU138" s="128"/>
      <c r="JV138" s="128"/>
      <c r="JW138" s="128"/>
      <c r="JX138" s="128"/>
      <c r="JY138" s="128"/>
      <c r="JZ138" s="128"/>
      <c r="KA138" s="128"/>
      <c r="KB138" s="128"/>
      <c r="KC138" s="128"/>
      <c r="KD138" s="128"/>
      <c r="KE138" s="128"/>
      <c r="KF138" s="128"/>
      <c r="KG138" s="128"/>
      <c r="KH138" s="128"/>
      <c r="KI138" s="128"/>
      <c r="KJ138" s="128"/>
      <c r="KK138" s="128"/>
      <c r="KL138" s="128"/>
      <c r="KM138" s="128"/>
      <c r="KN138" s="128"/>
      <c r="KO138" s="128"/>
      <c r="KP138" s="128"/>
      <c r="KQ138" s="128"/>
      <c r="KR138" s="128"/>
      <c r="KS138" s="128"/>
      <c r="KT138" s="128"/>
      <c r="KU138" s="128"/>
      <c r="KV138" s="128"/>
      <c r="KW138" s="128"/>
      <c r="KX138" s="128"/>
      <c r="KY138" s="128"/>
      <c r="KZ138" s="128"/>
      <c r="LA138" s="128"/>
      <c r="LB138" s="128"/>
      <c r="LC138" s="128"/>
      <c r="LD138" s="128"/>
      <c r="LE138" s="128"/>
      <c r="LF138" s="128"/>
      <c r="LG138" s="128"/>
      <c r="LH138" s="128"/>
      <c r="LI138" s="128"/>
      <c r="LJ138" s="128"/>
      <c r="LK138" s="128"/>
      <c r="LL138" s="128"/>
      <c r="LM138" s="128"/>
      <c r="LN138" s="128"/>
      <c r="LO138" s="128"/>
      <c r="LP138" s="128"/>
      <c r="LQ138" s="128"/>
      <c r="LR138" s="128"/>
      <c r="LS138" s="128"/>
      <c r="LT138" s="128"/>
      <c r="LU138" s="128"/>
      <c r="LV138" s="128"/>
      <c r="LW138" s="128"/>
      <c r="LX138" s="128"/>
      <c r="LY138" s="128"/>
      <c r="LZ138" s="128"/>
      <c r="MA138" s="128"/>
      <c r="MB138" s="128"/>
      <c r="MC138" s="128"/>
      <c r="MD138" s="128"/>
      <c r="ME138" s="128"/>
      <c r="MF138" s="128"/>
      <c r="MG138" s="128"/>
      <c r="MH138" s="128"/>
      <c r="MI138" s="128"/>
      <c r="MJ138" s="128"/>
      <c r="MK138" s="128"/>
      <c r="ML138" s="128"/>
      <c r="MM138" s="128"/>
      <c r="MN138" s="128"/>
      <c r="MO138" s="128"/>
      <c r="MP138" s="128"/>
      <c r="MQ138" s="128"/>
      <c r="MR138" s="128"/>
      <c r="MS138" s="128"/>
      <c r="MT138" s="128"/>
      <c r="MU138" s="128"/>
      <c r="MV138" s="128"/>
      <c r="MW138" s="128"/>
      <c r="MX138" s="128"/>
      <c r="MY138" s="128"/>
      <c r="MZ138" s="128"/>
      <c r="NA138" s="128"/>
      <c r="NB138" s="128"/>
      <c r="NC138" s="128"/>
      <c r="ND138" s="128"/>
      <c r="NE138" s="128"/>
      <c r="NF138" s="128"/>
      <c r="NG138" s="128"/>
      <c r="NH138" s="128"/>
      <c r="NI138" s="128"/>
      <c r="NJ138" s="128"/>
      <c r="NK138" s="128"/>
      <c r="NL138" s="128"/>
      <c r="NM138" s="128"/>
      <c r="NN138" s="128"/>
      <c r="NO138" s="128"/>
      <c r="NP138" s="128"/>
      <c r="NQ138" s="128"/>
      <c r="NR138" s="128"/>
      <c r="NS138" s="128"/>
      <c r="NT138" s="128"/>
      <c r="NU138" s="128"/>
      <c r="NV138" s="128"/>
      <c r="NW138" s="128"/>
      <c r="NX138" s="128"/>
      <c r="NY138" s="128"/>
      <c r="NZ138" s="128"/>
      <c r="OA138" s="128"/>
      <c r="OB138" s="128"/>
      <c r="OC138" s="128"/>
      <c r="OD138" s="128"/>
      <c r="OE138" s="128"/>
      <c r="OF138" s="128"/>
      <c r="OG138" s="128"/>
      <c r="OH138" s="128"/>
      <c r="OI138" s="128"/>
      <c r="OJ138" s="128"/>
      <c r="OK138" s="128"/>
      <c r="OL138" s="128"/>
      <c r="OM138" s="128"/>
      <c r="ON138" s="128"/>
      <c r="OO138" s="128"/>
      <c r="OP138" s="128"/>
      <c r="OQ138" s="128"/>
      <c r="OR138" s="128"/>
      <c r="OS138" s="128"/>
      <c r="OT138" s="128"/>
      <c r="OU138" s="128"/>
      <c r="OV138" s="128"/>
      <c r="OW138" s="128"/>
      <c r="OX138" s="128"/>
      <c r="OY138" s="128"/>
      <c r="OZ138" s="128"/>
      <c r="PA138" s="128"/>
      <c r="PB138" s="128"/>
      <c r="PC138" s="128"/>
      <c r="PD138" s="128"/>
      <c r="PE138" s="128"/>
      <c r="PF138" s="128"/>
      <c r="PG138" s="128"/>
      <c r="PH138" s="128"/>
      <c r="PI138" s="128"/>
      <c r="PJ138" s="128"/>
      <c r="PK138" s="128"/>
      <c r="PL138" s="128"/>
      <c r="PM138" s="128"/>
      <c r="PN138" s="128"/>
      <c r="PO138" s="128"/>
      <c r="PP138" s="128"/>
      <c r="PQ138" s="128"/>
      <c r="PR138" s="128"/>
      <c r="PS138" s="128"/>
      <c r="PT138" s="128"/>
      <c r="PU138" s="128"/>
      <c r="PV138" s="128"/>
      <c r="PW138" s="128"/>
      <c r="PX138" s="128"/>
      <c r="PY138" s="128"/>
      <c r="PZ138" s="128"/>
      <c r="QA138" s="128"/>
      <c r="QB138" s="128"/>
      <c r="QC138" s="128"/>
      <c r="QD138" s="128"/>
      <c r="QE138" s="128"/>
      <c r="QF138" s="128"/>
      <c r="QG138" s="128"/>
      <c r="QH138" s="128"/>
      <c r="QI138" s="128"/>
      <c r="QJ138" s="128"/>
      <c r="QK138" s="128"/>
      <c r="QL138" s="128"/>
      <c r="QM138" s="128"/>
      <c r="QN138" s="128"/>
      <c r="QO138" s="128"/>
      <c r="QP138" s="128"/>
      <c r="QQ138" s="128"/>
      <c r="QR138" s="128"/>
      <c r="QS138" s="128"/>
      <c r="QT138" s="128"/>
      <c r="QU138" s="128"/>
      <c r="QV138" s="128"/>
      <c r="QW138" s="128"/>
      <c r="QX138" s="128"/>
      <c r="QY138" s="128"/>
      <c r="QZ138" s="128"/>
      <c r="RA138" s="128"/>
      <c r="RB138" s="128"/>
      <c r="RC138" s="128"/>
      <c r="RD138" s="128"/>
      <c r="RE138" s="128"/>
      <c r="RF138" s="128"/>
      <c r="RG138" s="128"/>
      <c r="RH138" s="128"/>
      <c r="RI138" s="128"/>
      <c r="RJ138" s="128"/>
      <c r="RK138" s="128"/>
      <c r="RL138" s="128"/>
      <c r="RM138" s="128"/>
      <c r="RN138" s="128"/>
      <c r="RO138" s="128"/>
      <c r="RP138" s="128"/>
      <c r="RQ138" s="128"/>
      <c r="RR138" s="128"/>
      <c r="RS138" s="128"/>
      <c r="RT138" s="128"/>
      <c r="RU138" s="128"/>
      <c r="RV138" s="128"/>
      <c r="RW138" s="128"/>
      <c r="RX138" s="128"/>
      <c r="RY138" s="128"/>
      <c r="RZ138" s="128"/>
      <c r="SA138" s="128"/>
      <c r="SB138" s="128"/>
      <c r="SC138" s="128"/>
      <c r="SD138" s="128"/>
      <c r="SE138" s="128"/>
      <c r="SF138" s="128"/>
      <c r="SG138" s="128"/>
      <c r="SH138" s="128"/>
      <c r="SI138" s="128"/>
      <c r="SJ138" s="128"/>
      <c r="SK138" s="128"/>
      <c r="SL138" s="128"/>
      <c r="SM138" s="128"/>
      <c r="SN138" s="128"/>
      <c r="SO138" s="128"/>
      <c r="SP138" s="128"/>
      <c r="SQ138" s="128"/>
      <c r="SR138" s="128"/>
      <c r="SS138" s="128"/>
      <c r="ST138" s="128"/>
      <c r="SU138" s="128"/>
      <c r="SV138" s="128"/>
      <c r="SW138" s="128"/>
      <c r="SX138" s="128"/>
      <c r="SY138" s="128"/>
      <c r="SZ138" s="128"/>
      <c r="TA138" s="128"/>
      <c r="TB138" s="128"/>
      <c r="TC138" s="128"/>
      <c r="TD138" s="128"/>
      <c r="TE138" s="128"/>
      <c r="TF138" s="128"/>
      <c r="TG138" s="128"/>
      <c r="TH138" s="128"/>
      <c r="TI138" s="128"/>
      <c r="TJ138" s="128"/>
      <c r="TK138" s="128"/>
      <c r="TL138" s="128"/>
      <c r="TM138" s="128"/>
      <c r="TN138" s="128"/>
      <c r="TO138" s="128"/>
      <c r="TP138" s="128"/>
      <c r="TQ138" s="128"/>
      <c r="TR138" s="128"/>
      <c r="TS138" s="128"/>
      <c r="TT138" s="128"/>
      <c r="TU138" s="128"/>
      <c r="TV138" s="128"/>
      <c r="TW138" s="128"/>
      <c r="TX138" s="128"/>
      <c r="TY138" s="128"/>
      <c r="TZ138" s="128"/>
      <c r="UA138" s="128"/>
      <c r="UB138" s="128"/>
      <c r="UC138" s="128"/>
      <c r="UD138" s="128"/>
      <c r="UE138" s="128"/>
      <c r="UF138" s="128"/>
      <c r="UG138" s="128"/>
      <c r="UH138" s="128"/>
      <c r="UI138" s="128"/>
      <c r="UJ138" s="128"/>
      <c r="UK138" s="128"/>
      <c r="UL138" s="128"/>
      <c r="UM138" s="128"/>
      <c r="UN138" s="128"/>
      <c r="UO138" s="128"/>
      <c r="UP138" s="128"/>
      <c r="UQ138" s="128"/>
      <c r="UR138" s="128"/>
      <c r="US138" s="128"/>
      <c r="UT138" s="128"/>
      <c r="UU138" s="128"/>
      <c r="UV138" s="128"/>
      <c r="UW138" s="128"/>
      <c r="UX138" s="128"/>
      <c r="UY138" s="128"/>
      <c r="UZ138" s="128"/>
      <c r="VA138" s="128"/>
      <c r="VB138" s="128"/>
      <c r="VC138" s="128"/>
      <c r="VD138" s="128"/>
      <c r="VE138" s="128"/>
      <c r="VF138" s="128"/>
      <c r="VG138" s="128"/>
      <c r="VH138" s="128"/>
      <c r="VI138" s="128"/>
      <c r="VJ138" s="128"/>
      <c r="VK138" s="128"/>
      <c r="VL138" s="128"/>
      <c r="VM138" s="128"/>
      <c r="VN138" s="128"/>
      <c r="VO138" s="128"/>
      <c r="VP138" s="128"/>
      <c r="VQ138" s="128"/>
      <c r="VR138" s="128"/>
      <c r="VS138" s="128"/>
      <c r="VT138" s="128"/>
      <c r="VU138" s="128"/>
      <c r="VV138" s="128"/>
      <c r="VW138" s="128"/>
      <c r="VX138" s="128"/>
      <c r="VY138" s="128"/>
      <c r="VZ138" s="128"/>
      <c r="WA138" s="128"/>
      <c r="WB138" s="128"/>
      <c r="WC138" s="128"/>
      <c r="WD138" s="128"/>
      <c r="WE138" s="128"/>
      <c r="WF138" s="128"/>
      <c r="WG138" s="128"/>
      <c r="WH138" s="128"/>
      <c r="WI138" s="128"/>
      <c r="WJ138" s="128"/>
      <c r="WK138" s="128"/>
      <c r="WL138" s="128"/>
      <c r="WM138" s="128"/>
      <c r="WN138" s="128"/>
      <c r="WO138" s="128"/>
      <c r="WP138" s="128"/>
      <c r="WQ138" s="128"/>
      <c r="WR138" s="128"/>
      <c r="WS138" s="128"/>
      <c r="WT138" s="128"/>
      <c r="WU138" s="128"/>
      <c r="WV138" s="128"/>
      <c r="WW138" s="128"/>
      <c r="WX138" s="128"/>
      <c r="WY138" s="128"/>
      <c r="WZ138" s="128"/>
      <c r="XA138" s="128"/>
      <c r="XB138" s="128"/>
      <c r="XC138" s="128"/>
      <c r="XD138" s="128"/>
      <c r="XE138" s="128"/>
      <c r="XF138" s="128"/>
      <c r="XG138" s="128"/>
      <c r="XH138" s="128"/>
      <c r="XI138" s="128"/>
      <c r="XJ138" s="128"/>
      <c r="XK138" s="128"/>
      <c r="XL138" s="128"/>
      <c r="XM138" s="128"/>
      <c r="XN138" s="128"/>
      <c r="XO138" s="128"/>
      <c r="XP138" s="128"/>
      <c r="XQ138" s="128"/>
      <c r="XR138" s="128"/>
      <c r="XS138" s="128"/>
      <c r="XT138" s="128"/>
      <c r="XU138" s="128"/>
      <c r="XV138" s="128"/>
      <c r="XW138" s="128"/>
      <c r="XX138" s="128"/>
      <c r="XY138" s="128"/>
      <c r="XZ138" s="128"/>
      <c r="YA138" s="128"/>
      <c r="YB138" s="128"/>
      <c r="YC138" s="128"/>
      <c r="YD138" s="128"/>
      <c r="YE138" s="128"/>
      <c r="YF138" s="128"/>
      <c r="YG138" s="128"/>
      <c r="YH138" s="128"/>
      <c r="YI138" s="128"/>
      <c r="YJ138" s="128"/>
      <c r="YK138" s="128"/>
      <c r="YL138" s="128"/>
      <c r="YM138" s="128"/>
      <c r="YN138" s="128"/>
      <c r="YO138" s="128"/>
      <c r="YP138" s="128"/>
      <c r="YQ138" s="128"/>
      <c r="YR138" s="128"/>
      <c r="YS138" s="128"/>
      <c r="YT138" s="128"/>
      <c r="YU138" s="128"/>
      <c r="YV138" s="128"/>
      <c r="YW138" s="128"/>
      <c r="YX138" s="128"/>
      <c r="YY138" s="128"/>
      <c r="YZ138" s="128"/>
      <c r="ZA138" s="128"/>
      <c r="ZB138" s="128"/>
      <c r="ZC138" s="128"/>
      <c r="ZD138" s="128"/>
      <c r="ZE138" s="128"/>
      <c r="ZF138" s="128"/>
      <c r="ZG138" s="128"/>
      <c r="ZH138" s="128"/>
      <c r="ZI138" s="128"/>
      <c r="ZJ138" s="128"/>
      <c r="ZK138" s="128"/>
      <c r="ZL138" s="128"/>
      <c r="ZM138" s="128"/>
      <c r="ZN138" s="128"/>
      <c r="ZO138" s="128"/>
      <c r="ZP138" s="128"/>
      <c r="ZQ138" s="128"/>
      <c r="ZR138" s="128"/>
      <c r="ZS138" s="128"/>
      <c r="ZT138" s="128"/>
      <c r="ZU138" s="128"/>
      <c r="ZV138" s="128"/>
      <c r="ZW138" s="128"/>
      <c r="ZX138" s="128"/>
      <c r="ZY138" s="128"/>
      <c r="ZZ138" s="128"/>
      <c r="AAA138" s="128"/>
      <c r="AAB138" s="128"/>
      <c r="AAC138" s="128"/>
      <c r="AAD138" s="128"/>
      <c r="AAE138" s="128"/>
      <c r="AAF138" s="128"/>
      <c r="AAG138" s="128"/>
      <c r="AAH138" s="128"/>
      <c r="AAI138" s="128"/>
      <c r="AAJ138" s="128"/>
      <c r="AAK138" s="128"/>
      <c r="AAL138" s="128"/>
      <c r="AAM138" s="128"/>
      <c r="AAN138" s="128"/>
      <c r="AAO138" s="128"/>
      <c r="AAP138" s="128"/>
      <c r="AAQ138" s="128"/>
      <c r="AAR138" s="128"/>
      <c r="AAS138" s="128"/>
      <c r="AAT138" s="128"/>
      <c r="AAU138" s="128"/>
      <c r="AAV138" s="128"/>
      <c r="AAW138" s="128"/>
      <c r="AAX138" s="128"/>
      <c r="AAY138" s="128"/>
      <c r="AAZ138" s="128"/>
      <c r="ABA138" s="128"/>
      <c r="ABB138" s="128"/>
      <c r="ABC138" s="128"/>
      <c r="ABD138" s="128"/>
      <c r="ABE138" s="128"/>
      <c r="ABF138" s="128"/>
      <c r="ABG138" s="128"/>
      <c r="ABH138" s="128"/>
      <c r="ABI138" s="128"/>
      <c r="ABJ138" s="128"/>
      <c r="ABK138" s="128"/>
      <c r="ABL138" s="128"/>
      <c r="ABM138" s="128"/>
      <c r="ABN138" s="128"/>
      <c r="ABO138" s="128"/>
      <c r="ABP138" s="128"/>
      <c r="ABQ138" s="128"/>
      <c r="ABR138" s="128"/>
      <c r="ABS138" s="128"/>
      <c r="ABT138" s="128"/>
      <c r="ABU138" s="128"/>
      <c r="ABV138" s="128"/>
      <c r="ABW138" s="128"/>
      <c r="ABX138" s="128"/>
      <c r="ABY138" s="128"/>
      <c r="ABZ138" s="128"/>
      <c r="ACA138" s="128"/>
      <c r="ACB138" s="128"/>
      <c r="ACC138" s="128"/>
      <c r="ACD138" s="128"/>
      <c r="ACE138" s="128"/>
      <c r="ACF138" s="128"/>
      <c r="ACG138" s="128"/>
      <c r="ACH138" s="128"/>
      <c r="ACI138" s="128"/>
      <c r="ACJ138" s="128"/>
      <c r="ACK138" s="128"/>
      <c r="ACL138" s="128"/>
      <c r="ACM138" s="128"/>
      <c r="ACN138" s="128"/>
      <c r="ACO138" s="128"/>
      <c r="ACP138" s="128"/>
      <c r="ACQ138" s="128"/>
      <c r="ACR138" s="128"/>
      <c r="ACS138" s="128"/>
      <c r="ACT138" s="128"/>
      <c r="ACU138" s="128"/>
      <c r="ACV138" s="128"/>
      <c r="ACW138" s="128"/>
      <c r="ACX138" s="128"/>
      <c r="ACY138" s="128"/>
      <c r="ACZ138" s="128"/>
      <c r="ADA138" s="128"/>
      <c r="ADB138" s="128"/>
      <c r="ADC138" s="128"/>
      <c r="ADD138" s="128"/>
      <c r="ADE138" s="128"/>
      <c r="ADF138" s="128"/>
      <c r="ADG138" s="128"/>
      <c r="ADH138" s="128"/>
      <c r="ADI138" s="128"/>
      <c r="ADJ138" s="128"/>
      <c r="ADK138" s="128"/>
      <c r="ADL138" s="128"/>
      <c r="ADM138" s="128"/>
      <c r="ADN138" s="128"/>
      <c r="ADO138" s="128"/>
      <c r="ADP138" s="128"/>
      <c r="ADQ138" s="128"/>
      <c r="ADR138" s="128"/>
      <c r="ADS138" s="128"/>
      <c r="ADT138" s="128"/>
      <c r="ADU138" s="128"/>
      <c r="ADV138" s="128"/>
      <c r="ADW138" s="128"/>
      <c r="ADX138" s="128"/>
      <c r="ADY138" s="128"/>
      <c r="ADZ138" s="128"/>
      <c r="AEA138" s="128"/>
      <c r="AEB138" s="128"/>
      <c r="AEC138" s="128"/>
      <c r="AED138" s="128"/>
      <c r="AEE138" s="128"/>
      <c r="AEF138" s="128"/>
      <c r="AEG138" s="128"/>
      <c r="AEH138" s="128"/>
      <c r="AEI138" s="128"/>
      <c r="AEJ138" s="128"/>
      <c r="AEK138" s="128"/>
      <c r="AEL138" s="128"/>
      <c r="AEM138" s="128"/>
      <c r="AEN138" s="128"/>
      <c r="AEO138" s="128"/>
      <c r="AEP138" s="128"/>
      <c r="AEQ138" s="128"/>
      <c r="AER138" s="128"/>
      <c r="AES138" s="128"/>
      <c r="AET138" s="128"/>
      <c r="AEU138" s="128"/>
      <c r="AEV138" s="128"/>
      <c r="AEW138" s="128"/>
      <c r="AEX138" s="128"/>
      <c r="AEY138" s="128"/>
      <c r="AEZ138" s="128"/>
      <c r="AFA138" s="128"/>
      <c r="AFB138" s="128"/>
      <c r="AFC138" s="128"/>
      <c r="AFD138" s="128"/>
      <c r="AFE138" s="128"/>
      <c r="AFF138" s="128"/>
      <c r="AFG138" s="128"/>
      <c r="AFH138" s="128"/>
      <c r="AFI138" s="128"/>
      <c r="AFJ138" s="128"/>
      <c r="AFK138" s="128"/>
      <c r="AFL138" s="128"/>
      <c r="AFM138" s="128"/>
      <c r="AFN138" s="128"/>
      <c r="AFO138" s="128"/>
      <c r="AFP138" s="128"/>
      <c r="AFQ138" s="128"/>
      <c r="AFR138" s="128"/>
      <c r="AFS138" s="128"/>
      <c r="AFT138" s="128"/>
      <c r="AFU138" s="128"/>
      <c r="AFV138" s="128"/>
      <c r="AFW138" s="128"/>
      <c r="AFX138" s="128"/>
      <c r="AFY138" s="128"/>
      <c r="AFZ138" s="128"/>
      <c r="AGA138" s="128"/>
      <c r="AGB138" s="128"/>
      <c r="AGC138" s="128"/>
      <c r="AGD138" s="128"/>
      <c r="AGE138" s="128"/>
      <c r="AGF138" s="128"/>
      <c r="AGG138" s="128"/>
      <c r="AGH138" s="128"/>
      <c r="AGI138" s="128"/>
      <c r="AGJ138" s="128"/>
      <c r="AGK138" s="128"/>
      <c r="AGL138" s="128"/>
      <c r="AGM138" s="128"/>
      <c r="AGN138" s="128"/>
      <c r="AGO138" s="128"/>
      <c r="AGP138" s="128"/>
      <c r="AGQ138" s="128"/>
      <c r="AGR138" s="128"/>
      <c r="AGS138" s="128"/>
      <c r="AGT138" s="128"/>
      <c r="AGU138" s="128"/>
      <c r="AGV138" s="128"/>
      <c r="AGW138" s="128"/>
      <c r="AGX138" s="128"/>
      <c r="AGY138" s="128"/>
      <c r="AGZ138" s="128"/>
      <c r="AHA138" s="128"/>
      <c r="AHB138" s="128"/>
      <c r="AHC138" s="128"/>
      <c r="AHD138" s="128"/>
      <c r="AHE138" s="128"/>
      <c r="AHF138" s="128"/>
      <c r="AHG138" s="128"/>
      <c r="AHH138" s="128"/>
      <c r="AHI138" s="128"/>
      <c r="AHJ138" s="128"/>
      <c r="AHK138" s="128"/>
      <c r="AHL138" s="128"/>
      <c r="AHM138" s="128"/>
      <c r="AHN138" s="128"/>
      <c r="AHO138" s="128"/>
      <c r="AHP138" s="128"/>
      <c r="AHQ138" s="128"/>
      <c r="AHR138" s="128"/>
      <c r="AHS138" s="128"/>
      <c r="AHT138" s="128"/>
      <c r="AHU138" s="128"/>
      <c r="AHV138" s="128"/>
      <c r="AHW138" s="128"/>
      <c r="AHX138" s="128"/>
      <c r="AHY138" s="128"/>
      <c r="AHZ138" s="128"/>
      <c r="AIA138" s="128"/>
      <c r="AIB138" s="128"/>
      <c r="AIC138" s="128"/>
      <c r="AID138" s="128"/>
      <c r="AIE138" s="128"/>
      <c r="AIF138" s="128"/>
      <c r="AIG138" s="128"/>
      <c r="AIH138" s="128"/>
      <c r="AII138" s="128"/>
      <c r="AIJ138" s="128"/>
      <c r="AIK138" s="128"/>
      <c r="AIL138" s="128"/>
      <c r="AIM138" s="128"/>
      <c r="AIN138" s="128"/>
      <c r="AIO138" s="128"/>
      <c r="AIP138" s="128"/>
      <c r="AIQ138" s="128"/>
      <c r="AIR138" s="128"/>
      <c r="AIS138" s="128"/>
      <c r="AIT138" s="128"/>
      <c r="AIU138" s="128"/>
      <c r="AIV138" s="128"/>
      <c r="AIW138" s="128"/>
      <c r="AIX138" s="128"/>
      <c r="AIY138" s="128"/>
      <c r="AIZ138" s="128"/>
      <c r="AJA138" s="128"/>
      <c r="AJB138" s="128"/>
      <c r="AJC138" s="128"/>
      <c r="AJD138" s="128"/>
      <c r="AJE138" s="128"/>
      <c r="AJF138" s="128"/>
      <c r="AJG138" s="128"/>
      <c r="AJH138" s="128"/>
      <c r="AJI138" s="128"/>
      <c r="AJJ138" s="128"/>
      <c r="AJK138" s="128"/>
      <c r="AJL138" s="128"/>
      <c r="AJM138" s="128"/>
      <c r="AJN138" s="128"/>
      <c r="AJO138" s="128"/>
      <c r="AJP138" s="128"/>
      <c r="AJQ138" s="128"/>
      <c r="AJR138" s="128"/>
      <c r="AJS138" s="128"/>
      <c r="AJT138" s="128"/>
      <c r="AJU138" s="128"/>
      <c r="AJV138" s="128"/>
      <c r="AJW138" s="128"/>
      <c r="AJX138" s="128"/>
      <c r="AJY138" s="128"/>
      <c r="AJZ138" s="128"/>
      <c r="AKA138" s="128"/>
      <c r="AKB138" s="128"/>
      <c r="AKC138" s="128"/>
      <c r="AKD138" s="128"/>
      <c r="AKE138" s="128"/>
      <c r="AKF138" s="128"/>
      <c r="AKG138" s="128"/>
      <c r="AKH138" s="128"/>
      <c r="AKI138" s="128"/>
      <c r="AKJ138" s="128"/>
      <c r="AKK138" s="128"/>
      <c r="AKL138" s="128"/>
      <c r="AKM138" s="128"/>
      <c r="AKN138" s="128"/>
      <c r="AKO138" s="128"/>
      <c r="AKP138" s="128"/>
      <c r="AKQ138" s="128"/>
      <c r="AKR138" s="128"/>
      <c r="AKS138" s="128"/>
      <c r="AKT138" s="128"/>
      <c r="AKU138" s="128"/>
      <c r="AKV138" s="128"/>
      <c r="AKW138" s="128"/>
      <c r="AKX138" s="128"/>
      <c r="AKY138" s="128"/>
      <c r="AKZ138" s="128"/>
      <c r="ALA138" s="128"/>
      <c r="ALB138" s="128"/>
      <c r="ALC138" s="128"/>
      <c r="ALD138" s="128"/>
      <c r="ALE138" s="128"/>
      <c r="ALF138" s="128"/>
      <c r="ALG138" s="128"/>
      <c r="ALH138" s="128"/>
      <c r="ALI138" s="128"/>
      <c r="ALJ138" s="128"/>
      <c r="ALK138" s="128"/>
      <c r="ALL138" s="128"/>
      <c r="ALM138" s="128"/>
      <c r="ALN138" s="128"/>
      <c r="ALO138" s="128"/>
      <c r="ALP138" s="128"/>
      <c r="ALQ138" s="128"/>
      <c r="ALR138" s="128"/>
      <c r="ALS138" s="128"/>
      <c r="ALT138" s="128"/>
      <c r="ALU138" s="128"/>
      <c r="ALV138" s="128"/>
      <c r="ALW138" s="128"/>
      <c r="ALX138" s="128"/>
      <c r="ALY138" s="128"/>
      <c r="ALZ138" s="128"/>
      <c r="AMA138" s="128"/>
      <c r="AMB138" s="128"/>
      <c r="AMC138" s="128"/>
      <c r="AMD138" s="128"/>
      <c r="AME138" s="128"/>
      <c r="AMF138" s="128"/>
      <c r="AMG138" s="128"/>
      <c r="AMH138" s="128"/>
      <c r="AMI138" s="128"/>
      <c r="AMJ138" s="128"/>
      <c r="AMK138" s="128"/>
      <c r="AML138" s="128"/>
      <c r="AMM138" s="128"/>
      <c r="AMN138" s="128"/>
      <c r="AMO138" s="128"/>
    </row>
    <row r="139" spans="1:1029">
      <c r="A139" s="130"/>
      <c r="B139" s="365"/>
      <c r="C139" s="365"/>
      <c r="D139" s="365"/>
      <c r="E139" s="365"/>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D139" s="96"/>
      <c r="AE139" s="96"/>
      <c r="AF139" s="96"/>
      <c r="AG139" s="96"/>
      <c r="AH139" s="96"/>
      <c r="AI139" s="96"/>
      <c r="AJ139" s="96"/>
      <c r="AK139" s="96"/>
      <c r="AL139" s="96"/>
      <c r="AM139" s="96"/>
      <c r="AN139" s="96"/>
      <c r="AO139" s="96"/>
      <c r="AP139" s="96"/>
      <c r="AQ139" s="96"/>
      <c r="AR139" s="128"/>
      <c r="AS139" s="128"/>
      <c r="AT139" s="128"/>
      <c r="AU139" s="128"/>
      <c r="AV139" s="128"/>
      <c r="AW139" s="128"/>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c r="CX139" s="128"/>
      <c r="CY139" s="128"/>
      <c r="CZ139" s="128"/>
      <c r="DA139" s="128"/>
      <c r="DB139" s="128"/>
      <c r="DC139" s="128"/>
      <c r="DD139" s="128"/>
      <c r="DE139" s="128"/>
      <c r="DF139" s="128"/>
      <c r="DG139" s="128"/>
      <c r="DH139" s="128"/>
      <c r="DI139" s="128"/>
      <c r="DJ139" s="128"/>
      <c r="DK139" s="128"/>
      <c r="DL139" s="128"/>
      <c r="DM139" s="128"/>
      <c r="DN139" s="128"/>
      <c r="DO139" s="128"/>
      <c r="DP139" s="128"/>
      <c r="DQ139" s="128"/>
      <c r="DR139" s="128"/>
      <c r="DS139" s="128"/>
      <c r="DT139" s="128"/>
      <c r="DU139" s="128"/>
      <c r="DV139" s="128"/>
      <c r="DW139" s="128"/>
      <c r="DX139" s="128"/>
      <c r="DY139" s="128"/>
      <c r="DZ139" s="128"/>
      <c r="EA139" s="128"/>
      <c r="EB139" s="128"/>
      <c r="EC139" s="128"/>
      <c r="ED139" s="128"/>
      <c r="EE139" s="128"/>
      <c r="EF139" s="128"/>
      <c r="EG139" s="128"/>
      <c r="EH139" s="128"/>
      <c r="EI139" s="128"/>
      <c r="EJ139" s="128"/>
      <c r="EK139" s="128"/>
      <c r="EL139" s="128"/>
      <c r="EM139" s="128"/>
      <c r="EN139" s="128"/>
      <c r="EO139" s="128"/>
      <c r="EP139" s="128"/>
      <c r="EQ139" s="128"/>
      <c r="ER139" s="128"/>
      <c r="ES139" s="128"/>
      <c r="ET139" s="128"/>
      <c r="EU139" s="128"/>
      <c r="EV139" s="128"/>
      <c r="EW139" s="128"/>
      <c r="EX139" s="128"/>
      <c r="EY139" s="128"/>
      <c r="EZ139" s="128"/>
      <c r="FA139" s="128"/>
      <c r="FB139" s="128"/>
      <c r="FC139" s="128"/>
      <c r="FD139" s="128"/>
      <c r="FE139" s="128"/>
      <c r="FF139" s="128"/>
      <c r="FG139" s="128"/>
      <c r="FH139" s="128"/>
      <c r="FI139" s="128"/>
      <c r="FJ139" s="128"/>
      <c r="FK139" s="128"/>
      <c r="FL139" s="128"/>
      <c r="FM139" s="128"/>
      <c r="FN139" s="128"/>
      <c r="FO139" s="128"/>
      <c r="FP139" s="128"/>
      <c r="FQ139" s="128"/>
      <c r="FR139" s="128"/>
      <c r="FS139" s="128"/>
      <c r="FT139" s="128"/>
      <c r="FU139" s="128"/>
      <c r="FV139" s="128"/>
      <c r="FW139" s="128"/>
      <c r="FX139" s="128"/>
      <c r="FY139" s="128"/>
      <c r="FZ139" s="128"/>
      <c r="GA139" s="128"/>
      <c r="GB139" s="128"/>
      <c r="GC139" s="128"/>
      <c r="GD139" s="128"/>
      <c r="GE139" s="128"/>
      <c r="GF139" s="128"/>
      <c r="GG139" s="128"/>
      <c r="GH139" s="128"/>
      <c r="GI139" s="128"/>
      <c r="GJ139" s="128"/>
      <c r="GK139" s="128"/>
      <c r="GL139" s="128"/>
      <c r="GM139" s="128"/>
      <c r="GN139" s="128"/>
      <c r="GO139" s="128"/>
      <c r="GP139" s="128"/>
      <c r="GQ139" s="128"/>
      <c r="GR139" s="128"/>
      <c r="GS139" s="128"/>
      <c r="GT139" s="128"/>
      <c r="GU139" s="128"/>
      <c r="GV139" s="128"/>
      <c r="GW139" s="128"/>
      <c r="GX139" s="128"/>
      <c r="GY139" s="128"/>
      <c r="GZ139" s="128"/>
      <c r="HA139" s="128"/>
      <c r="HB139" s="128"/>
      <c r="HC139" s="128"/>
      <c r="HD139" s="128"/>
      <c r="HE139" s="128"/>
      <c r="HF139" s="128"/>
      <c r="HG139" s="128"/>
      <c r="HH139" s="128"/>
      <c r="HI139" s="128"/>
      <c r="HJ139" s="128"/>
      <c r="HK139" s="128"/>
      <c r="HL139" s="128"/>
      <c r="HM139" s="128"/>
      <c r="HN139" s="128"/>
      <c r="HO139" s="128"/>
      <c r="HP139" s="128"/>
      <c r="HQ139" s="128"/>
      <c r="HR139" s="128"/>
      <c r="HS139" s="128"/>
      <c r="HT139" s="128"/>
      <c r="HU139" s="128"/>
      <c r="HV139" s="128"/>
      <c r="HW139" s="128"/>
      <c r="HX139" s="128"/>
      <c r="HY139" s="128"/>
      <c r="HZ139" s="128"/>
      <c r="IA139" s="128"/>
      <c r="IB139" s="128"/>
      <c r="IC139" s="128"/>
      <c r="ID139" s="128"/>
      <c r="IE139" s="128"/>
      <c r="IF139" s="128"/>
      <c r="IG139" s="128"/>
      <c r="IH139" s="128"/>
      <c r="II139" s="128"/>
      <c r="IJ139" s="128"/>
      <c r="IK139" s="128"/>
      <c r="IL139" s="128"/>
      <c r="IM139" s="128"/>
      <c r="IN139" s="128"/>
      <c r="IO139" s="128"/>
      <c r="IP139" s="128"/>
      <c r="IQ139" s="128"/>
      <c r="IR139" s="128"/>
      <c r="IS139" s="128"/>
      <c r="IT139" s="128"/>
      <c r="IU139" s="128"/>
      <c r="IV139" s="128"/>
      <c r="IW139" s="128"/>
      <c r="IX139" s="128"/>
      <c r="IY139" s="128"/>
      <c r="IZ139" s="128"/>
      <c r="JA139" s="128"/>
      <c r="JB139" s="128"/>
      <c r="JC139" s="128"/>
      <c r="JD139" s="128"/>
      <c r="JE139" s="128"/>
      <c r="JF139" s="128"/>
      <c r="JG139" s="128"/>
      <c r="JH139" s="128"/>
      <c r="JI139" s="128"/>
      <c r="JJ139" s="128"/>
      <c r="JK139" s="128"/>
      <c r="JL139" s="128"/>
      <c r="JM139" s="128"/>
      <c r="JN139" s="128"/>
      <c r="JO139" s="128"/>
      <c r="JP139" s="128"/>
      <c r="JQ139" s="128"/>
      <c r="JR139" s="128"/>
      <c r="JS139" s="128"/>
      <c r="JT139" s="128"/>
      <c r="JU139" s="128"/>
      <c r="JV139" s="128"/>
      <c r="JW139" s="128"/>
      <c r="JX139" s="128"/>
      <c r="JY139" s="128"/>
      <c r="JZ139" s="128"/>
      <c r="KA139" s="128"/>
      <c r="KB139" s="128"/>
      <c r="KC139" s="128"/>
      <c r="KD139" s="128"/>
      <c r="KE139" s="128"/>
      <c r="KF139" s="128"/>
      <c r="KG139" s="128"/>
      <c r="KH139" s="128"/>
      <c r="KI139" s="128"/>
      <c r="KJ139" s="128"/>
      <c r="KK139" s="128"/>
      <c r="KL139" s="128"/>
      <c r="KM139" s="128"/>
      <c r="KN139" s="128"/>
      <c r="KO139" s="128"/>
      <c r="KP139" s="128"/>
      <c r="KQ139" s="128"/>
      <c r="KR139" s="128"/>
      <c r="KS139" s="128"/>
      <c r="KT139" s="128"/>
      <c r="KU139" s="128"/>
      <c r="KV139" s="128"/>
      <c r="KW139" s="128"/>
      <c r="KX139" s="128"/>
      <c r="KY139" s="128"/>
      <c r="KZ139" s="128"/>
      <c r="LA139" s="128"/>
      <c r="LB139" s="128"/>
      <c r="LC139" s="128"/>
      <c r="LD139" s="128"/>
      <c r="LE139" s="128"/>
      <c r="LF139" s="128"/>
      <c r="LG139" s="128"/>
      <c r="LH139" s="128"/>
      <c r="LI139" s="128"/>
      <c r="LJ139" s="128"/>
      <c r="LK139" s="128"/>
      <c r="LL139" s="128"/>
      <c r="LM139" s="128"/>
      <c r="LN139" s="128"/>
      <c r="LO139" s="128"/>
      <c r="LP139" s="128"/>
      <c r="LQ139" s="128"/>
      <c r="LR139" s="128"/>
      <c r="LS139" s="128"/>
      <c r="LT139" s="128"/>
      <c r="LU139" s="128"/>
      <c r="LV139" s="128"/>
      <c r="LW139" s="128"/>
      <c r="LX139" s="128"/>
      <c r="LY139" s="128"/>
      <c r="LZ139" s="128"/>
      <c r="MA139" s="128"/>
      <c r="MB139" s="128"/>
      <c r="MC139" s="128"/>
      <c r="MD139" s="128"/>
      <c r="ME139" s="128"/>
      <c r="MF139" s="128"/>
      <c r="MG139" s="128"/>
      <c r="MH139" s="128"/>
      <c r="MI139" s="128"/>
      <c r="MJ139" s="128"/>
      <c r="MK139" s="128"/>
      <c r="ML139" s="128"/>
      <c r="MM139" s="128"/>
      <c r="MN139" s="128"/>
      <c r="MO139" s="128"/>
      <c r="MP139" s="128"/>
      <c r="MQ139" s="128"/>
      <c r="MR139" s="128"/>
      <c r="MS139" s="128"/>
      <c r="MT139" s="128"/>
      <c r="MU139" s="128"/>
      <c r="MV139" s="128"/>
      <c r="MW139" s="128"/>
      <c r="MX139" s="128"/>
      <c r="MY139" s="128"/>
      <c r="MZ139" s="128"/>
      <c r="NA139" s="128"/>
      <c r="NB139" s="128"/>
      <c r="NC139" s="128"/>
      <c r="ND139" s="128"/>
      <c r="NE139" s="128"/>
      <c r="NF139" s="128"/>
      <c r="NG139" s="128"/>
      <c r="NH139" s="128"/>
      <c r="NI139" s="128"/>
      <c r="NJ139" s="128"/>
      <c r="NK139" s="128"/>
      <c r="NL139" s="128"/>
      <c r="NM139" s="128"/>
      <c r="NN139" s="128"/>
      <c r="NO139" s="128"/>
      <c r="NP139" s="128"/>
      <c r="NQ139" s="128"/>
      <c r="NR139" s="128"/>
      <c r="NS139" s="128"/>
      <c r="NT139" s="128"/>
      <c r="NU139" s="128"/>
      <c r="NV139" s="128"/>
      <c r="NW139" s="128"/>
      <c r="NX139" s="128"/>
      <c r="NY139" s="128"/>
      <c r="NZ139" s="128"/>
      <c r="OA139" s="128"/>
      <c r="OB139" s="128"/>
      <c r="OC139" s="128"/>
      <c r="OD139" s="128"/>
      <c r="OE139" s="128"/>
      <c r="OF139" s="128"/>
      <c r="OG139" s="128"/>
      <c r="OH139" s="128"/>
      <c r="OI139" s="128"/>
      <c r="OJ139" s="128"/>
      <c r="OK139" s="128"/>
      <c r="OL139" s="128"/>
      <c r="OM139" s="128"/>
      <c r="ON139" s="128"/>
      <c r="OO139" s="128"/>
      <c r="OP139" s="128"/>
      <c r="OQ139" s="128"/>
      <c r="OR139" s="128"/>
      <c r="OS139" s="128"/>
      <c r="OT139" s="128"/>
      <c r="OU139" s="128"/>
      <c r="OV139" s="128"/>
      <c r="OW139" s="128"/>
      <c r="OX139" s="128"/>
      <c r="OY139" s="128"/>
      <c r="OZ139" s="128"/>
      <c r="PA139" s="128"/>
      <c r="PB139" s="128"/>
      <c r="PC139" s="128"/>
      <c r="PD139" s="128"/>
      <c r="PE139" s="128"/>
      <c r="PF139" s="128"/>
      <c r="PG139" s="128"/>
      <c r="PH139" s="128"/>
      <c r="PI139" s="128"/>
      <c r="PJ139" s="128"/>
      <c r="PK139" s="128"/>
      <c r="PL139" s="128"/>
      <c r="PM139" s="128"/>
      <c r="PN139" s="128"/>
      <c r="PO139" s="128"/>
      <c r="PP139" s="128"/>
      <c r="PQ139" s="128"/>
      <c r="PR139" s="128"/>
      <c r="PS139" s="128"/>
      <c r="PT139" s="128"/>
      <c r="PU139" s="128"/>
      <c r="PV139" s="128"/>
      <c r="PW139" s="128"/>
      <c r="PX139" s="128"/>
      <c r="PY139" s="128"/>
      <c r="PZ139" s="128"/>
      <c r="QA139" s="128"/>
      <c r="QB139" s="128"/>
      <c r="QC139" s="128"/>
      <c r="QD139" s="128"/>
      <c r="QE139" s="128"/>
      <c r="QF139" s="128"/>
      <c r="QG139" s="128"/>
      <c r="QH139" s="128"/>
      <c r="QI139" s="128"/>
      <c r="QJ139" s="128"/>
      <c r="QK139" s="128"/>
      <c r="QL139" s="128"/>
      <c r="QM139" s="128"/>
      <c r="QN139" s="128"/>
      <c r="QO139" s="128"/>
      <c r="QP139" s="128"/>
      <c r="QQ139" s="128"/>
      <c r="QR139" s="128"/>
      <c r="QS139" s="128"/>
      <c r="QT139" s="128"/>
      <c r="QU139" s="128"/>
      <c r="QV139" s="128"/>
      <c r="QW139" s="128"/>
      <c r="QX139" s="128"/>
      <c r="QY139" s="128"/>
      <c r="QZ139" s="128"/>
      <c r="RA139" s="128"/>
      <c r="RB139" s="128"/>
      <c r="RC139" s="128"/>
      <c r="RD139" s="128"/>
      <c r="RE139" s="128"/>
      <c r="RF139" s="128"/>
      <c r="RG139" s="128"/>
      <c r="RH139" s="128"/>
      <c r="RI139" s="128"/>
      <c r="RJ139" s="128"/>
      <c r="RK139" s="128"/>
      <c r="RL139" s="128"/>
      <c r="RM139" s="128"/>
      <c r="RN139" s="128"/>
      <c r="RO139" s="128"/>
      <c r="RP139" s="128"/>
      <c r="RQ139" s="128"/>
      <c r="RR139" s="128"/>
      <c r="RS139" s="128"/>
      <c r="RT139" s="128"/>
      <c r="RU139" s="128"/>
      <c r="RV139" s="128"/>
      <c r="RW139" s="128"/>
      <c r="RX139" s="128"/>
      <c r="RY139" s="128"/>
      <c r="RZ139" s="128"/>
      <c r="SA139" s="128"/>
      <c r="SB139" s="128"/>
      <c r="SC139" s="128"/>
      <c r="SD139" s="128"/>
      <c r="SE139" s="128"/>
      <c r="SF139" s="128"/>
      <c r="SG139" s="128"/>
      <c r="SH139" s="128"/>
      <c r="SI139" s="128"/>
      <c r="SJ139" s="128"/>
      <c r="SK139" s="128"/>
      <c r="SL139" s="128"/>
      <c r="SM139" s="128"/>
      <c r="SN139" s="128"/>
      <c r="SO139" s="128"/>
      <c r="SP139" s="128"/>
      <c r="SQ139" s="128"/>
      <c r="SR139" s="128"/>
      <c r="SS139" s="128"/>
      <c r="ST139" s="128"/>
      <c r="SU139" s="128"/>
      <c r="SV139" s="128"/>
      <c r="SW139" s="128"/>
      <c r="SX139" s="128"/>
      <c r="SY139" s="128"/>
      <c r="SZ139" s="128"/>
      <c r="TA139" s="128"/>
      <c r="TB139" s="128"/>
      <c r="TC139" s="128"/>
      <c r="TD139" s="128"/>
      <c r="TE139" s="128"/>
      <c r="TF139" s="128"/>
      <c r="TG139" s="128"/>
      <c r="TH139" s="128"/>
      <c r="TI139" s="128"/>
      <c r="TJ139" s="128"/>
      <c r="TK139" s="128"/>
      <c r="TL139" s="128"/>
      <c r="TM139" s="128"/>
      <c r="TN139" s="128"/>
      <c r="TO139" s="128"/>
      <c r="TP139" s="128"/>
      <c r="TQ139" s="128"/>
      <c r="TR139" s="128"/>
      <c r="TS139" s="128"/>
      <c r="TT139" s="128"/>
      <c r="TU139" s="128"/>
      <c r="TV139" s="128"/>
      <c r="TW139" s="128"/>
      <c r="TX139" s="128"/>
      <c r="TY139" s="128"/>
      <c r="TZ139" s="128"/>
      <c r="UA139" s="128"/>
      <c r="UB139" s="128"/>
      <c r="UC139" s="128"/>
      <c r="UD139" s="128"/>
      <c r="UE139" s="128"/>
      <c r="UF139" s="128"/>
      <c r="UG139" s="128"/>
      <c r="UH139" s="128"/>
      <c r="UI139" s="128"/>
      <c r="UJ139" s="128"/>
      <c r="UK139" s="128"/>
      <c r="UL139" s="128"/>
      <c r="UM139" s="128"/>
      <c r="UN139" s="128"/>
      <c r="UO139" s="128"/>
      <c r="UP139" s="128"/>
      <c r="UQ139" s="128"/>
      <c r="UR139" s="128"/>
      <c r="US139" s="128"/>
      <c r="UT139" s="128"/>
      <c r="UU139" s="128"/>
      <c r="UV139" s="128"/>
      <c r="UW139" s="128"/>
      <c r="UX139" s="128"/>
      <c r="UY139" s="128"/>
      <c r="UZ139" s="128"/>
      <c r="VA139" s="128"/>
      <c r="VB139" s="128"/>
      <c r="VC139" s="128"/>
      <c r="VD139" s="128"/>
      <c r="VE139" s="128"/>
      <c r="VF139" s="128"/>
      <c r="VG139" s="128"/>
      <c r="VH139" s="128"/>
      <c r="VI139" s="128"/>
      <c r="VJ139" s="128"/>
      <c r="VK139" s="128"/>
      <c r="VL139" s="128"/>
      <c r="VM139" s="128"/>
      <c r="VN139" s="128"/>
      <c r="VO139" s="128"/>
      <c r="VP139" s="128"/>
      <c r="VQ139" s="128"/>
      <c r="VR139" s="128"/>
      <c r="VS139" s="128"/>
      <c r="VT139" s="128"/>
      <c r="VU139" s="128"/>
      <c r="VV139" s="128"/>
      <c r="VW139" s="128"/>
      <c r="VX139" s="128"/>
      <c r="VY139" s="128"/>
      <c r="VZ139" s="128"/>
      <c r="WA139" s="128"/>
      <c r="WB139" s="128"/>
      <c r="WC139" s="128"/>
      <c r="WD139" s="128"/>
      <c r="WE139" s="128"/>
      <c r="WF139" s="128"/>
      <c r="WG139" s="128"/>
      <c r="WH139" s="128"/>
      <c r="WI139" s="128"/>
      <c r="WJ139" s="128"/>
      <c r="WK139" s="128"/>
      <c r="WL139" s="128"/>
      <c r="WM139" s="128"/>
      <c r="WN139" s="128"/>
      <c r="WO139" s="128"/>
      <c r="WP139" s="128"/>
      <c r="WQ139" s="128"/>
      <c r="WR139" s="128"/>
      <c r="WS139" s="128"/>
      <c r="WT139" s="128"/>
      <c r="WU139" s="128"/>
      <c r="WV139" s="128"/>
      <c r="WW139" s="128"/>
      <c r="WX139" s="128"/>
      <c r="WY139" s="128"/>
      <c r="WZ139" s="128"/>
      <c r="XA139" s="128"/>
      <c r="XB139" s="128"/>
      <c r="XC139" s="128"/>
      <c r="XD139" s="128"/>
      <c r="XE139" s="128"/>
      <c r="XF139" s="128"/>
      <c r="XG139" s="128"/>
      <c r="XH139" s="128"/>
      <c r="XI139" s="128"/>
      <c r="XJ139" s="128"/>
      <c r="XK139" s="128"/>
      <c r="XL139" s="128"/>
      <c r="XM139" s="128"/>
      <c r="XN139" s="128"/>
      <c r="XO139" s="128"/>
      <c r="XP139" s="128"/>
      <c r="XQ139" s="128"/>
      <c r="XR139" s="128"/>
      <c r="XS139" s="128"/>
      <c r="XT139" s="128"/>
      <c r="XU139" s="128"/>
      <c r="XV139" s="128"/>
      <c r="XW139" s="128"/>
      <c r="XX139" s="128"/>
      <c r="XY139" s="128"/>
      <c r="XZ139" s="128"/>
      <c r="YA139" s="128"/>
      <c r="YB139" s="128"/>
      <c r="YC139" s="128"/>
      <c r="YD139" s="128"/>
      <c r="YE139" s="128"/>
      <c r="YF139" s="128"/>
      <c r="YG139" s="128"/>
      <c r="YH139" s="128"/>
      <c r="YI139" s="128"/>
      <c r="YJ139" s="128"/>
      <c r="YK139" s="128"/>
      <c r="YL139" s="128"/>
      <c r="YM139" s="128"/>
      <c r="YN139" s="128"/>
      <c r="YO139" s="128"/>
      <c r="YP139" s="128"/>
      <c r="YQ139" s="128"/>
      <c r="YR139" s="128"/>
      <c r="YS139" s="128"/>
      <c r="YT139" s="128"/>
      <c r="YU139" s="128"/>
      <c r="YV139" s="128"/>
      <c r="YW139" s="128"/>
      <c r="YX139" s="128"/>
      <c r="YY139" s="128"/>
      <c r="YZ139" s="128"/>
      <c r="ZA139" s="128"/>
      <c r="ZB139" s="128"/>
      <c r="ZC139" s="128"/>
      <c r="ZD139" s="128"/>
      <c r="ZE139" s="128"/>
      <c r="ZF139" s="128"/>
      <c r="ZG139" s="128"/>
      <c r="ZH139" s="128"/>
      <c r="ZI139" s="128"/>
      <c r="ZJ139" s="128"/>
      <c r="ZK139" s="128"/>
      <c r="ZL139" s="128"/>
      <c r="ZM139" s="128"/>
      <c r="ZN139" s="128"/>
      <c r="ZO139" s="128"/>
      <c r="ZP139" s="128"/>
      <c r="ZQ139" s="128"/>
      <c r="ZR139" s="128"/>
      <c r="ZS139" s="128"/>
      <c r="ZT139" s="128"/>
      <c r="ZU139" s="128"/>
      <c r="ZV139" s="128"/>
      <c r="ZW139" s="128"/>
      <c r="ZX139" s="128"/>
      <c r="ZY139" s="128"/>
      <c r="ZZ139" s="128"/>
      <c r="AAA139" s="128"/>
      <c r="AAB139" s="128"/>
      <c r="AAC139" s="128"/>
      <c r="AAD139" s="128"/>
      <c r="AAE139" s="128"/>
      <c r="AAF139" s="128"/>
      <c r="AAG139" s="128"/>
      <c r="AAH139" s="128"/>
      <c r="AAI139" s="128"/>
      <c r="AAJ139" s="128"/>
      <c r="AAK139" s="128"/>
      <c r="AAL139" s="128"/>
      <c r="AAM139" s="128"/>
      <c r="AAN139" s="128"/>
      <c r="AAO139" s="128"/>
      <c r="AAP139" s="128"/>
      <c r="AAQ139" s="128"/>
      <c r="AAR139" s="128"/>
      <c r="AAS139" s="128"/>
      <c r="AAT139" s="128"/>
      <c r="AAU139" s="128"/>
      <c r="AAV139" s="128"/>
      <c r="AAW139" s="128"/>
      <c r="AAX139" s="128"/>
      <c r="AAY139" s="128"/>
      <c r="AAZ139" s="128"/>
      <c r="ABA139" s="128"/>
      <c r="ABB139" s="128"/>
      <c r="ABC139" s="128"/>
      <c r="ABD139" s="128"/>
      <c r="ABE139" s="128"/>
      <c r="ABF139" s="128"/>
      <c r="ABG139" s="128"/>
      <c r="ABH139" s="128"/>
      <c r="ABI139" s="128"/>
      <c r="ABJ139" s="128"/>
      <c r="ABK139" s="128"/>
      <c r="ABL139" s="128"/>
      <c r="ABM139" s="128"/>
      <c r="ABN139" s="128"/>
      <c r="ABO139" s="128"/>
      <c r="ABP139" s="128"/>
      <c r="ABQ139" s="128"/>
      <c r="ABR139" s="128"/>
      <c r="ABS139" s="128"/>
      <c r="ABT139" s="128"/>
      <c r="ABU139" s="128"/>
      <c r="ABV139" s="128"/>
      <c r="ABW139" s="128"/>
      <c r="ABX139" s="128"/>
      <c r="ABY139" s="128"/>
      <c r="ABZ139" s="128"/>
      <c r="ACA139" s="128"/>
      <c r="ACB139" s="128"/>
      <c r="ACC139" s="128"/>
      <c r="ACD139" s="128"/>
      <c r="ACE139" s="128"/>
      <c r="ACF139" s="128"/>
      <c r="ACG139" s="128"/>
      <c r="ACH139" s="128"/>
      <c r="ACI139" s="128"/>
      <c r="ACJ139" s="128"/>
      <c r="ACK139" s="128"/>
      <c r="ACL139" s="128"/>
      <c r="ACM139" s="128"/>
      <c r="ACN139" s="128"/>
      <c r="ACO139" s="128"/>
      <c r="ACP139" s="128"/>
      <c r="ACQ139" s="128"/>
      <c r="ACR139" s="128"/>
      <c r="ACS139" s="128"/>
      <c r="ACT139" s="128"/>
      <c r="ACU139" s="128"/>
      <c r="ACV139" s="128"/>
      <c r="ACW139" s="128"/>
      <c r="ACX139" s="128"/>
      <c r="ACY139" s="128"/>
      <c r="ACZ139" s="128"/>
      <c r="ADA139" s="128"/>
      <c r="ADB139" s="128"/>
      <c r="ADC139" s="128"/>
      <c r="ADD139" s="128"/>
      <c r="ADE139" s="128"/>
      <c r="ADF139" s="128"/>
      <c r="ADG139" s="128"/>
      <c r="ADH139" s="128"/>
      <c r="ADI139" s="128"/>
      <c r="ADJ139" s="128"/>
      <c r="ADK139" s="128"/>
      <c r="ADL139" s="128"/>
      <c r="ADM139" s="128"/>
      <c r="ADN139" s="128"/>
      <c r="ADO139" s="128"/>
      <c r="ADP139" s="128"/>
      <c r="ADQ139" s="128"/>
      <c r="ADR139" s="128"/>
      <c r="ADS139" s="128"/>
      <c r="ADT139" s="128"/>
      <c r="ADU139" s="128"/>
      <c r="ADV139" s="128"/>
      <c r="ADW139" s="128"/>
      <c r="ADX139" s="128"/>
      <c r="ADY139" s="128"/>
      <c r="ADZ139" s="128"/>
      <c r="AEA139" s="128"/>
      <c r="AEB139" s="128"/>
      <c r="AEC139" s="128"/>
      <c r="AED139" s="128"/>
      <c r="AEE139" s="128"/>
      <c r="AEF139" s="128"/>
      <c r="AEG139" s="128"/>
      <c r="AEH139" s="128"/>
      <c r="AEI139" s="128"/>
      <c r="AEJ139" s="128"/>
      <c r="AEK139" s="128"/>
      <c r="AEL139" s="128"/>
      <c r="AEM139" s="128"/>
      <c r="AEN139" s="128"/>
      <c r="AEO139" s="128"/>
      <c r="AEP139" s="128"/>
      <c r="AEQ139" s="128"/>
      <c r="AER139" s="128"/>
      <c r="AES139" s="128"/>
      <c r="AET139" s="128"/>
      <c r="AEU139" s="128"/>
      <c r="AEV139" s="128"/>
      <c r="AEW139" s="128"/>
      <c r="AEX139" s="128"/>
      <c r="AEY139" s="128"/>
      <c r="AEZ139" s="128"/>
      <c r="AFA139" s="128"/>
      <c r="AFB139" s="128"/>
      <c r="AFC139" s="128"/>
      <c r="AFD139" s="128"/>
      <c r="AFE139" s="128"/>
      <c r="AFF139" s="128"/>
      <c r="AFG139" s="128"/>
      <c r="AFH139" s="128"/>
      <c r="AFI139" s="128"/>
      <c r="AFJ139" s="128"/>
      <c r="AFK139" s="128"/>
      <c r="AFL139" s="128"/>
      <c r="AFM139" s="128"/>
      <c r="AFN139" s="128"/>
      <c r="AFO139" s="128"/>
      <c r="AFP139" s="128"/>
      <c r="AFQ139" s="128"/>
      <c r="AFR139" s="128"/>
      <c r="AFS139" s="128"/>
      <c r="AFT139" s="128"/>
      <c r="AFU139" s="128"/>
      <c r="AFV139" s="128"/>
      <c r="AFW139" s="128"/>
      <c r="AFX139" s="128"/>
      <c r="AFY139" s="128"/>
      <c r="AFZ139" s="128"/>
      <c r="AGA139" s="128"/>
      <c r="AGB139" s="128"/>
      <c r="AGC139" s="128"/>
      <c r="AGD139" s="128"/>
      <c r="AGE139" s="128"/>
      <c r="AGF139" s="128"/>
      <c r="AGG139" s="128"/>
      <c r="AGH139" s="128"/>
      <c r="AGI139" s="128"/>
      <c r="AGJ139" s="128"/>
      <c r="AGK139" s="128"/>
      <c r="AGL139" s="128"/>
      <c r="AGM139" s="128"/>
      <c r="AGN139" s="128"/>
      <c r="AGO139" s="128"/>
      <c r="AGP139" s="128"/>
      <c r="AGQ139" s="128"/>
      <c r="AGR139" s="128"/>
      <c r="AGS139" s="128"/>
      <c r="AGT139" s="128"/>
      <c r="AGU139" s="128"/>
      <c r="AGV139" s="128"/>
      <c r="AGW139" s="128"/>
      <c r="AGX139" s="128"/>
      <c r="AGY139" s="128"/>
      <c r="AGZ139" s="128"/>
      <c r="AHA139" s="128"/>
      <c r="AHB139" s="128"/>
      <c r="AHC139" s="128"/>
      <c r="AHD139" s="128"/>
      <c r="AHE139" s="128"/>
      <c r="AHF139" s="128"/>
      <c r="AHG139" s="128"/>
      <c r="AHH139" s="128"/>
      <c r="AHI139" s="128"/>
      <c r="AHJ139" s="128"/>
      <c r="AHK139" s="128"/>
      <c r="AHL139" s="128"/>
      <c r="AHM139" s="128"/>
      <c r="AHN139" s="128"/>
      <c r="AHO139" s="128"/>
      <c r="AHP139" s="128"/>
      <c r="AHQ139" s="128"/>
      <c r="AHR139" s="128"/>
      <c r="AHS139" s="128"/>
      <c r="AHT139" s="128"/>
      <c r="AHU139" s="128"/>
      <c r="AHV139" s="128"/>
      <c r="AHW139" s="128"/>
      <c r="AHX139" s="128"/>
      <c r="AHY139" s="128"/>
      <c r="AHZ139" s="128"/>
      <c r="AIA139" s="128"/>
      <c r="AIB139" s="128"/>
      <c r="AIC139" s="128"/>
      <c r="AID139" s="128"/>
      <c r="AIE139" s="128"/>
      <c r="AIF139" s="128"/>
      <c r="AIG139" s="128"/>
      <c r="AIH139" s="128"/>
      <c r="AII139" s="128"/>
      <c r="AIJ139" s="128"/>
      <c r="AIK139" s="128"/>
      <c r="AIL139" s="128"/>
      <c r="AIM139" s="128"/>
      <c r="AIN139" s="128"/>
      <c r="AIO139" s="128"/>
      <c r="AIP139" s="128"/>
      <c r="AIQ139" s="128"/>
      <c r="AIR139" s="128"/>
      <c r="AIS139" s="128"/>
      <c r="AIT139" s="128"/>
      <c r="AIU139" s="128"/>
      <c r="AIV139" s="128"/>
      <c r="AIW139" s="128"/>
      <c r="AIX139" s="128"/>
      <c r="AIY139" s="128"/>
      <c r="AIZ139" s="128"/>
      <c r="AJA139" s="128"/>
      <c r="AJB139" s="128"/>
      <c r="AJC139" s="128"/>
      <c r="AJD139" s="128"/>
      <c r="AJE139" s="128"/>
      <c r="AJF139" s="128"/>
      <c r="AJG139" s="128"/>
      <c r="AJH139" s="128"/>
      <c r="AJI139" s="128"/>
      <c r="AJJ139" s="128"/>
      <c r="AJK139" s="128"/>
      <c r="AJL139" s="128"/>
      <c r="AJM139" s="128"/>
      <c r="AJN139" s="128"/>
      <c r="AJO139" s="128"/>
      <c r="AJP139" s="128"/>
      <c r="AJQ139" s="128"/>
      <c r="AJR139" s="128"/>
      <c r="AJS139" s="128"/>
      <c r="AJT139" s="128"/>
      <c r="AJU139" s="128"/>
      <c r="AJV139" s="128"/>
      <c r="AJW139" s="128"/>
      <c r="AJX139" s="128"/>
      <c r="AJY139" s="128"/>
      <c r="AJZ139" s="128"/>
      <c r="AKA139" s="128"/>
      <c r="AKB139" s="128"/>
      <c r="AKC139" s="128"/>
      <c r="AKD139" s="128"/>
      <c r="AKE139" s="128"/>
      <c r="AKF139" s="128"/>
      <c r="AKG139" s="128"/>
      <c r="AKH139" s="128"/>
      <c r="AKI139" s="128"/>
      <c r="AKJ139" s="128"/>
      <c r="AKK139" s="128"/>
      <c r="AKL139" s="128"/>
      <c r="AKM139" s="128"/>
      <c r="AKN139" s="128"/>
      <c r="AKO139" s="128"/>
      <c r="AKP139" s="128"/>
      <c r="AKQ139" s="128"/>
      <c r="AKR139" s="128"/>
      <c r="AKS139" s="128"/>
      <c r="AKT139" s="128"/>
      <c r="AKU139" s="128"/>
      <c r="AKV139" s="128"/>
      <c r="AKW139" s="128"/>
      <c r="AKX139" s="128"/>
      <c r="AKY139" s="128"/>
      <c r="AKZ139" s="128"/>
      <c r="ALA139" s="128"/>
      <c r="ALB139" s="128"/>
      <c r="ALC139" s="128"/>
      <c r="ALD139" s="128"/>
      <c r="ALE139" s="128"/>
      <c r="ALF139" s="128"/>
      <c r="ALG139" s="128"/>
      <c r="ALH139" s="128"/>
      <c r="ALI139" s="128"/>
      <c r="ALJ139" s="128"/>
      <c r="ALK139" s="128"/>
      <c r="ALL139" s="128"/>
      <c r="ALM139" s="128"/>
      <c r="ALN139" s="128"/>
      <c r="ALO139" s="128"/>
      <c r="ALP139" s="128"/>
      <c r="ALQ139" s="128"/>
      <c r="ALR139" s="128"/>
      <c r="ALS139" s="128"/>
      <c r="ALT139" s="128"/>
      <c r="ALU139" s="128"/>
      <c r="ALV139" s="128"/>
      <c r="ALW139" s="128"/>
      <c r="ALX139" s="128"/>
      <c r="ALY139" s="128"/>
      <c r="ALZ139" s="128"/>
      <c r="AMA139" s="128"/>
      <c r="AMB139" s="128"/>
      <c r="AMC139" s="128"/>
      <c r="AMD139" s="128"/>
      <c r="AME139" s="128"/>
      <c r="AMF139" s="128"/>
      <c r="AMG139" s="128"/>
      <c r="AMH139" s="128"/>
      <c r="AMI139" s="128"/>
      <c r="AMJ139" s="128"/>
      <c r="AMK139" s="128"/>
      <c r="AML139" s="128"/>
      <c r="AMM139" s="128"/>
      <c r="AMN139" s="128"/>
      <c r="AMO139" s="128"/>
    </row>
    <row r="140" spans="1:1029">
      <c r="A140" s="366"/>
      <c r="B140" s="367"/>
      <c r="C140" s="367"/>
      <c r="D140" s="367"/>
      <c r="E140" s="367"/>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D140" s="96"/>
      <c r="AE140" s="96"/>
      <c r="AF140" s="96"/>
      <c r="AG140" s="96"/>
      <c r="AH140" s="96"/>
      <c r="AI140" s="96"/>
      <c r="AJ140" s="96"/>
      <c r="AK140" s="96"/>
      <c r="AL140" s="96"/>
      <c r="AM140" s="96"/>
      <c r="AN140" s="96"/>
      <c r="AO140" s="96"/>
      <c r="AP140" s="96"/>
      <c r="AQ140" s="96"/>
      <c r="AR140" s="128"/>
      <c r="AS140" s="128"/>
      <c r="AT140" s="128"/>
      <c r="AU140" s="128"/>
      <c r="AV140" s="128"/>
      <c r="AW140" s="128"/>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c r="CX140" s="128"/>
      <c r="CY140" s="128"/>
      <c r="CZ140" s="128"/>
      <c r="DA140" s="128"/>
      <c r="DB140" s="128"/>
      <c r="DC140" s="128"/>
      <c r="DD140" s="128"/>
      <c r="DE140" s="128"/>
      <c r="DF140" s="128"/>
      <c r="DG140" s="128"/>
      <c r="DH140" s="128"/>
      <c r="DI140" s="128"/>
      <c r="DJ140" s="128"/>
      <c r="DK140" s="128"/>
      <c r="DL140" s="128"/>
      <c r="DM140" s="128"/>
      <c r="DN140" s="128"/>
      <c r="DO140" s="128"/>
      <c r="DP140" s="128"/>
      <c r="DQ140" s="128"/>
      <c r="DR140" s="128"/>
      <c r="DS140" s="128"/>
      <c r="DT140" s="128"/>
      <c r="DU140" s="128"/>
      <c r="DV140" s="128"/>
      <c r="DW140" s="128"/>
      <c r="DX140" s="128"/>
      <c r="DY140" s="128"/>
      <c r="DZ140" s="128"/>
      <c r="EA140" s="128"/>
      <c r="EB140" s="128"/>
      <c r="EC140" s="128"/>
      <c r="ED140" s="128"/>
      <c r="EE140" s="128"/>
      <c r="EF140" s="128"/>
      <c r="EG140" s="128"/>
      <c r="EH140" s="128"/>
      <c r="EI140" s="128"/>
      <c r="EJ140" s="128"/>
      <c r="EK140" s="128"/>
      <c r="EL140" s="128"/>
      <c r="EM140" s="128"/>
      <c r="EN140" s="128"/>
      <c r="EO140" s="128"/>
      <c r="EP140" s="128"/>
      <c r="EQ140" s="128"/>
      <c r="ER140" s="128"/>
      <c r="ES140" s="128"/>
      <c r="ET140" s="128"/>
      <c r="EU140" s="128"/>
      <c r="EV140" s="128"/>
      <c r="EW140" s="128"/>
      <c r="EX140" s="128"/>
      <c r="EY140" s="128"/>
      <c r="EZ140" s="128"/>
      <c r="FA140" s="128"/>
      <c r="FB140" s="128"/>
      <c r="FC140" s="128"/>
      <c r="FD140" s="128"/>
      <c r="FE140" s="128"/>
      <c r="FF140" s="128"/>
      <c r="FG140" s="128"/>
      <c r="FH140" s="128"/>
      <c r="FI140" s="128"/>
      <c r="FJ140" s="128"/>
      <c r="FK140" s="128"/>
      <c r="FL140" s="128"/>
      <c r="FM140" s="128"/>
      <c r="FN140" s="128"/>
      <c r="FO140" s="128"/>
      <c r="FP140" s="128"/>
      <c r="FQ140" s="128"/>
      <c r="FR140" s="128"/>
      <c r="FS140" s="128"/>
      <c r="FT140" s="128"/>
      <c r="FU140" s="128"/>
      <c r="FV140" s="128"/>
      <c r="FW140" s="128"/>
      <c r="FX140" s="128"/>
      <c r="FY140" s="128"/>
      <c r="FZ140" s="128"/>
      <c r="GA140" s="128"/>
      <c r="GB140" s="128"/>
      <c r="GC140" s="128"/>
      <c r="GD140" s="128"/>
      <c r="GE140" s="128"/>
      <c r="GF140" s="128"/>
      <c r="GG140" s="128"/>
      <c r="GH140" s="128"/>
      <c r="GI140" s="128"/>
      <c r="GJ140" s="128"/>
      <c r="GK140" s="128"/>
      <c r="GL140" s="128"/>
      <c r="GM140" s="128"/>
      <c r="GN140" s="128"/>
      <c r="GO140" s="128"/>
      <c r="GP140" s="128"/>
      <c r="GQ140" s="128"/>
      <c r="GR140" s="128"/>
      <c r="GS140" s="128"/>
      <c r="GT140" s="128"/>
      <c r="GU140" s="128"/>
      <c r="GV140" s="128"/>
      <c r="GW140" s="128"/>
      <c r="GX140" s="128"/>
      <c r="GY140" s="128"/>
      <c r="GZ140" s="128"/>
      <c r="HA140" s="128"/>
      <c r="HB140" s="128"/>
      <c r="HC140" s="128"/>
      <c r="HD140" s="128"/>
      <c r="HE140" s="128"/>
      <c r="HF140" s="128"/>
      <c r="HG140" s="128"/>
      <c r="HH140" s="128"/>
      <c r="HI140" s="128"/>
      <c r="HJ140" s="128"/>
      <c r="HK140" s="128"/>
      <c r="HL140" s="128"/>
      <c r="HM140" s="128"/>
      <c r="HN140" s="128"/>
      <c r="HO140" s="128"/>
      <c r="HP140" s="128"/>
      <c r="HQ140" s="128"/>
      <c r="HR140" s="128"/>
      <c r="HS140" s="128"/>
      <c r="HT140" s="128"/>
      <c r="HU140" s="128"/>
      <c r="HV140" s="128"/>
      <c r="HW140" s="128"/>
      <c r="HX140" s="128"/>
      <c r="HY140" s="128"/>
      <c r="HZ140" s="128"/>
      <c r="IA140" s="128"/>
      <c r="IB140" s="128"/>
      <c r="IC140" s="128"/>
      <c r="ID140" s="128"/>
      <c r="IE140" s="128"/>
      <c r="IF140" s="128"/>
      <c r="IG140" s="128"/>
      <c r="IH140" s="128"/>
      <c r="II140" s="128"/>
      <c r="IJ140" s="128"/>
      <c r="IK140" s="128"/>
      <c r="IL140" s="128"/>
      <c r="IM140" s="128"/>
      <c r="IN140" s="128"/>
      <c r="IO140" s="128"/>
      <c r="IP140" s="128"/>
      <c r="IQ140" s="128"/>
      <c r="IR140" s="128"/>
      <c r="IS140" s="128"/>
      <c r="IT140" s="128"/>
      <c r="IU140" s="128"/>
      <c r="IV140" s="128"/>
      <c r="IW140" s="128"/>
      <c r="IX140" s="128"/>
      <c r="IY140" s="128"/>
      <c r="IZ140" s="128"/>
      <c r="JA140" s="128"/>
      <c r="JB140" s="128"/>
      <c r="JC140" s="128"/>
      <c r="JD140" s="128"/>
      <c r="JE140" s="128"/>
      <c r="JF140" s="128"/>
      <c r="JG140" s="128"/>
      <c r="JH140" s="128"/>
      <c r="JI140" s="128"/>
      <c r="JJ140" s="128"/>
      <c r="JK140" s="128"/>
      <c r="JL140" s="128"/>
      <c r="JM140" s="128"/>
      <c r="JN140" s="128"/>
      <c r="JO140" s="128"/>
      <c r="JP140" s="128"/>
      <c r="JQ140" s="128"/>
      <c r="JR140" s="128"/>
      <c r="JS140" s="128"/>
      <c r="JT140" s="128"/>
      <c r="JU140" s="128"/>
      <c r="JV140" s="128"/>
      <c r="JW140" s="128"/>
      <c r="JX140" s="128"/>
      <c r="JY140" s="128"/>
      <c r="JZ140" s="128"/>
      <c r="KA140" s="128"/>
      <c r="KB140" s="128"/>
      <c r="KC140" s="128"/>
      <c r="KD140" s="128"/>
      <c r="KE140" s="128"/>
      <c r="KF140" s="128"/>
      <c r="KG140" s="128"/>
      <c r="KH140" s="128"/>
      <c r="KI140" s="128"/>
      <c r="KJ140" s="128"/>
      <c r="KK140" s="128"/>
      <c r="KL140" s="128"/>
      <c r="KM140" s="128"/>
      <c r="KN140" s="128"/>
      <c r="KO140" s="128"/>
      <c r="KP140" s="128"/>
      <c r="KQ140" s="128"/>
      <c r="KR140" s="128"/>
      <c r="KS140" s="128"/>
      <c r="KT140" s="128"/>
      <c r="KU140" s="128"/>
      <c r="KV140" s="128"/>
      <c r="KW140" s="128"/>
      <c r="KX140" s="128"/>
      <c r="KY140" s="128"/>
      <c r="KZ140" s="128"/>
      <c r="LA140" s="128"/>
      <c r="LB140" s="128"/>
      <c r="LC140" s="128"/>
      <c r="LD140" s="128"/>
      <c r="LE140" s="128"/>
      <c r="LF140" s="128"/>
      <c r="LG140" s="128"/>
      <c r="LH140" s="128"/>
      <c r="LI140" s="128"/>
      <c r="LJ140" s="128"/>
      <c r="LK140" s="128"/>
      <c r="LL140" s="128"/>
      <c r="LM140" s="128"/>
      <c r="LN140" s="128"/>
      <c r="LO140" s="128"/>
      <c r="LP140" s="128"/>
      <c r="LQ140" s="128"/>
      <c r="LR140" s="128"/>
      <c r="LS140" s="128"/>
      <c r="LT140" s="128"/>
      <c r="LU140" s="128"/>
      <c r="LV140" s="128"/>
      <c r="LW140" s="128"/>
      <c r="LX140" s="128"/>
      <c r="LY140" s="128"/>
      <c r="LZ140" s="128"/>
      <c r="MA140" s="128"/>
      <c r="MB140" s="128"/>
      <c r="MC140" s="128"/>
      <c r="MD140" s="128"/>
      <c r="ME140" s="128"/>
      <c r="MF140" s="128"/>
      <c r="MG140" s="128"/>
      <c r="MH140" s="128"/>
      <c r="MI140" s="128"/>
      <c r="MJ140" s="128"/>
      <c r="MK140" s="128"/>
      <c r="ML140" s="128"/>
      <c r="MM140" s="128"/>
      <c r="MN140" s="128"/>
      <c r="MO140" s="128"/>
      <c r="MP140" s="128"/>
      <c r="MQ140" s="128"/>
      <c r="MR140" s="128"/>
      <c r="MS140" s="128"/>
      <c r="MT140" s="128"/>
      <c r="MU140" s="128"/>
      <c r="MV140" s="128"/>
      <c r="MW140" s="128"/>
      <c r="MX140" s="128"/>
      <c r="MY140" s="128"/>
      <c r="MZ140" s="128"/>
      <c r="NA140" s="128"/>
      <c r="NB140" s="128"/>
      <c r="NC140" s="128"/>
      <c r="ND140" s="128"/>
      <c r="NE140" s="128"/>
      <c r="NF140" s="128"/>
      <c r="NG140" s="128"/>
      <c r="NH140" s="128"/>
      <c r="NI140" s="128"/>
      <c r="NJ140" s="128"/>
      <c r="NK140" s="128"/>
      <c r="NL140" s="128"/>
      <c r="NM140" s="128"/>
      <c r="NN140" s="128"/>
      <c r="NO140" s="128"/>
      <c r="NP140" s="128"/>
      <c r="NQ140" s="128"/>
      <c r="NR140" s="128"/>
      <c r="NS140" s="128"/>
      <c r="NT140" s="128"/>
      <c r="NU140" s="128"/>
      <c r="NV140" s="128"/>
      <c r="NW140" s="128"/>
      <c r="NX140" s="128"/>
      <c r="NY140" s="128"/>
      <c r="NZ140" s="128"/>
      <c r="OA140" s="128"/>
      <c r="OB140" s="128"/>
      <c r="OC140" s="128"/>
      <c r="OD140" s="128"/>
      <c r="OE140" s="128"/>
      <c r="OF140" s="128"/>
      <c r="OG140" s="128"/>
      <c r="OH140" s="128"/>
      <c r="OI140" s="128"/>
      <c r="OJ140" s="128"/>
      <c r="OK140" s="128"/>
      <c r="OL140" s="128"/>
      <c r="OM140" s="128"/>
      <c r="ON140" s="128"/>
      <c r="OO140" s="128"/>
      <c r="OP140" s="128"/>
      <c r="OQ140" s="128"/>
      <c r="OR140" s="128"/>
      <c r="OS140" s="128"/>
      <c r="OT140" s="128"/>
      <c r="OU140" s="128"/>
      <c r="OV140" s="128"/>
      <c r="OW140" s="128"/>
      <c r="OX140" s="128"/>
      <c r="OY140" s="128"/>
      <c r="OZ140" s="128"/>
      <c r="PA140" s="128"/>
      <c r="PB140" s="128"/>
      <c r="PC140" s="128"/>
      <c r="PD140" s="128"/>
      <c r="PE140" s="128"/>
      <c r="PF140" s="128"/>
      <c r="PG140" s="128"/>
      <c r="PH140" s="128"/>
      <c r="PI140" s="128"/>
      <c r="PJ140" s="128"/>
      <c r="PK140" s="128"/>
      <c r="PL140" s="128"/>
      <c r="PM140" s="128"/>
      <c r="PN140" s="128"/>
      <c r="PO140" s="128"/>
      <c r="PP140" s="128"/>
      <c r="PQ140" s="128"/>
      <c r="PR140" s="128"/>
      <c r="PS140" s="128"/>
      <c r="PT140" s="128"/>
      <c r="PU140" s="128"/>
      <c r="PV140" s="128"/>
      <c r="PW140" s="128"/>
      <c r="PX140" s="128"/>
      <c r="PY140" s="128"/>
      <c r="PZ140" s="128"/>
      <c r="QA140" s="128"/>
      <c r="QB140" s="128"/>
      <c r="QC140" s="128"/>
      <c r="QD140" s="128"/>
      <c r="QE140" s="128"/>
      <c r="QF140" s="128"/>
      <c r="QG140" s="128"/>
      <c r="QH140" s="128"/>
      <c r="QI140" s="128"/>
      <c r="QJ140" s="128"/>
      <c r="QK140" s="128"/>
      <c r="QL140" s="128"/>
      <c r="QM140" s="128"/>
      <c r="QN140" s="128"/>
      <c r="QO140" s="128"/>
      <c r="QP140" s="128"/>
      <c r="QQ140" s="128"/>
      <c r="QR140" s="128"/>
      <c r="QS140" s="128"/>
      <c r="QT140" s="128"/>
      <c r="QU140" s="128"/>
      <c r="QV140" s="128"/>
      <c r="QW140" s="128"/>
      <c r="QX140" s="128"/>
      <c r="QY140" s="128"/>
      <c r="QZ140" s="128"/>
      <c r="RA140" s="128"/>
      <c r="RB140" s="128"/>
      <c r="RC140" s="128"/>
      <c r="RD140" s="128"/>
      <c r="RE140" s="128"/>
      <c r="RF140" s="128"/>
      <c r="RG140" s="128"/>
      <c r="RH140" s="128"/>
      <c r="RI140" s="128"/>
      <c r="RJ140" s="128"/>
      <c r="RK140" s="128"/>
      <c r="RL140" s="128"/>
      <c r="RM140" s="128"/>
      <c r="RN140" s="128"/>
      <c r="RO140" s="128"/>
      <c r="RP140" s="128"/>
      <c r="RQ140" s="128"/>
      <c r="RR140" s="128"/>
      <c r="RS140" s="128"/>
      <c r="RT140" s="128"/>
      <c r="RU140" s="128"/>
      <c r="RV140" s="128"/>
      <c r="RW140" s="128"/>
      <c r="RX140" s="128"/>
      <c r="RY140" s="128"/>
      <c r="RZ140" s="128"/>
      <c r="SA140" s="128"/>
      <c r="SB140" s="128"/>
      <c r="SC140" s="128"/>
      <c r="SD140" s="128"/>
      <c r="SE140" s="128"/>
      <c r="SF140" s="128"/>
      <c r="SG140" s="128"/>
      <c r="SH140" s="128"/>
      <c r="SI140" s="128"/>
      <c r="SJ140" s="128"/>
      <c r="SK140" s="128"/>
      <c r="SL140" s="128"/>
      <c r="SM140" s="128"/>
      <c r="SN140" s="128"/>
      <c r="SO140" s="128"/>
      <c r="SP140" s="128"/>
      <c r="SQ140" s="128"/>
      <c r="SR140" s="128"/>
      <c r="SS140" s="128"/>
      <c r="ST140" s="128"/>
      <c r="SU140" s="128"/>
      <c r="SV140" s="128"/>
      <c r="SW140" s="128"/>
      <c r="SX140" s="128"/>
      <c r="SY140" s="128"/>
      <c r="SZ140" s="128"/>
      <c r="TA140" s="128"/>
      <c r="TB140" s="128"/>
      <c r="TC140" s="128"/>
      <c r="TD140" s="128"/>
      <c r="TE140" s="128"/>
      <c r="TF140" s="128"/>
      <c r="TG140" s="128"/>
      <c r="TH140" s="128"/>
      <c r="TI140" s="128"/>
      <c r="TJ140" s="128"/>
      <c r="TK140" s="128"/>
      <c r="TL140" s="128"/>
      <c r="TM140" s="128"/>
      <c r="TN140" s="128"/>
      <c r="TO140" s="128"/>
      <c r="TP140" s="128"/>
      <c r="TQ140" s="128"/>
      <c r="TR140" s="128"/>
      <c r="TS140" s="128"/>
      <c r="TT140" s="128"/>
      <c r="TU140" s="128"/>
      <c r="TV140" s="128"/>
      <c r="TW140" s="128"/>
      <c r="TX140" s="128"/>
      <c r="TY140" s="128"/>
      <c r="TZ140" s="128"/>
      <c r="UA140" s="128"/>
      <c r="UB140" s="128"/>
      <c r="UC140" s="128"/>
      <c r="UD140" s="128"/>
      <c r="UE140" s="128"/>
      <c r="UF140" s="128"/>
      <c r="UG140" s="128"/>
      <c r="UH140" s="128"/>
      <c r="UI140" s="128"/>
      <c r="UJ140" s="128"/>
      <c r="UK140" s="128"/>
      <c r="UL140" s="128"/>
      <c r="UM140" s="128"/>
      <c r="UN140" s="128"/>
      <c r="UO140" s="128"/>
      <c r="UP140" s="128"/>
      <c r="UQ140" s="128"/>
      <c r="UR140" s="128"/>
      <c r="US140" s="128"/>
      <c r="UT140" s="128"/>
      <c r="UU140" s="128"/>
      <c r="UV140" s="128"/>
      <c r="UW140" s="128"/>
      <c r="UX140" s="128"/>
      <c r="UY140" s="128"/>
      <c r="UZ140" s="128"/>
      <c r="VA140" s="128"/>
      <c r="VB140" s="128"/>
      <c r="VC140" s="128"/>
      <c r="VD140" s="128"/>
      <c r="VE140" s="128"/>
      <c r="VF140" s="128"/>
      <c r="VG140" s="128"/>
      <c r="VH140" s="128"/>
      <c r="VI140" s="128"/>
      <c r="VJ140" s="128"/>
      <c r="VK140" s="128"/>
      <c r="VL140" s="128"/>
      <c r="VM140" s="128"/>
      <c r="VN140" s="128"/>
      <c r="VO140" s="128"/>
      <c r="VP140" s="128"/>
      <c r="VQ140" s="128"/>
      <c r="VR140" s="128"/>
      <c r="VS140" s="128"/>
      <c r="VT140" s="128"/>
      <c r="VU140" s="128"/>
      <c r="VV140" s="128"/>
      <c r="VW140" s="128"/>
      <c r="VX140" s="128"/>
      <c r="VY140" s="128"/>
      <c r="VZ140" s="128"/>
      <c r="WA140" s="128"/>
      <c r="WB140" s="128"/>
      <c r="WC140" s="128"/>
      <c r="WD140" s="128"/>
      <c r="WE140" s="128"/>
      <c r="WF140" s="128"/>
      <c r="WG140" s="128"/>
      <c r="WH140" s="128"/>
      <c r="WI140" s="128"/>
      <c r="WJ140" s="128"/>
      <c r="WK140" s="128"/>
      <c r="WL140" s="128"/>
      <c r="WM140" s="128"/>
      <c r="WN140" s="128"/>
      <c r="WO140" s="128"/>
      <c r="WP140" s="128"/>
      <c r="WQ140" s="128"/>
      <c r="WR140" s="128"/>
      <c r="WS140" s="128"/>
      <c r="WT140" s="128"/>
      <c r="WU140" s="128"/>
      <c r="WV140" s="128"/>
      <c r="WW140" s="128"/>
      <c r="WX140" s="128"/>
      <c r="WY140" s="128"/>
      <c r="WZ140" s="128"/>
      <c r="XA140" s="128"/>
      <c r="XB140" s="128"/>
      <c r="XC140" s="128"/>
      <c r="XD140" s="128"/>
      <c r="XE140" s="128"/>
      <c r="XF140" s="128"/>
      <c r="XG140" s="128"/>
      <c r="XH140" s="128"/>
      <c r="XI140" s="128"/>
      <c r="XJ140" s="128"/>
      <c r="XK140" s="128"/>
      <c r="XL140" s="128"/>
      <c r="XM140" s="128"/>
      <c r="XN140" s="128"/>
      <c r="XO140" s="128"/>
      <c r="XP140" s="128"/>
      <c r="XQ140" s="128"/>
      <c r="XR140" s="128"/>
      <c r="XS140" s="128"/>
      <c r="XT140" s="128"/>
      <c r="XU140" s="128"/>
      <c r="XV140" s="128"/>
      <c r="XW140" s="128"/>
      <c r="XX140" s="128"/>
      <c r="XY140" s="128"/>
      <c r="XZ140" s="128"/>
      <c r="YA140" s="128"/>
      <c r="YB140" s="128"/>
      <c r="YC140" s="128"/>
      <c r="YD140" s="128"/>
      <c r="YE140" s="128"/>
      <c r="YF140" s="128"/>
      <c r="YG140" s="128"/>
      <c r="YH140" s="128"/>
      <c r="YI140" s="128"/>
      <c r="YJ140" s="128"/>
      <c r="YK140" s="128"/>
      <c r="YL140" s="128"/>
      <c r="YM140" s="128"/>
      <c r="YN140" s="128"/>
      <c r="YO140" s="128"/>
      <c r="YP140" s="128"/>
      <c r="YQ140" s="128"/>
      <c r="YR140" s="128"/>
      <c r="YS140" s="128"/>
      <c r="YT140" s="128"/>
      <c r="YU140" s="128"/>
      <c r="YV140" s="128"/>
      <c r="YW140" s="128"/>
      <c r="YX140" s="128"/>
      <c r="YY140" s="128"/>
      <c r="YZ140" s="128"/>
      <c r="ZA140" s="128"/>
      <c r="ZB140" s="128"/>
      <c r="ZC140" s="128"/>
      <c r="ZD140" s="128"/>
      <c r="ZE140" s="128"/>
      <c r="ZF140" s="128"/>
      <c r="ZG140" s="128"/>
      <c r="ZH140" s="128"/>
      <c r="ZI140" s="128"/>
      <c r="ZJ140" s="128"/>
      <c r="ZK140" s="128"/>
      <c r="ZL140" s="128"/>
      <c r="ZM140" s="128"/>
      <c r="ZN140" s="128"/>
      <c r="ZO140" s="128"/>
      <c r="ZP140" s="128"/>
      <c r="ZQ140" s="128"/>
      <c r="ZR140" s="128"/>
      <c r="ZS140" s="128"/>
      <c r="ZT140" s="128"/>
      <c r="ZU140" s="128"/>
      <c r="ZV140" s="128"/>
      <c r="ZW140" s="128"/>
      <c r="ZX140" s="128"/>
      <c r="ZY140" s="128"/>
      <c r="ZZ140" s="128"/>
      <c r="AAA140" s="128"/>
      <c r="AAB140" s="128"/>
      <c r="AAC140" s="128"/>
      <c r="AAD140" s="128"/>
      <c r="AAE140" s="128"/>
      <c r="AAF140" s="128"/>
      <c r="AAG140" s="128"/>
      <c r="AAH140" s="128"/>
      <c r="AAI140" s="128"/>
      <c r="AAJ140" s="128"/>
      <c r="AAK140" s="128"/>
      <c r="AAL140" s="128"/>
      <c r="AAM140" s="128"/>
      <c r="AAN140" s="128"/>
      <c r="AAO140" s="128"/>
      <c r="AAP140" s="128"/>
      <c r="AAQ140" s="128"/>
      <c r="AAR140" s="128"/>
      <c r="AAS140" s="128"/>
      <c r="AAT140" s="128"/>
      <c r="AAU140" s="128"/>
      <c r="AAV140" s="128"/>
      <c r="AAW140" s="128"/>
      <c r="AAX140" s="128"/>
      <c r="AAY140" s="128"/>
      <c r="AAZ140" s="128"/>
      <c r="ABA140" s="128"/>
      <c r="ABB140" s="128"/>
      <c r="ABC140" s="128"/>
      <c r="ABD140" s="128"/>
      <c r="ABE140" s="128"/>
      <c r="ABF140" s="128"/>
      <c r="ABG140" s="128"/>
      <c r="ABH140" s="128"/>
      <c r="ABI140" s="128"/>
      <c r="ABJ140" s="128"/>
      <c r="ABK140" s="128"/>
      <c r="ABL140" s="128"/>
      <c r="ABM140" s="128"/>
      <c r="ABN140" s="128"/>
      <c r="ABO140" s="128"/>
      <c r="ABP140" s="128"/>
      <c r="ABQ140" s="128"/>
      <c r="ABR140" s="128"/>
      <c r="ABS140" s="128"/>
      <c r="ABT140" s="128"/>
      <c r="ABU140" s="128"/>
      <c r="ABV140" s="128"/>
      <c r="ABW140" s="128"/>
      <c r="ABX140" s="128"/>
      <c r="ABY140" s="128"/>
      <c r="ABZ140" s="128"/>
      <c r="ACA140" s="128"/>
      <c r="ACB140" s="128"/>
      <c r="ACC140" s="128"/>
      <c r="ACD140" s="128"/>
      <c r="ACE140" s="128"/>
      <c r="ACF140" s="128"/>
      <c r="ACG140" s="128"/>
      <c r="ACH140" s="128"/>
      <c r="ACI140" s="128"/>
      <c r="ACJ140" s="128"/>
      <c r="ACK140" s="128"/>
      <c r="ACL140" s="128"/>
      <c r="ACM140" s="128"/>
      <c r="ACN140" s="128"/>
      <c r="ACO140" s="128"/>
      <c r="ACP140" s="128"/>
      <c r="ACQ140" s="128"/>
      <c r="ACR140" s="128"/>
      <c r="ACS140" s="128"/>
      <c r="ACT140" s="128"/>
      <c r="ACU140" s="128"/>
      <c r="ACV140" s="128"/>
      <c r="ACW140" s="128"/>
      <c r="ACX140" s="128"/>
      <c r="ACY140" s="128"/>
      <c r="ACZ140" s="128"/>
      <c r="ADA140" s="128"/>
      <c r="ADB140" s="128"/>
      <c r="ADC140" s="128"/>
      <c r="ADD140" s="128"/>
      <c r="ADE140" s="128"/>
      <c r="ADF140" s="128"/>
      <c r="ADG140" s="128"/>
      <c r="ADH140" s="128"/>
      <c r="ADI140" s="128"/>
      <c r="ADJ140" s="128"/>
      <c r="ADK140" s="128"/>
      <c r="ADL140" s="128"/>
      <c r="ADM140" s="128"/>
      <c r="ADN140" s="128"/>
      <c r="ADO140" s="128"/>
      <c r="ADP140" s="128"/>
      <c r="ADQ140" s="128"/>
      <c r="ADR140" s="128"/>
      <c r="ADS140" s="128"/>
      <c r="ADT140" s="128"/>
      <c r="ADU140" s="128"/>
      <c r="ADV140" s="128"/>
      <c r="ADW140" s="128"/>
      <c r="ADX140" s="128"/>
      <c r="ADY140" s="128"/>
      <c r="ADZ140" s="128"/>
      <c r="AEA140" s="128"/>
      <c r="AEB140" s="128"/>
      <c r="AEC140" s="128"/>
      <c r="AED140" s="128"/>
      <c r="AEE140" s="128"/>
      <c r="AEF140" s="128"/>
      <c r="AEG140" s="128"/>
      <c r="AEH140" s="128"/>
      <c r="AEI140" s="128"/>
      <c r="AEJ140" s="128"/>
      <c r="AEK140" s="128"/>
      <c r="AEL140" s="128"/>
      <c r="AEM140" s="128"/>
      <c r="AEN140" s="128"/>
      <c r="AEO140" s="128"/>
      <c r="AEP140" s="128"/>
      <c r="AEQ140" s="128"/>
      <c r="AER140" s="128"/>
      <c r="AES140" s="128"/>
      <c r="AET140" s="128"/>
      <c r="AEU140" s="128"/>
      <c r="AEV140" s="128"/>
      <c r="AEW140" s="128"/>
      <c r="AEX140" s="128"/>
      <c r="AEY140" s="128"/>
      <c r="AEZ140" s="128"/>
      <c r="AFA140" s="128"/>
      <c r="AFB140" s="128"/>
      <c r="AFC140" s="128"/>
      <c r="AFD140" s="128"/>
      <c r="AFE140" s="128"/>
      <c r="AFF140" s="128"/>
      <c r="AFG140" s="128"/>
      <c r="AFH140" s="128"/>
      <c r="AFI140" s="128"/>
      <c r="AFJ140" s="128"/>
      <c r="AFK140" s="128"/>
      <c r="AFL140" s="128"/>
      <c r="AFM140" s="128"/>
      <c r="AFN140" s="128"/>
      <c r="AFO140" s="128"/>
      <c r="AFP140" s="128"/>
      <c r="AFQ140" s="128"/>
      <c r="AFR140" s="128"/>
      <c r="AFS140" s="128"/>
      <c r="AFT140" s="128"/>
      <c r="AFU140" s="128"/>
      <c r="AFV140" s="128"/>
      <c r="AFW140" s="128"/>
      <c r="AFX140" s="128"/>
      <c r="AFY140" s="128"/>
      <c r="AFZ140" s="128"/>
      <c r="AGA140" s="128"/>
      <c r="AGB140" s="128"/>
      <c r="AGC140" s="128"/>
      <c r="AGD140" s="128"/>
      <c r="AGE140" s="128"/>
      <c r="AGF140" s="128"/>
      <c r="AGG140" s="128"/>
      <c r="AGH140" s="128"/>
      <c r="AGI140" s="128"/>
      <c r="AGJ140" s="128"/>
      <c r="AGK140" s="128"/>
      <c r="AGL140" s="128"/>
      <c r="AGM140" s="128"/>
      <c r="AGN140" s="128"/>
      <c r="AGO140" s="128"/>
      <c r="AGP140" s="128"/>
      <c r="AGQ140" s="128"/>
      <c r="AGR140" s="128"/>
      <c r="AGS140" s="128"/>
      <c r="AGT140" s="128"/>
      <c r="AGU140" s="128"/>
      <c r="AGV140" s="128"/>
      <c r="AGW140" s="128"/>
      <c r="AGX140" s="128"/>
      <c r="AGY140" s="128"/>
      <c r="AGZ140" s="128"/>
      <c r="AHA140" s="128"/>
      <c r="AHB140" s="128"/>
      <c r="AHC140" s="128"/>
      <c r="AHD140" s="128"/>
      <c r="AHE140" s="128"/>
      <c r="AHF140" s="128"/>
      <c r="AHG140" s="128"/>
      <c r="AHH140" s="128"/>
      <c r="AHI140" s="128"/>
      <c r="AHJ140" s="128"/>
      <c r="AHK140" s="128"/>
      <c r="AHL140" s="128"/>
      <c r="AHM140" s="128"/>
      <c r="AHN140" s="128"/>
      <c r="AHO140" s="128"/>
      <c r="AHP140" s="128"/>
      <c r="AHQ140" s="128"/>
      <c r="AHR140" s="128"/>
      <c r="AHS140" s="128"/>
      <c r="AHT140" s="128"/>
      <c r="AHU140" s="128"/>
      <c r="AHV140" s="128"/>
      <c r="AHW140" s="128"/>
      <c r="AHX140" s="128"/>
      <c r="AHY140" s="128"/>
      <c r="AHZ140" s="128"/>
      <c r="AIA140" s="128"/>
      <c r="AIB140" s="128"/>
      <c r="AIC140" s="128"/>
      <c r="AID140" s="128"/>
      <c r="AIE140" s="128"/>
      <c r="AIF140" s="128"/>
      <c r="AIG140" s="128"/>
      <c r="AIH140" s="128"/>
      <c r="AII140" s="128"/>
      <c r="AIJ140" s="128"/>
      <c r="AIK140" s="128"/>
      <c r="AIL140" s="128"/>
      <c r="AIM140" s="128"/>
      <c r="AIN140" s="128"/>
      <c r="AIO140" s="128"/>
      <c r="AIP140" s="128"/>
      <c r="AIQ140" s="128"/>
      <c r="AIR140" s="128"/>
      <c r="AIS140" s="128"/>
      <c r="AIT140" s="128"/>
      <c r="AIU140" s="128"/>
      <c r="AIV140" s="128"/>
      <c r="AIW140" s="128"/>
      <c r="AIX140" s="128"/>
      <c r="AIY140" s="128"/>
      <c r="AIZ140" s="128"/>
      <c r="AJA140" s="128"/>
      <c r="AJB140" s="128"/>
      <c r="AJC140" s="128"/>
      <c r="AJD140" s="128"/>
      <c r="AJE140" s="128"/>
      <c r="AJF140" s="128"/>
      <c r="AJG140" s="128"/>
      <c r="AJH140" s="128"/>
      <c r="AJI140" s="128"/>
      <c r="AJJ140" s="128"/>
      <c r="AJK140" s="128"/>
      <c r="AJL140" s="128"/>
      <c r="AJM140" s="128"/>
      <c r="AJN140" s="128"/>
      <c r="AJO140" s="128"/>
      <c r="AJP140" s="128"/>
      <c r="AJQ140" s="128"/>
      <c r="AJR140" s="128"/>
      <c r="AJS140" s="128"/>
      <c r="AJT140" s="128"/>
      <c r="AJU140" s="128"/>
      <c r="AJV140" s="128"/>
      <c r="AJW140" s="128"/>
      <c r="AJX140" s="128"/>
      <c r="AJY140" s="128"/>
      <c r="AJZ140" s="128"/>
      <c r="AKA140" s="128"/>
      <c r="AKB140" s="128"/>
      <c r="AKC140" s="128"/>
      <c r="AKD140" s="128"/>
      <c r="AKE140" s="128"/>
      <c r="AKF140" s="128"/>
      <c r="AKG140" s="128"/>
      <c r="AKH140" s="128"/>
      <c r="AKI140" s="128"/>
      <c r="AKJ140" s="128"/>
      <c r="AKK140" s="128"/>
      <c r="AKL140" s="128"/>
      <c r="AKM140" s="128"/>
      <c r="AKN140" s="128"/>
      <c r="AKO140" s="128"/>
      <c r="AKP140" s="128"/>
      <c r="AKQ140" s="128"/>
      <c r="AKR140" s="128"/>
      <c r="AKS140" s="128"/>
      <c r="AKT140" s="128"/>
      <c r="AKU140" s="128"/>
      <c r="AKV140" s="128"/>
      <c r="AKW140" s="128"/>
      <c r="AKX140" s="128"/>
      <c r="AKY140" s="128"/>
      <c r="AKZ140" s="128"/>
      <c r="ALA140" s="128"/>
      <c r="ALB140" s="128"/>
      <c r="ALC140" s="128"/>
      <c r="ALD140" s="128"/>
      <c r="ALE140" s="128"/>
      <c r="ALF140" s="128"/>
      <c r="ALG140" s="128"/>
      <c r="ALH140" s="128"/>
      <c r="ALI140" s="128"/>
      <c r="ALJ140" s="128"/>
      <c r="ALK140" s="128"/>
      <c r="ALL140" s="128"/>
      <c r="ALM140" s="128"/>
      <c r="ALN140" s="128"/>
      <c r="ALO140" s="128"/>
      <c r="ALP140" s="128"/>
      <c r="ALQ140" s="128"/>
      <c r="ALR140" s="128"/>
      <c r="ALS140" s="128"/>
      <c r="ALT140" s="128"/>
      <c r="ALU140" s="128"/>
      <c r="ALV140" s="128"/>
      <c r="ALW140" s="128"/>
      <c r="ALX140" s="128"/>
      <c r="ALY140" s="128"/>
      <c r="ALZ140" s="128"/>
      <c r="AMA140" s="128"/>
      <c r="AMB140" s="128"/>
      <c r="AMC140" s="128"/>
      <c r="AMD140" s="128"/>
      <c r="AME140" s="128"/>
      <c r="AMF140" s="128"/>
      <c r="AMG140" s="128"/>
      <c r="AMH140" s="128"/>
      <c r="AMI140" s="128"/>
      <c r="AMJ140" s="128"/>
      <c r="AMK140" s="128"/>
      <c r="AML140" s="128"/>
      <c r="AMM140" s="128"/>
      <c r="AMN140" s="128"/>
      <c r="AMO140" s="128"/>
    </row>
    <row r="141" spans="1:1029">
      <c r="A141" s="366"/>
      <c r="B141" s="367"/>
      <c r="C141" s="367"/>
      <c r="D141" s="367"/>
      <c r="E141" s="367"/>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D141" s="96"/>
      <c r="AE141" s="96"/>
      <c r="AF141" s="96"/>
      <c r="AG141" s="96"/>
      <c r="AH141" s="96"/>
      <c r="AI141" s="96"/>
      <c r="AJ141" s="96"/>
      <c r="AK141" s="96"/>
      <c r="AL141" s="96"/>
      <c r="AM141" s="96"/>
      <c r="AN141" s="96"/>
      <c r="AO141" s="96"/>
      <c r="AP141" s="96"/>
      <c r="AQ141" s="96"/>
      <c r="AR141" s="128"/>
      <c r="AS141" s="128"/>
      <c r="AT141" s="128"/>
      <c r="AU141" s="128"/>
      <c r="AV141" s="128"/>
      <c r="AW141" s="128"/>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c r="CX141" s="128"/>
      <c r="CY141" s="128"/>
      <c r="CZ141" s="128"/>
      <c r="DA141" s="128"/>
      <c r="DB141" s="128"/>
      <c r="DC141" s="128"/>
      <c r="DD141" s="128"/>
      <c r="DE141" s="128"/>
      <c r="DF141" s="128"/>
      <c r="DG141" s="128"/>
      <c r="DH141" s="128"/>
      <c r="DI141" s="128"/>
      <c r="DJ141" s="128"/>
      <c r="DK141" s="128"/>
      <c r="DL141" s="128"/>
      <c r="DM141" s="128"/>
      <c r="DN141" s="128"/>
      <c r="DO141" s="128"/>
      <c r="DP141" s="128"/>
      <c r="DQ141" s="128"/>
      <c r="DR141" s="128"/>
      <c r="DS141" s="128"/>
      <c r="DT141" s="128"/>
      <c r="DU141" s="128"/>
      <c r="DV141" s="128"/>
      <c r="DW141" s="128"/>
      <c r="DX141" s="128"/>
      <c r="DY141" s="128"/>
      <c r="DZ141" s="128"/>
      <c r="EA141" s="128"/>
      <c r="EB141" s="128"/>
      <c r="EC141" s="128"/>
      <c r="ED141" s="128"/>
      <c r="EE141" s="128"/>
      <c r="EF141" s="128"/>
      <c r="EG141" s="128"/>
      <c r="EH141" s="128"/>
      <c r="EI141" s="128"/>
      <c r="EJ141" s="128"/>
      <c r="EK141" s="128"/>
      <c r="EL141" s="128"/>
      <c r="EM141" s="128"/>
      <c r="EN141" s="128"/>
      <c r="EO141" s="128"/>
      <c r="EP141" s="128"/>
      <c r="EQ141" s="128"/>
      <c r="ER141" s="128"/>
      <c r="ES141" s="128"/>
      <c r="ET141" s="128"/>
      <c r="EU141" s="128"/>
      <c r="EV141" s="128"/>
      <c r="EW141" s="128"/>
      <c r="EX141" s="128"/>
      <c r="EY141" s="128"/>
      <c r="EZ141" s="128"/>
      <c r="FA141" s="128"/>
      <c r="FB141" s="128"/>
      <c r="FC141" s="128"/>
      <c r="FD141" s="128"/>
      <c r="FE141" s="128"/>
      <c r="FF141" s="128"/>
      <c r="FG141" s="128"/>
      <c r="FH141" s="128"/>
      <c r="FI141" s="128"/>
      <c r="FJ141" s="128"/>
      <c r="FK141" s="128"/>
      <c r="FL141" s="128"/>
      <c r="FM141" s="128"/>
      <c r="FN141" s="128"/>
      <c r="FO141" s="128"/>
      <c r="FP141" s="128"/>
      <c r="FQ141" s="128"/>
      <c r="FR141" s="128"/>
      <c r="FS141" s="128"/>
      <c r="FT141" s="128"/>
      <c r="FU141" s="128"/>
      <c r="FV141" s="128"/>
      <c r="FW141" s="128"/>
      <c r="FX141" s="128"/>
      <c r="FY141" s="128"/>
      <c r="FZ141" s="128"/>
      <c r="GA141" s="128"/>
      <c r="GB141" s="128"/>
      <c r="GC141" s="128"/>
      <c r="GD141" s="128"/>
      <c r="GE141" s="128"/>
      <c r="GF141" s="128"/>
      <c r="GG141" s="128"/>
      <c r="GH141" s="128"/>
      <c r="GI141" s="128"/>
      <c r="GJ141" s="128"/>
      <c r="GK141" s="128"/>
      <c r="GL141" s="128"/>
      <c r="GM141" s="128"/>
      <c r="GN141" s="128"/>
      <c r="GO141" s="128"/>
      <c r="GP141" s="128"/>
      <c r="GQ141" s="128"/>
      <c r="GR141" s="128"/>
      <c r="GS141" s="128"/>
      <c r="GT141" s="128"/>
      <c r="GU141" s="128"/>
      <c r="GV141" s="128"/>
      <c r="GW141" s="128"/>
      <c r="GX141" s="128"/>
      <c r="GY141" s="128"/>
      <c r="GZ141" s="128"/>
      <c r="HA141" s="128"/>
      <c r="HB141" s="128"/>
      <c r="HC141" s="128"/>
      <c r="HD141" s="128"/>
      <c r="HE141" s="128"/>
      <c r="HF141" s="128"/>
      <c r="HG141" s="128"/>
      <c r="HH141" s="128"/>
      <c r="HI141" s="128"/>
      <c r="HJ141" s="128"/>
      <c r="HK141" s="128"/>
      <c r="HL141" s="128"/>
      <c r="HM141" s="128"/>
      <c r="HN141" s="128"/>
      <c r="HO141" s="128"/>
      <c r="HP141" s="128"/>
      <c r="HQ141" s="128"/>
      <c r="HR141" s="128"/>
      <c r="HS141" s="128"/>
      <c r="HT141" s="128"/>
      <c r="HU141" s="128"/>
      <c r="HV141" s="128"/>
      <c r="HW141" s="128"/>
      <c r="HX141" s="128"/>
      <c r="HY141" s="128"/>
      <c r="HZ141" s="128"/>
      <c r="IA141" s="128"/>
      <c r="IB141" s="128"/>
      <c r="IC141" s="128"/>
      <c r="ID141" s="128"/>
      <c r="IE141" s="128"/>
      <c r="IF141" s="128"/>
      <c r="IG141" s="128"/>
      <c r="IH141" s="128"/>
      <c r="II141" s="128"/>
      <c r="IJ141" s="128"/>
      <c r="IK141" s="128"/>
      <c r="IL141" s="128"/>
      <c r="IM141" s="128"/>
      <c r="IN141" s="128"/>
      <c r="IO141" s="128"/>
      <c r="IP141" s="128"/>
      <c r="IQ141" s="128"/>
      <c r="IR141" s="128"/>
      <c r="IS141" s="128"/>
      <c r="IT141" s="128"/>
      <c r="IU141" s="128"/>
      <c r="IV141" s="128"/>
      <c r="IW141" s="128"/>
      <c r="IX141" s="128"/>
      <c r="IY141" s="128"/>
      <c r="IZ141" s="128"/>
      <c r="JA141" s="128"/>
      <c r="JB141" s="128"/>
      <c r="JC141" s="128"/>
      <c r="JD141" s="128"/>
      <c r="JE141" s="128"/>
      <c r="JF141" s="128"/>
      <c r="JG141" s="128"/>
      <c r="JH141" s="128"/>
      <c r="JI141" s="128"/>
      <c r="JJ141" s="128"/>
      <c r="JK141" s="128"/>
      <c r="JL141" s="128"/>
      <c r="JM141" s="128"/>
      <c r="JN141" s="128"/>
      <c r="JO141" s="128"/>
      <c r="JP141" s="128"/>
      <c r="JQ141" s="128"/>
      <c r="JR141" s="128"/>
      <c r="JS141" s="128"/>
      <c r="JT141" s="128"/>
      <c r="JU141" s="128"/>
      <c r="JV141" s="128"/>
      <c r="JW141" s="128"/>
      <c r="JX141" s="128"/>
      <c r="JY141" s="128"/>
      <c r="JZ141" s="128"/>
      <c r="KA141" s="128"/>
      <c r="KB141" s="128"/>
      <c r="KC141" s="128"/>
      <c r="KD141" s="128"/>
      <c r="KE141" s="128"/>
      <c r="KF141" s="128"/>
      <c r="KG141" s="128"/>
      <c r="KH141" s="128"/>
      <c r="KI141" s="128"/>
      <c r="KJ141" s="128"/>
      <c r="KK141" s="128"/>
      <c r="KL141" s="128"/>
      <c r="KM141" s="128"/>
      <c r="KN141" s="128"/>
      <c r="KO141" s="128"/>
      <c r="KP141" s="128"/>
      <c r="KQ141" s="128"/>
      <c r="KR141" s="128"/>
      <c r="KS141" s="128"/>
      <c r="KT141" s="128"/>
      <c r="KU141" s="128"/>
      <c r="KV141" s="128"/>
      <c r="KW141" s="128"/>
      <c r="KX141" s="128"/>
      <c r="KY141" s="128"/>
      <c r="KZ141" s="128"/>
      <c r="LA141" s="128"/>
      <c r="LB141" s="128"/>
      <c r="LC141" s="128"/>
      <c r="LD141" s="128"/>
      <c r="LE141" s="128"/>
      <c r="LF141" s="128"/>
      <c r="LG141" s="128"/>
      <c r="LH141" s="128"/>
      <c r="LI141" s="128"/>
      <c r="LJ141" s="128"/>
      <c r="LK141" s="128"/>
      <c r="LL141" s="128"/>
      <c r="LM141" s="128"/>
      <c r="LN141" s="128"/>
      <c r="LO141" s="128"/>
      <c r="LP141" s="128"/>
      <c r="LQ141" s="128"/>
      <c r="LR141" s="128"/>
      <c r="LS141" s="128"/>
      <c r="LT141" s="128"/>
      <c r="LU141" s="128"/>
      <c r="LV141" s="128"/>
      <c r="LW141" s="128"/>
      <c r="LX141" s="128"/>
      <c r="LY141" s="128"/>
      <c r="LZ141" s="128"/>
      <c r="MA141" s="128"/>
      <c r="MB141" s="128"/>
      <c r="MC141" s="128"/>
      <c r="MD141" s="128"/>
      <c r="ME141" s="128"/>
      <c r="MF141" s="128"/>
      <c r="MG141" s="128"/>
      <c r="MH141" s="128"/>
      <c r="MI141" s="128"/>
      <c r="MJ141" s="128"/>
      <c r="MK141" s="128"/>
      <c r="ML141" s="128"/>
      <c r="MM141" s="128"/>
      <c r="MN141" s="128"/>
      <c r="MO141" s="128"/>
      <c r="MP141" s="128"/>
      <c r="MQ141" s="128"/>
      <c r="MR141" s="128"/>
      <c r="MS141" s="128"/>
      <c r="MT141" s="128"/>
      <c r="MU141" s="128"/>
      <c r="MV141" s="128"/>
      <c r="MW141" s="128"/>
      <c r="MX141" s="128"/>
      <c r="MY141" s="128"/>
      <c r="MZ141" s="128"/>
      <c r="NA141" s="128"/>
      <c r="NB141" s="128"/>
      <c r="NC141" s="128"/>
      <c r="ND141" s="128"/>
      <c r="NE141" s="128"/>
      <c r="NF141" s="128"/>
      <c r="NG141" s="128"/>
      <c r="NH141" s="128"/>
      <c r="NI141" s="128"/>
      <c r="NJ141" s="128"/>
      <c r="NK141" s="128"/>
      <c r="NL141" s="128"/>
      <c r="NM141" s="128"/>
      <c r="NN141" s="128"/>
      <c r="NO141" s="128"/>
      <c r="NP141" s="128"/>
      <c r="NQ141" s="128"/>
      <c r="NR141" s="128"/>
      <c r="NS141" s="128"/>
      <c r="NT141" s="128"/>
      <c r="NU141" s="128"/>
      <c r="NV141" s="128"/>
      <c r="NW141" s="128"/>
      <c r="NX141" s="128"/>
      <c r="NY141" s="128"/>
      <c r="NZ141" s="128"/>
      <c r="OA141" s="128"/>
      <c r="OB141" s="128"/>
      <c r="OC141" s="128"/>
      <c r="OD141" s="128"/>
      <c r="OE141" s="128"/>
      <c r="OF141" s="128"/>
      <c r="OG141" s="128"/>
      <c r="OH141" s="128"/>
      <c r="OI141" s="128"/>
      <c r="OJ141" s="128"/>
      <c r="OK141" s="128"/>
      <c r="OL141" s="128"/>
      <c r="OM141" s="128"/>
      <c r="ON141" s="128"/>
      <c r="OO141" s="128"/>
      <c r="OP141" s="128"/>
      <c r="OQ141" s="128"/>
      <c r="OR141" s="128"/>
      <c r="OS141" s="128"/>
      <c r="OT141" s="128"/>
      <c r="OU141" s="128"/>
      <c r="OV141" s="128"/>
      <c r="OW141" s="128"/>
      <c r="OX141" s="128"/>
      <c r="OY141" s="128"/>
      <c r="OZ141" s="128"/>
      <c r="PA141" s="128"/>
      <c r="PB141" s="128"/>
      <c r="PC141" s="128"/>
      <c r="PD141" s="128"/>
      <c r="PE141" s="128"/>
      <c r="PF141" s="128"/>
      <c r="PG141" s="128"/>
      <c r="PH141" s="128"/>
      <c r="PI141" s="128"/>
      <c r="PJ141" s="128"/>
      <c r="PK141" s="128"/>
      <c r="PL141" s="128"/>
      <c r="PM141" s="128"/>
      <c r="PN141" s="128"/>
      <c r="PO141" s="128"/>
      <c r="PP141" s="128"/>
      <c r="PQ141" s="128"/>
      <c r="PR141" s="128"/>
      <c r="PS141" s="128"/>
      <c r="PT141" s="128"/>
      <c r="PU141" s="128"/>
      <c r="PV141" s="128"/>
      <c r="PW141" s="128"/>
      <c r="PX141" s="128"/>
      <c r="PY141" s="128"/>
      <c r="PZ141" s="128"/>
      <c r="QA141" s="128"/>
      <c r="QB141" s="128"/>
      <c r="QC141" s="128"/>
      <c r="QD141" s="128"/>
      <c r="QE141" s="128"/>
      <c r="QF141" s="128"/>
      <c r="QG141" s="128"/>
      <c r="QH141" s="128"/>
      <c r="QI141" s="128"/>
      <c r="QJ141" s="128"/>
      <c r="QK141" s="128"/>
      <c r="QL141" s="128"/>
      <c r="QM141" s="128"/>
      <c r="QN141" s="128"/>
      <c r="QO141" s="128"/>
      <c r="QP141" s="128"/>
      <c r="QQ141" s="128"/>
      <c r="QR141" s="128"/>
      <c r="QS141" s="128"/>
      <c r="QT141" s="128"/>
      <c r="QU141" s="128"/>
      <c r="QV141" s="128"/>
      <c r="QW141" s="128"/>
      <c r="QX141" s="128"/>
      <c r="QY141" s="128"/>
      <c r="QZ141" s="128"/>
      <c r="RA141" s="128"/>
      <c r="RB141" s="128"/>
      <c r="RC141" s="128"/>
      <c r="RD141" s="128"/>
      <c r="RE141" s="128"/>
      <c r="RF141" s="128"/>
      <c r="RG141" s="128"/>
      <c r="RH141" s="128"/>
      <c r="RI141" s="128"/>
      <c r="RJ141" s="128"/>
      <c r="RK141" s="128"/>
      <c r="RL141" s="128"/>
      <c r="RM141" s="128"/>
      <c r="RN141" s="128"/>
      <c r="RO141" s="128"/>
      <c r="RP141" s="128"/>
      <c r="RQ141" s="128"/>
      <c r="RR141" s="128"/>
      <c r="RS141" s="128"/>
      <c r="RT141" s="128"/>
      <c r="RU141" s="128"/>
      <c r="RV141" s="128"/>
      <c r="RW141" s="128"/>
      <c r="RX141" s="128"/>
      <c r="RY141" s="128"/>
      <c r="RZ141" s="128"/>
      <c r="SA141" s="128"/>
      <c r="SB141" s="128"/>
      <c r="SC141" s="128"/>
      <c r="SD141" s="128"/>
      <c r="SE141" s="128"/>
      <c r="SF141" s="128"/>
      <c r="SG141" s="128"/>
      <c r="SH141" s="128"/>
      <c r="SI141" s="128"/>
      <c r="SJ141" s="128"/>
      <c r="SK141" s="128"/>
      <c r="SL141" s="128"/>
      <c r="SM141" s="128"/>
      <c r="SN141" s="128"/>
      <c r="SO141" s="128"/>
      <c r="SP141" s="128"/>
      <c r="SQ141" s="128"/>
      <c r="SR141" s="128"/>
      <c r="SS141" s="128"/>
      <c r="ST141" s="128"/>
      <c r="SU141" s="128"/>
      <c r="SV141" s="128"/>
      <c r="SW141" s="128"/>
      <c r="SX141" s="128"/>
      <c r="SY141" s="128"/>
      <c r="SZ141" s="128"/>
      <c r="TA141" s="128"/>
      <c r="TB141" s="128"/>
      <c r="TC141" s="128"/>
      <c r="TD141" s="128"/>
      <c r="TE141" s="128"/>
      <c r="TF141" s="128"/>
      <c r="TG141" s="128"/>
      <c r="TH141" s="128"/>
      <c r="TI141" s="128"/>
      <c r="TJ141" s="128"/>
      <c r="TK141" s="128"/>
      <c r="TL141" s="128"/>
      <c r="TM141" s="128"/>
      <c r="TN141" s="128"/>
      <c r="TO141" s="128"/>
      <c r="TP141" s="128"/>
      <c r="TQ141" s="128"/>
      <c r="TR141" s="128"/>
      <c r="TS141" s="128"/>
      <c r="TT141" s="128"/>
      <c r="TU141" s="128"/>
      <c r="TV141" s="128"/>
      <c r="TW141" s="128"/>
      <c r="TX141" s="128"/>
      <c r="TY141" s="128"/>
      <c r="TZ141" s="128"/>
      <c r="UA141" s="128"/>
      <c r="UB141" s="128"/>
      <c r="UC141" s="128"/>
      <c r="UD141" s="128"/>
      <c r="UE141" s="128"/>
      <c r="UF141" s="128"/>
      <c r="UG141" s="128"/>
      <c r="UH141" s="128"/>
      <c r="UI141" s="128"/>
      <c r="UJ141" s="128"/>
      <c r="UK141" s="128"/>
      <c r="UL141" s="128"/>
      <c r="UM141" s="128"/>
      <c r="UN141" s="128"/>
      <c r="UO141" s="128"/>
      <c r="UP141" s="128"/>
      <c r="UQ141" s="128"/>
      <c r="UR141" s="128"/>
      <c r="US141" s="128"/>
      <c r="UT141" s="128"/>
      <c r="UU141" s="128"/>
      <c r="UV141" s="128"/>
      <c r="UW141" s="128"/>
      <c r="UX141" s="128"/>
      <c r="UY141" s="128"/>
      <c r="UZ141" s="128"/>
      <c r="VA141" s="128"/>
      <c r="VB141" s="128"/>
      <c r="VC141" s="128"/>
      <c r="VD141" s="128"/>
      <c r="VE141" s="128"/>
      <c r="VF141" s="128"/>
      <c r="VG141" s="128"/>
      <c r="VH141" s="128"/>
      <c r="VI141" s="128"/>
      <c r="VJ141" s="128"/>
      <c r="VK141" s="128"/>
      <c r="VL141" s="128"/>
      <c r="VM141" s="128"/>
      <c r="VN141" s="128"/>
      <c r="VO141" s="128"/>
      <c r="VP141" s="128"/>
      <c r="VQ141" s="128"/>
      <c r="VR141" s="128"/>
      <c r="VS141" s="128"/>
      <c r="VT141" s="128"/>
      <c r="VU141" s="128"/>
      <c r="VV141" s="128"/>
      <c r="VW141" s="128"/>
      <c r="VX141" s="128"/>
      <c r="VY141" s="128"/>
      <c r="VZ141" s="128"/>
      <c r="WA141" s="128"/>
      <c r="WB141" s="128"/>
      <c r="WC141" s="128"/>
      <c r="WD141" s="128"/>
      <c r="WE141" s="128"/>
      <c r="WF141" s="128"/>
      <c r="WG141" s="128"/>
      <c r="WH141" s="128"/>
      <c r="WI141" s="128"/>
      <c r="WJ141" s="128"/>
      <c r="WK141" s="128"/>
      <c r="WL141" s="128"/>
      <c r="WM141" s="128"/>
      <c r="WN141" s="128"/>
      <c r="WO141" s="128"/>
      <c r="WP141" s="128"/>
      <c r="WQ141" s="128"/>
      <c r="WR141" s="128"/>
      <c r="WS141" s="128"/>
      <c r="WT141" s="128"/>
      <c r="WU141" s="128"/>
      <c r="WV141" s="128"/>
      <c r="WW141" s="128"/>
      <c r="WX141" s="128"/>
      <c r="WY141" s="128"/>
      <c r="WZ141" s="128"/>
      <c r="XA141" s="128"/>
      <c r="XB141" s="128"/>
      <c r="XC141" s="128"/>
      <c r="XD141" s="128"/>
      <c r="XE141" s="128"/>
      <c r="XF141" s="128"/>
      <c r="XG141" s="128"/>
      <c r="XH141" s="128"/>
      <c r="XI141" s="128"/>
      <c r="XJ141" s="128"/>
      <c r="XK141" s="128"/>
      <c r="XL141" s="128"/>
      <c r="XM141" s="128"/>
      <c r="XN141" s="128"/>
      <c r="XO141" s="128"/>
      <c r="XP141" s="128"/>
      <c r="XQ141" s="128"/>
      <c r="XR141" s="128"/>
      <c r="XS141" s="128"/>
      <c r="XT141" s="128"/>
      <c r="XU141" s="128"/>
      <c r="XV141" s="128"/>
      <c r="XW141" s="128"/>
      <c r="XX141" s="128"/>
      <c r="XY141" s="128"/>
      <c r="XZ141" s="128"/>
      <c r="YA141" s="128"/>
      <c r="YB141" s="128"/>
      <c r="YC141" s="128"/>
      <c r="YD141" s="128"/>
      <c r="YE141" s="128"/>
      <c r="YF141" s="128"/>
      <c r="YG141" s="128"/>
      <c r="YH141" s="128"/>
      <c r="YI141" s="128"/>
      <c r="YJ141" s="128"/>
      <c r="YK141" s="128"/>
      <c r="YL141" s="128"/>
      <c r="YM141" s="128"/>
      <c r="YN141" s="128"/>
      <c r="YO141" s="128"/>
      <c r="YP141" s="128"/>
      <c r="YQ141" s="128"/>
      <c r="YR141" s="128"/>
      <c r="YS141" s="128"/>
      <c r="YT141" s="128"/>
      <c r="YU141" s="128"/>
      <c r="YV141" s="128"/>
      <c r="YW141" s="128"/>
      <c r="YX141" s="128"/>
      <c r="YY141" s="128"/>
      <c r="YZ141" s="128"/>
      <c r="ZA141" s="128"/>
      <c r="ZB141" s="128"/>
      <c r="ZC141" s="128"/>
      <c r="ZD141" s="128"/>
      <c r="ZE141" s="128"/>
      <c r="ZF141" s="128"/>
      <c r="ZG141" s="128"/>
      <c r="ZH141" s="128"/>
      <c r="ZI141" s="128"/>
      <c r="ZJ141" s="128"/>
      <c r="ZK141" s="128"/>
      <c r="ZL141" s="128"/>
      <c r="ZM141" s="128"/>
      <c r="ZN141" s="128"/>
      <c r="ZO141" s="128"/>
      <c r="ZP141" s="128"/>
      <c r="ZQ141" s="128"/>
      <c r="ZR141" s="128"/>
      <c r="ZS141" s="128"/>
      <c r="ZT141" s="128"/>
      <c r="ZU141" s="128"/>
      <c r="ZV141" s="128"/>
      <c r="ZW141" s="128"/>
      <c r="ZX141" s="128"/>
      <c r="ZY141" s="128"/>
      <c r="ZZ141" s="128"/>
      <c r="AAA141" s="128"/>
      <c r="AAB141" s="128"/>
      <c r="AAC141" s="128"/>
      <c r="AAD141" s="128"/>
      <c r="AAE141" s="128"/>
      <c r="AAF141" s="128"/>
      <c r="AAG141" s="128"/>
      <c r="AAH141" s="128"/>
      <c r="AAI141" s="128"/>
      <c r="AAJ141" s="128"/>
      <c r="AAK141" s="128"/>
      <c r="AAL141" s="128"/>
      <c r="AAM141" s="128"/>
      <c r="AAN141" s="128"/>
      <c r="AAO141" s="128"/>
      <c r="AAP141" s="128"/>
      <c r="AAQ141" s="128"/>
      <c r="AAR141" s="128"/>
      <c r="AAS141" s="128"/>
      <c r="AAT141" s="128"/>
      <c r="AAU141" s="128"/>
      <c r="AAV141" s="128"/>
      <c r="AAW141" s="128"/>
      <c r="AAX141" s="128"/>
      <c r="AAY141" s="128"/>
      <c r="AAZ141" s="128"/>
      <c r="ABA141" s="128"/>
      <c r="ABB141" s="128"/>
      <c r="ABC141" s="128"/>
      <c r="ABD141" s="128"/>
      <c r="ABE141" s="128"/>
      <c r="ABF141" s="128"/>
      <c r="ABG141" s="128"/>
      <c r="ABH141" s="128"/>
      <c r="ABI141" s="128"/>
      <c r="ABJ141" s="128"/>
      <c r="ABK141" s="128"/>
      <c r="ABL141" s="128"/>
      <c r="ABM141" s="128"/>
      <c r="ABN141" s="128"/>
      <c r="ABO141" s="128"/>
      <c r="ABP141" s="128"/>
      <c r="ABQ141" s="128"/>
      <c r="ABR141" s="128"/>
      <c r="ABS141" s="128"/>
      <c r="ABT141" s="128"/>
      <c r="ABU141" s="128"/>
      <c r="ABV141" s="128"/>
      <c r="ABW141" s="128"/>
      <c r="ABX141" s="128"/>
      <c r="ABY141" s="128"/>
      <c r="ABZ141" s="128"/>
      <c r="ACA141" s="128"/>
      <c r="ACB141" s="128"/>
      <c r="ACC141" s="128"/>
      <c r="ACD141" s="128"/>
      <c r="ACE141" s="128"/>
      <c r="ACF141" s="128"/>
      <c r="ACG141" s="128"/>
      <c r="ACH141" s="128"/>
      <c r="ACI141" s="128"/>
      <c r="ACJ141" s="128"/>
      <c r="ACK141" s="128"/>
      <c r="ACL141" s="128"/>
      <c r="ACM141" s="128"/>
      <c r="ACN141" s="128"/>
      <c r="ACO141" s="128"/>
      <c r="ACP141" s="128"/>
      <c r="ACQ141" s="128"/>
      <c r="ACR141" s="128"/>
      <c r="ACS141" s="128"/>
      <c r="ACT141" s="128"/>
      <c r="ACU141" s="128"/>
      <c r="ACV141" s="128"/>
      <c r="ACW141" s="128"/>
      <c r="ACX141" s="128"/>
      <c r="ACY141" s="128"/>
      <c r="ACZ141" s="128"/>
      <c r="ADA141" s="128"/>
      <c r="ADB141" s="128"/>
      <c r="ADC141" s="128"/>
      <c r="ADD141" s="128"/>
      <c r="ADE141" s="128"/>
      <c r="ADF141" s="128"/>
      <c r="ADG141" s="128"/>
      <c r="ADH141" s="128"/>
      <c r="ADI141" s="128"/>
      <c r="ADJ141" s="128"/>
      <c r="ADK141" s="128"/>
      <c r="ADL141" s="128"/>
      <c r="ADM141" s="128"/>
      <c r="ADN141" s="128"/>
      <c r="ADO141" s="128"/>
      <c r="ADP141" s="128"/>
      <c r="ADQ141" s="128"/>
      <c r="ADR141" s="128"/>
      <c r="ADS141" s="128"/>
      <c r="ADT141" s="128"/>
      <c r="ADU141" s="128"/>
      <c r="ADV141" s="128"/>
      <c r="ADW141" s="128"/>
      <c r="ADX141" s="128"/>
      <c r="ADY141" s="128"/>
      <c r="ADZ141" s="128"/>
      <c r="AEA141" s="128"/>
      <c r="AEB141" s="128"/>
      <c r="AEC141" s="128"/>
      <c r="AED141" s="128"/>
      <c r="AEE141" s="128"/>
      <c r="AEF141" s="128"/>
      <c r="AEG141" s="128"/>
      <c r="AEH141" s="128"/>
      <c r="AEI141" s="128"/>
      <c r="AEJ141" s="128"/>
      <c r="AEK141" s="128"/>
      <c r="AEL141" s="128"/>
      <c r="AEM141" s="128"/>
      <c r="AEN141" s="128"/>
      <c r="AEO141" s="128"/>
      <c r="AEP141" s="128"/>
      <c r="AEQ141" s="128"/>
      <c r="AER141" s="128"/>
      <c r="AES141" s="128"/>
      <c r="AET141" s="128"/>
      <c r="AEU141" s="128"/>
      <c r="AEV141" s="128"/>
      <c r="AEW141" s="128"/>
      <c r="AEX141" s="128"/>
      <c r="AEY141" s="128"/>
      <c r="AEZ141" s="128"/>
      <c r="AFA141" s="128"/>
      <c r="AFB141" s="128"/>
      <c r="AFC141" s="128"/>
      <c r="AFD141" s="128"/>
      <c r="AFE141" s="128"/>
      <c r="AFF141" s="128"/>
      <c r="AFG141" s="128"/>
      <c r="AFH141" s="128"/>
      <c r="AFI141" s="128"/>
      <c r="AFJ141" s="128"/>
      <c r="AFK141" s="128"/>
      <c r="AFL141" s="128"/>
      <c r="AFM141" s="128"/>
      <c r="AFN141" s="128"/>
      <c r="AFO141" s="128"/>
      <c r="AFP141" s="128"/>
      <c r="AFQ141" s="128"/>
      <c r="AFR141" s="128"/>
      <c r="AFS141" s="128"/>
      <c r="AFT141" s="128"/>
      <c r="AFU141" s="128"/>
      <c r="AFV141" s="128"/>
      <c r="AFW141" s="128"/>
      <c r="AFX141" s="128"/>
      <c r="AFY141" s="128"/>
      <c r="AFZ141" s="128"/>
      <c r="AGA141" s="128"/>
      <c r="AGB141" s="128"/>
      <c r="AGC141" s="128"/>
      <c r="AGD141" s="128"/>
      <c r="AGE141" s="128"/>
      <c r="AGF141" s="128"/>
      <c r="AGG141" s="128"/>
      <c r="AGH141" s="128"/>
      <c r="AGI141" s="128"/>
      <c r="AGJ141" s="128"/>
      <c r="AGK141" s="128"/>
      <c r="AGL141" s="128"/>
      <c r="AGM141" s="128"/>
      <c r="AGN141" s="128"/>
      <c r="AGO141" s="128"/>
      <c r="AGP141" s="128"/>
      <c r="AGQ141" s="128"/>
      <c r="AGR141" s="128"/>
      <c r="AGS141" s="128"/>
      <c r="AGT141" s="128"/>
      <c r="AGU141" s="128"/>
      <c r="AGV141" s="128"/>
      <c r="AGW141" s="128"/>
      <c r="AGX141" s="128"/>
      <c r="AGY141" s="128"/>
      <c r="AGZ141" s="128"/>
      <c r="AHA141" s="128"/>
      <c r="AHB141" s="128"/>
      <c r="AHC141" s="128"/>
      <c r="AHD141" s="128"/>
      <c r="AHE141" s="128"/>
      <c r="AHF141" s="128"/>
      <c r="AHG141" s="128"/>
      <c r="AHH141" s="128"/>
      <c r="AHI141" s="128"/>
      <c r="AHJ141" s="128"/>
      <c r="AHK141" s="128"/>
      <c r="AHL141" s="128"/>
      <c r="AHM141" s="128"/>
      <c r="AHN141" s="128"/>
      <c r="AHO141" s="128"/>
      <c r="AHP141" s="128"/>
      <c r="AHQ141" s="128"/>
      <c r="AHR141" s="128"/>
      <c r="AHS141" s="128"/>
      <c r="AHT141" s="128"/>
      <c r="AHU141" s="128"/>
      <c r="AHV141" s="128"/>
      <c r="AHW141" s="128"/>
      <c r="AHX141" s="128"/>
      <c r="AHY141" s="128"/>
      <c r="AHZ141" s="128"/>
      <c r="AIA141" s="128"/>
      <c r="AIB141" s="128"/>
      <c r="AIC141" s="128"/>
      <c r="AID141" s="128"/>
      <c r="AIE141" s="128"/>
      <c r="AIF141" s="128"/>
      <c r="AIG141" s="128"/>
      <c r="AIH141" s="128"/>
      <c r="AII141" s="128"/>
      <c r="AIJ141" s="128"/>
      <c r="AIK141" s="128"/>
      <c r="AIL141" s="128"/>
      <c r="AIM141" s="128"/>
      <c r="AIN141" s="128"/>
      <c r="AIO141" s="128"/>
      <c r="AIP141" s="128"/>
      <c r="AIQ141" s="128"/>
      <c r="AIR141" s="128"/>
      <c r="AIS141" s="128"/>
      <c r="AIT141" s="128"/>
      <c r="AIU141" s="128"/>
      <c r="AIV141" s="128"/>
      <c r="AIW141" s="128"/>
      <c r="AIX141" s="128"/>
      <c r="AIY141" s="128"/>
      <c r="AIZ141" s="128"/>
      <c r="AJA141" s="128"/>
      <c r="AJB141" s="128"/>
      <c r="AJC141" s="128"/>
      <c r="AJD141" s="128"/>
      <c r="AJE141" s="128"/>
      <c r="AJF141" s="128"/>
      <c r="AJG141" s="128"/>
      <c r="AJH141" s="128"/>
      <c r="AJI141" s="128"/>
      <c r="AJJ141" s="128"/>
      <c r="AJK141" s="128"/>
      <c r="AJL141" s="128"/>
      <c r="AJM141" s="128"/>
      <c r="AJN141" s="128"/>
      <c r="AJO141" s="128"/>
      <c r="AJP141" s="128"/>
      <c r="AJQ141" s="128"/>
      <c r="AJR141" s="128"/>
      <c r="AJS141" s="128"/>
      <c r="AJT141" s="128"/>
      <c r="AJU141" s="128"/>
      <c r="AJV141" s="128"/>
      <c r="AJW141" s="128"/>
      <c r="AJX141" s="128"/>
      <c r="AJY141" s="128"/>
      <c r="AJZ141" s="128"/>
      <c r="AKA141" s="128"/>
      <c r="AKB141" s="128"/>
      <c r="AKC141" s="128"/>
      <c r="AKD141" s="128"/>
      <c r="AKE141" s="128"/>
      <c r="AKF141" s="128"/>
      <c r="AKG141" s="128"/>
      <c r="AKH141" s="128"/>
      <c r="AKI141" s="128"/>
      <c r="AKJ141" s="128"/>
      <c r="AKK141" s="128"/>
      <c r="AKL141" s="128"/>
      <c r="AKM141" s="128"/>
      <c r="AKN141" s="128"/>
      <c r="AKO141" s="128"/>
      <c r="AKP141" s="128"/>
      <c r="AKQ141" s="128"/>
      <c r="AKR141" s="128"/>
      <c r="AKS141" s="128"/>
      <c r="AKT141" s="128"/>
      <c r="AKU141" s="128"/>
      <c r="AKV141" s="128"/>
      <c r="AKW141" s="128"/>
      <c r="AKX141" s="128"/>
      <c r="AKY141" s="128"/>
      <c r="AKZ141" s="128"/>
      <c r="ALA141" s="128"/>
      <c r="ALB141" s="128"/>
      <c r="ALC141" s="128"/>
      <c r="ALD141" s="128"/>
      <c r="ALE141" s="128"/>
      <c r="ALF141" s="128"/>
      <c r="ALG141" s="128"/>
      <c r="ALH141" s="128"/>
      <c r="ALI141" s="128"/>
      <c r="ALJ141" s="128"/>
      <c r="ALK141" s="128"/>
      <c r="ALL141" s="128"/>
      <c r="ALM141" s="128"/>
      <c r="ALN141" s="128"/>
      <c r="ALO141" s="128"/>
      <c r="ALP141" s="128"/>
      <c r="ALQ141" s="128"/>
      <c r="ALR141" s="128"/>
      <c r="ALS141" s="128"/>
      <c r="ALT141" s="128"/>
      <c r="ALU141" s="128"/>
      <c r="ALV141" s="128"/>
      <c r="ALW141" s="128"/>
      <c r="ALX141" s="128"/>
      <c r="ALY141" s="128"/>
      <c r="ALZ141" s="128"/>
      <c r="AMA141" s="128"/>
      <c r="AMB141" s="128"/>
      <c r="AMC141" s="128"/>
      <c r="AMD141" s="128"/>
      <c r="AME141" s="128"/>
      <c r="AMF141" s="128"/>
      <c r="AMG141" s="128"/>
      <c r="AMH141" s="128"/>
      <c r="AMI141" s="128"/>
      <c r="AMJ141" s="128"/>
      <c r="AMK141" s="128"/>
      <c r="AML141" s="128"/>
      <c r="AMM141" s="128"/>
      <c r="AMN141" s="128"/>
      <c r="AMO141" s="128"/>
    </row>
    <row r="142" spans="1:1029">
      <c r="A142" s="366"/>
      <c r="B142" s="367"/>
      <c r="C142" s="367"/>
      <c r="D142" s="367"/>
      <c r="E142" s="367"/>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D142" s="96"/>
      <c r="AE142" s="96"/>
      <c r="AF142" s="96"/>
      <c r="AG142" s="96"/>
      <c r="AH142" s="96"/>
      <c r="AI142" s="96"/>
      <c r="AJ142" s="96"/>
      <c r="AK142" s="96"/>
      <c r="AL142" s="96"/>
      <c r="AM142" s="96"/>
      <c r="AN142" s="96"/>
      <c r="AO142" s="96"/>
      <c r="AP142" s="96"/>
      <c r="AQ142" s="96"/>
      <c r="AR142" s="128"/>
      <c r="AS142" s="128"/>
      <c r="AT142" s="128"/>
      <c r="AU142" s="128"/>
      <c r="AV142" s="128"/>
      <c r="AW142" s="128"/>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DC142" s="128"/>
      <c r="DD142" s="128"/>
      <c r="DE142" s="128"/>
      <c r="DF142" s="128"/>
      <c r="DG142" s="128"/>
      <c r="DH142" s="128"/>
      <c r="DI142" s="128"/>
      <c r="DJ142" s="128"/>
      <c r="DK142" s="128"/>
      <c r="DL142" s="128"/>
      <c r="DM142" s="128"/>
      <c r="DN142" s="128"/>
      <c r="DO142" s="128"/>
      <c r="DP142" s="128"/>
      <c r="DQ142" s="128"/>
      <c r="DR142" s="128"/>
      <c r="DS142" s="128"/>
      <c r="DT142" s="128"/>
      <c r="DU142" s="128"/>
      <c r="DV142" s="128"/>
      <c r="DW142" s="128"/>
      <c r="DX142" s="128"/>
      <c r="DY142" s="128"/>
      <c r="DZ142" s="128"/>
      <c r="EA142" s="128"/>
      <c r="EB142" s="128"/>
      <c r="EC142" s="128"/>
      <c r="ED142" s="128"/>
      <c r="EE142" s="128"/>
      <c r="EF142" s="128"/>
      <c r="EG142" s="128"/>
      <c r="EH142" s="128"/>
      <c r="EI142" s="128"/>
      <c r="EJ142" s="128"/>
      <c r="EK142" s="128"/>
      <c r="EL142" s="128"/>
      <c r="EM142" s="128"/>
      <c r="EN142" s="128"/>
      <c r="EO142" s="128"/>
      <c r="EP142" s="128"/>
      <c r="EQ142" s="128"/>
      <c r="ER142" s="128"/>
      <c r="ES142" s="128"/>
      <c r="ET142" s="128"/>
      <c r="EU142" s="128"/>
      <c r="EV142" s="128"/>
      <c r="EW142" s="128"/>
      <c r="EX142" s="128"/>
      <c r="EY142" s="128"/>
      <c r="EZ142" s="128"/>
      <c r="FA142" s="128"/>
      <c r="FB142" s="128"/>
      <c r="FC142" s="128"/>
      <c r="FD142" s="128"/>
      <c r="FE142" s="128"/>
      <c r="FF142" s="128"/>
      <c r="FG142" s="128"/>
      <c r="FH142" s="128"/>
      <c r="FI142" s="128"/>
      <c r="FJ142" s="128"/>
      <c r="FK142" s="128"/>
      <c r="FL142" s="128"/>
      <c r="FM142" s="128"/>
      <c r="FN142" s="128"/>
      <c r="FO142" s="128"/>
      <c r="FP142" s="128"/>
      <c r="FQ142" s="128"/>
      <c r="FR142" s="128"/>
      <c r="FS142" s="128"/>
      <c r="FT142" s="128"/>
      <c r="FU142" s="128"/>
      <c r="FV142" s="128"/>
      <c r="FW142" s="128"/>
      <c r="FX142" s="128"/>
      <c r="FY142" s="128"/>
      <c r="FZ142" s="128"/>
      <c r="GA142" s="128"/>
      <c r="GB142" s="128"/>
      <c r="GC142" s="128"/>
      <c r="GD142" s="128"/>
      <c r="GE142" s="128"/>
      <c r="GF142" s="128"/>
      <c r="GG142" s="128"/>
      <c r="GH142" s="128"/>
      <c r="GI142" s="128"/>
      <c r="GJ142" s="128"/>
      <c r="GK142" s="128"/>
      <c r="GL142" s="128"/>
      <c r="GM142" s="128"/>
      <c r="GN142" s="128"/>
      <c r="GO142" s="128"/>
      <c r="GP142" s="128"/>
      <c r="GQ142" s="128"/>
      <c r="GR142" s="128"/>
      <c r="GS142" s="128"/>
      <c r="GT142" s="128"/>
      <c r="GU142" s="128"/>
      <c r="GV142" s="128"/>
      <c r="GW142" s="128"/>
      <c r="GX142" s="128"/>
      <c r="GY142" s="128"/>
      <c r="GZ142" s="128"/>
      <c r="HA142" s="128"/>
      <c r="HB142" s="128"/>
      <c r="HC142" s="128"/>
      <c r="HD142" s="128"/>
      <c r="HE142" s="128"/>
      <c r="HF142" s="128"/>
      <c r="HG142" s="128"/>
      <c r="HH142" s="128"/>
      <c r="HI142" s="128"/>
      <c r="HJ142" s="128"/>
      <c r="HK142" s="128"/>
      <c r="HL142" s="128"/>
      <c r="HM142" s="128"/>
      <c r="HN142" s="128"/>
      <c r="HO142" s="128"/>
      <c r="HP142" s="128"/>
      <c r="HQ142" s="128"/>
      <c r="HR142" s="128"/>
      <c r="HS142" s="128"/>
      <c r="HT142" s="128"/>
      <c r="HU142" s="128"/>
      <c r="HV142" s="128"/>
      <c r="HW142" s="128"/>
      <c r="HX142" s="128"/>
      <c r="HY142" s="128"/>
      <c r="HZ142" s="128"/>
      <c r="IA142" s="128"/>
      <c r="IB142" s="128"/>
      <c r="IC142" s="128"/>
      <c r="ID142" s="128"/>
      <c r="IE142" s="128"/>
      <c r="IF142" s="128"/>
      <c r="IG142" s="128"/>
      <c r="IH142" s="128"/>
      <c r="II142" s="128"/>
      <c r="IJ142" s="128"/>
      <c r="IK142" s="128"/>
      <c r="IL142" s="128"/>
      <c r="IM142" s="128"/>
      <c r="IN142" s="128"/>
      <c r="IO142" s="128"/>
      <c r="IP142" s="128"/>
      <c r="IQ142" s="128"/>
      <c r="IR142" s="128"/>
      <c r="IS142" s="128"/>
      <c r="IT142" s="128"/>
      <c r="IU142" s="128"/>
      <c r="IV142" s="128"/>
      <c r="IW142" s="128"/>
      <c r="IX142" s="128"/>
      <c r="IY142" s="128"/>
      <c r="IZ142" s="128"/>
      <c r="JA142" s="128"/>
      <c r="JB142" s="128"/>
      <c r="JC142" s="128"/>
      <c r="JD142" s="128"/>
      <c r="JE142" s="128"/>
      <c r="JF142" s="128"/>
      <c r="JG142" s="128"/>
      <c r="JH142" s="128"/>
      <c r="JI142" s="128"/>
      <c r="JJ142" s="128"/>
      <c r="JK142" s="128"/>
      <c r="JL142" s="128"/>
      <c r="JM142" s="128"/>
      <c r="JN142" s="128"/>
      <c r="JO142" s="128"/>
      <c r="JP142" s="128"/>
      <c r="JQ142" s="128"/>
      <c r="JR142" s="128"/>
      <c r="JS142" s="128"/>
      <c r="JT142" s="128"/>
      <c r="JU142" s="128"/>
      <c r="JV142" s="128"/>
      <c r="JW142" s="128"/>
      <c r="JX142" s="128"/>
      <c r="JY142" s="128"/>
      <c r="JZ142" s="128"/>
      <c r="KA142" s="128"/>
      <c r="KB142" s="128"/>
      <c r="KC142" s="128"/>
      <c r="KD142" s="128"/>
      <c r="KE142" s="128"/>
      <c r="KF142" s="128"/>
      <c r="KG142" s="128"/>
      <c r="KH142" s="128"/>
      <c r="KI142" s="128"/>
      <c r="KJ142" s="128"/>
      <c r="KK142" s="128"/>
      <c r="KL142" s="128"/>
      <c r="KM142" s="128"/>
      <c r="KN142" s="128"/>
      <c r="KO142" s="128"/>
      <c r="KP142" s="128"/>
      <c r="KQ142" s="128"/>
      <c r="KR142" s="128"/>
      <c r="KS142" s="128"/>
      <c r="KT142" s="128"/>
      <c r="KU142" s="128"/>
      <c r="KV142" s="128"/>
      <c r="KW142" s="128"/>
      <c r="KX142" s="128"/>
      <c r="KY142" s="128"/>
      <c r="KZ142" s="128"/>
      <c r="LA142" s="128"/>
      <c r="LB142" s="128"/>
      <c r="LC142" s="128"/>
      <c r="LD142" s="128"/>
      <c r="LE142" s="128"/>
      <c r="LF142" s="128"/>
      <c r="LG142" s="128"/>
      <c r="LH142" s="128"/>
      <c r="LI142" s="128"/>
      <c r="LJ142" s="128"/>
      <c r="LK142" s="128"/>
      <c r="LL142" s="128"/>
      <c r="LM142" s="128"/>
      <c r="LN142" s="128"/>
      <c r="LO142" s="128"/>
      <c r="LP142" s="128"/>
      <c r="LQ142" s="128"/>
      <c r="LR142" s="128"/>
      <c r="LS142" s="128"/>
      <c r="LT142" s="128"/>
      <c r="LU142" s="128"/>
      <c r="LV142" s="128"/>
      <c r="LW142" s="128"/>
      <c r="LX142" s="128"/>
      <c r="LY142" s="128"/>
      <c r="LZ142" s="128"/>
      <c r="MA142" s="128"/>
      <c r="MB142" s="128"/>
      <c r="MC142" s="128"/>
      <c r="MD142" s="128"/>
      <c r="ME142" s="128"/>
      <c r="MF142" s="128"/>
      <c r="MG142" s="128"/>
      <c r="MH142" s="128"/>
      <c r="MI142" s="128"/>
      <c r="MJ142" s="128"/>
      <c r="MK142" s="128"/>
      <c r="ML142" s="128"/>
      <c r="MM142" s="128"/>
      <c r="MN142" s="128"/>
      <c r="MO142" s="128"/>
      <c r="MP142" s="128"/>
      <c r="MQ142" s="128"/>
      <c r="MR142" s="128"/>
      <c r="MS142" s="128"/>
      <c r="MT142" s="128"/>
      <c r="MU142" s="128"/>
      <c r="MV142" s="128"/>
      <c r="MW142" s="128"/>
      <c r="MX142" s="128"/>
      <c r="MY142" s="128"/>
      <c r="MZ142" s="128"/>
      <c r="NA142" s="128"/>
      <c r="NB142" s="128"/>
      <c r="NC142" s="128"/>
      <c r="ND142" s="128"/>
      <c r="NE142" s="128"/>
      <c r="NF142" s="128"/>
      <c r="NG142" s="128"/>
      <c r="NH142" s="128"/>
      <c r="NI142" s="128"/>
      <c r="NJ142" s="128"/>
      <c r="NK142" s="128"/>
      <c r="NL142" s="128"/>
      <c r="NM142" s="128"/>
      <c r="NN142" s="128"/>
      <c r="NO142" s="128"/>
      <c r="NP142" s="128"/>
      <c r="NQ142" s="128"/>
      <c r="NR142" s="128"/>
      <c r="NS142" s="128"/>
      <c r="NT142" s="128"/>
      <c r="NU142" s="128"/>
      <c r="NV142" s="128"/>
      <c r="NW142" s="128"/>
      <c r="NX142" s="128"/>
      <c r="NY142" s="128"/>
      <c r="NZ142" s="128"/>
      <c r="OA142" s="128"/>
      <c r="OB142" s="128"/>
      <c r="OC142" s="128"/>
      <c r="OD142" s="128"/>
      <c r="OE142" s="128"/>
      <c r="OF142" s="128"/>
      <c r="OG142" s="128"/>
      <c r="OH142" s="128"/>
      <c r="OI142" s="128"/>
      <c r="OJ142" s="128"/>
      <c r="OK142" s="128"/>
      <c r="OL142" s="128"/>
      <c r="OM142" s="128"/>
      <c r="ON142" s="128"/>
      <c r="OO142" s="128"/>
      <c r="OP142" s="128"/>
      <c r="OQ142" s="128"/>
      <c r="OR142" s="128"/>
      <c r="OS142" s="128"/>
      <c r="OT142" s="128"/>
      <c r="OU142" s="128"/>
      <c r="OV142" s="128"/>
      <c r="OW142" s="128"/>
      <c r="OX142" s="128"/>
      <c r="OY142" s="128"/>
      <c r="OZ142" s="128"/>
      <c r="PA142" s="128"/>
      <c r="PB142" s="128"/>
      <c r="PC142" s="128"/>
      <c r="PD142" s="128"/>
      <c r="PE142" s="128"/>
      <c r="PF142" s="128"/>
      <c r="PG142" s="128"/>
      <c r="PH142" s="128"/>
      <c r="PI142" s="128"/>
      <c r="PJ142" s="128"/>
      <c r="PK142" s="128"/>
      <c r="PL142" s="128"/>
      <c r="PM142" s="128"/>
      <c r="PN142" s="128"/>
      <c r="PO142" s="128"/>
      <c r="PP142" s="128"/>
      <c r="PQ142" s="128"/>
      <c r="PR142" s="128"/>
      <c r="PS142" s="128"/>
      <c r="PT142" s="128"/>
      <c r="PU142" s="128"/>
      <c r="PV142" s="128"/>
      <c r="PW142" s="128"/>
      <c r="PX142" s="128"/>
      <c r="PY142" s="128"/>
      <c r="PZ142" s="128"/>
      <c r="QA142" s="128"/>
      <c r="QB142" s="128"/>
      <c r="QC142" s="128"/>
      <c r="QD142" s="128"/>
      <c r="QE142" s="128"/>
      <c r="QF142" s="128"/>
      <c r="QG142" s="128"/>
      <c r="QH142" s="128"/>
      <c r="QI142" s="128"/>
      <c r="QJ142" s="128"/>
      <c r="QK142" s="128"/>
      <c r="QL142" s="128"/>
      <c r="QM142" s="128"/>
      <c r="QN142" s="128"/>
      <c r="QO142" s="128"/>
      <c r="QP142" s="128"/>
      <c r="QQ142" s="128"/>
      <c r="QR142" s="128"/>
      <c r="QS142" s="128"/>
      <c r="QT142" s="128"/>
      <c r="QU142" s="128"/>
      <c r="QV142" s="128"/>
      <c r="QW142" s="128"/>
      <c r="QX142" s="128"/>
      <c r="QY142" s="128"/>
      <c r="QZ142" s="128"/>
      <c r="RA142" s="128"/>
      <c r="RB142" s="128"/>
      <c r="RC142" s="128"/>
      <c r="RD142" s="128"/>
      <c r="RE142" s="128"/>
      <c r="RF142" s="128"/>
      <c r="RG142" s="128"/>
      <c r="RH142" s="128"/>
      <c r="RI142" s="128"/>
      <c r="RJ142" s="128"/>
      <c r="RK142" s="128"/>
      <c r="RL142" s="128"/>
      <c r="RM142" s="128"/>
      <c r="RN142" s="128"/>
      <c r="RO142" s="128"/>
      <c r="RP142" s="128"/>
      <c r="RQ142" s="128"/>
      <c r="RR142" s="128"/>
      <c r="RS142" s="128"/>
      <c r="RT142" s="128"/>
      <c r="RU142" s="128"/>
      <c r="RV142" s="128"/>
      <c r="RW142" s="128"/>
      <c r="RX142" s="128"/>
      <c r="RY142" s="128"/>
      <c r="RZ142" s="128"/>
      <c r="SA142" s="128"/>
      <c r="SB142" s="128"/>
      <c r="SC142" s="128"/>
      <c r="SD142" s="128"/>
      <c r="SE142" s="128"/>
      <c r="SF142" s="128"/>
      <c r="SG142" s="128"/>
      <c r="SH142" s="128"/>
      <c r="SI142" s="128"/>
      <c r="SJ142" s="128"/>
      <c r="SK142" s="128"/>
      <c r="SL142" s="128"/>
      <c r="SM142" s="128"/>
      <c r="SN142" s="128"/>
      <c r="SO142" s="128"/>
      <c r="SP142" s="128"/>
      <c r="SQ142" s="128"/>
      <c r="SR142" s="128"/>
      <c r="SS142" s="128"/>
      <c r="ST142" s="128"/>
      <c r="SU142" s="128"/>
      <c r="SV142" s="128"/>
      <c r="SW142" s="128"/>
      <c r="SX142" s="128"/>
      <c r="SY142" s="128"/>
      <c r="SZ142" s="128"/>
      <c r="TA142" s="128"/>
      <c r="TB142" s="128"/>
      <c r="TC142" s="128"/>
      <c r="TD142" s="128"/>
      <c r="TE142" s="128"/>
      <c r="TF142" s="128"/>
      <c r="TG142" s="128"/>
      <c r="TH142" s="128"/>
      <c r="TI142" s="128"/>
      <c r="TJ142" s="128"/>
      <c r="TK142" s="128"/>
      <c r="TL142" s="128"/>
      <c r="TM142" s="128"/>
      <c r="TN142" s="128"/>
      <c r="TO142" s="128"/>
      <c r="TP142" s="128"/>
      <c r="TQ142" s="128"/>
      <c r="TR142" s="128"/>
      <c r="TS142" s="128"/>
      <c r="TT142" s="128"/>
      <c r="TU142" s="128"/>
      <c r="TV142" s="128"/>
      <c r="TW142" s="128"/>
      <c r="TX142" s="128"/>
      <c r="TY142" s="128"/>
      <c r="TZ142" s="128"/>
      <c r="UA142" s="128"/>
      <c r="UB142" s="128"/>
      <c r="UC142" s="128"/>
      <c r="UD142" s="128"/>
      <c r="UE142" s="128"/>
      <c r="UF142" s="128"/>
      <c r="UG142" s="128"/>
      <c r="UH142" s="128"/>
      <c r="UI142" s="128"/>
      <c r="UJ142" s="128"/>
      <c r="UK142" s="128"/>
      <c r="UL142" s="128"/>
      <c r="UM142" s="128"/>
      <c r="UN142" s="128"/>
      <c r="UO142" s="128"/>
      <c r="UP142" s="128"/>
      <c r="UQ142" s="128"/>
      <c r="UR142" s="128"/>
      <c r="US142" s="128"/>
      <c r="UT142" s="128"/>
      <c r="UU142" s="128"/>
      <c r="UV142" s="128"/>
      <c r="UW142" s="128"/>
      <c r="UX142" s="128"/>
      <c r="UY142" s="128"/>
      <c r="UZ142" s="128"/>
      <c r="VA142" s="128"/>
      <c r="VB142" s="128"/>
      <c r="VC142" s="128"/>
      <c r="VD142" s="128"/>
      <c r="VE142" s="128"/>
      <c r="VF142" s="128"/>
      <c r="VG142" s="128"/>
      <c r="VH142" s="128"/>
      <c r="VI142" s="128"/>
      <c r="VJ142" s="128"/>
      <c r="VK142" s="128"/>
      <c r="VL142" s="128"/>
      <c r="VM142" s="128"/>
      <c r="VN142" s="128"/>
      <c r="VO142" s="128"/>
      <c r="VP142" s="128"/>
      <c r="VQ142" s="128"/>
      <c r="VR142" s="128"/>
      <c r="VS142" s="128"/>
      <c r="VT142" s="128"/>
      <c r="VU142" s="128"/>
      <c r="VV142" s="128"/>
      <c r="VW142" s="128"/>
      <c r="VX142" s="128"/>
      <c r="VY142" s="128"/>
      <c r="VZ142" s="128"/>
      <c r="WA142" s="128"/>
      <c r="WB142" s="128"/>
      <c r="WC142" s="128"/>
      <c r="WD142" s="128"/>
      <c r="WE142" s="128"/>
      <c r="WF142" s="128"/>
      <c r="WG142" s="128"/>
      <c r="WH142" s="128"/>
      <c r="WI142" s="128"/>
      <c r="WJ142" s="128"/>
      <c r="WK142" s="128"/>
      <c r="WL142" s="128"/>
      <c r="WM142" s="128"/>
      <c r="WN142" s="128"/>
      <c r="WO142" s="128"/>
      <c r="WP142" s="128"/>
      <c r="WQ142" s="128"/>
      <c r="WR142" s="128"/>
      <c r="WS142" s="128"/>
      <c r="WT142" s="128"/>
      <c r="WU142" s="128"/>
      <c r="WV142" s="128"/>
      <c r="WW142" s="128"/>
      <c r="WX142" s="128"/>
      <c r="WY142" s="128"/>
      <c r="WZ142" s="128"/>
      <c r="XA142" s="128"/>
      <c r="XB142" s="128"/>
      <c r="XC142" s="128"/>
      <c r="XD142" s="128"/>
      <c r="XE142" s="128"/>
      <c r="XF142" s="128"/>
      <c r="XG142" s="128"/>
      <c r="XH142" s="128"/>
      <c r="XI142" s="128"/>
      <c r="XJ142" s="128"/>
      <c r="XK142" s="128"/>
      <c r="XL142" s="128"/>
      <c r="XM142" s="128"/>
      <c r="XN142" s="128"/>
      <c r="XO142" s="128"/>
      <c r="XP142" s="128"/>
      <c r="XQ142" s="128"/>
      <c r="XR142" s="128"/>
      <c r="XS142" s="128"/>
      <c r="XT142" s="128"/>
      <c r="XU142" s="128"/>
      <c r="XV142" s="128"/>
      <c r="XW142" s="128"/>
      <c r="XX142" s="128"/>
      <c r="XY142" s="128"/>
      <c r="XZ142" s="128"/>
      <c r="YA142" s="128"/>
      <c r="YB142" s="128"/>
      <c r="YC142" s="128"/>
      <c r="YD142" s="128"/>
      <c r="YE142" s="128"/>
      <c r="YF142" s="128"/>
      <c r="YG142" s="128"/>
      <c r="YH142" s="128"/>
      <c r="YI142" s="128"/>
      <c r="YJ142" s="128"/>
      <c r="YK142" s="128"/>
      <c r="YL142" s="128"/>
      <c r="YM142" s="128"/>
      <c r="YN142" s="128"/>
      <c r="YO142" s="128"/>
      <c r="YP142" s="128"/>
      <c r="YQ142" s="128"/>
      <c r="YR142" s="128"/>
      <c r="YS142" s="128"/>
      <c r="YT142" s="128"/>
      <c r="YU142" s="128"/>
      <c r="YV142" s="128"/>
      <c r="YW142" s="128"/>
      <c r="YX142" s="128"/>
      <c r="YY142" s="128"/>
      <c r="YZ142" s="128"/>
      <c r="ZA142" s="128"/>
      <c r="ZB142" s="128"/>
      <c r="ZC142" s="128"/>
      <c r="ZD142" s="128"/>
      <c r="ZE142" s="128"/>
      <c r="ZF142" s="128"/>
      <c r="ZG142" s="128"/>
      <c r="ZH142" s="128"/>
      <c r="ZI142" s="128"/>
      <c r="ZJ142" s="128"/>
      <c r="ZK142" s="128"/>
      <c r="ZL142" s="128"/>
      <c r="ZM142" s="128"/>
      <c r="ZN142" s="128"/>
      <c r="ZO142" s="128"/>
      <c r="ZP142" s="128"/>
      <c r="ZQ142" s="128"/>
      <c r="ZR142" s="128"/>
      <c r="ZS142" s="128"/>
      <c r="ZT142" s="128"/>
      <c r="ZU142" s="128"/>
      <c r="ZV142" s="128"/>
      <c r="ZW142" s="128"/>
      <c r="ZX142" s="128"/>
      <c r="ZY142" s="128"/>
      <c r="ZZ142" s="128"/>
      <c r="AAA142" s="128"/>
      <c r="AAB142" s="128"/>
      <c r="AAC142" s="128"/>
      <c r="AAD142" s="128"/>
      <c r="AAE142" s="128"/>
      <c r="AAF142" s="128"/>
      <c r="AAG142" s="128"/>
      <c r="AAH142" s="128"/>
      <c r="AAI142" s="128"/>
      <c r="AAJ142" s="128"/>
      <c r="AAK142" s="128"/>
      <c r="AAL142" s="128"/>
      <c r="AAM142" s="128"/>
      <c r="AAN142" s="128"/>
      <c r="AAO142" s="128"/>
      <c r="AAP142" s="128"/>
      <c r="AAQ142" s="128"/>
      <c r="AAR142" s="128"/>
      <c r="AAS142" s="128"/>
      <c r="AAT142" s="128"/>
      <c r="AAU142" s="128"/>
      <c r="AAV142" s="128"/>
      <c r="AAW142" s="128"/>
      <c r="AAX142" s="128"/>
      <c r="AAY142" s="128"/>
      <c r="AAZ142" s="128"/>
      <c r="ABA142" s="128"/>
      <c r="ABB142" s="128"/>
      <c r="ABC142" s="128"/>
      <c r="ABD142" s="128"/>
      <c r="ABE142" s="128"/>
      <c r="ABF142" s="128"/>
      <c r="ABG142" s="128"/>
      <c r="ABH142" s="128"/>
      <c r="ABI142" s="128"/>
      <c r="ABJ142" s="128"/>
      <c r="ABK142" s="128"/>
      <c r="ABL142" s="128"/>
      <c r="ABM142" s="128"/>
      <c r="ABN142" s="128"/>
      <c r="ABO142" s="128"/>
      <c r="ABP142" s="128"/>
      <c r="ABQ142" s="128"/>
      <c r="ABR142" s="128"/>
      <c r="ABS142" s="128"/>
      <c r="ABT142" s="128"/>
      <c r="ABU142" s="128"/>
      <c r="ABV142" s="128"/>
      <c r="ABW142" s="128"/>
      <c r="ABX142" s="128"/>
      <c r="ABY142" s="128"/>
      <c r="ABZ142" s="128"/>
      <c r="ACA142" s="128"/>
      <c r="ACB142" s="128"/>
      <c r="ACC142" s="128"/>
      <c r="ACD142" s="128"/>
      <c r="ACE142" s="128"/>
      <c r="ACF142" s="128"/>
      <c r="ACG142" s="128"/>
      <c r="ACH142" s="128"/>
      <c r="ACI142" s="128"/>
      <c r="ACJ142" s="128"/>
      <c r="ACK142" s="128"/>
      <c r="ACL142" s="128"/>
      <c r="ACM142" s="128"/>
      <c r="ACN142" s="128"/>
      <c r="ACO142" s="128"/>
      <c r="ACP142" s="128"/>
      <c r="ACQ142" s="128"/>
      <c r="ACR142" s="128"/>
      <c r="ACS142" s="128"/>
      <c r="ACT142" s="128"/>
      <c r="ACU142" s="128"/>
      <c r="ACV142" s="128"/>
      <c r="ACW142" s="128"/>
      <c r="ACX142" s="128"/>
      <c r="ACY142" s="128"/>
      <c r="ACZ142" s="128"/>
      <c r="ADA142" s="128"/>
      <c r="ADB142" s="128"/>
      <c r="ADC142" s="128"/>
      <c r="ADD142" s="128"/>
      <c r="ADE142" s="128"/>
      <c r="ADF142" s="128"/>
      <c r="ADG142" s="128"/>
      <c r="ADH142" s="128"/>
      <c r="ADI142" s="128"/>
      <c r="ADJ142" s="128"/>
      <c r="ADK142" s="128"/>
      <c r="ADL142" s="128"/>
      <c r="ADM142" s="128"/>
      <c r="ADN142" s="128"/>
      <c r="ADO142" s="128"/>
      <c r="ADP142" s="128"/>
      <c r="ADQ142" s="128"/>
      <c r="ADR142" s="128"/>
      <c r="ADS142" s="128"/>
      <c r="ADT142" s="128"/>
      <c r="ADU142" s="128"/>
      <c r="ADV142" s="128"/>
      <c r="ADW142" s="128"/>
      <c r="ADX142" s="128"/>
      <c r="ADY142" s="128"/>
      <c r="ADZ142" s="128"/>
      <c r="AEA142" s="128"/>
      <c r="AEB142" s="128"/>
      <c r="AEC142" s="128"/>
      <c r="AED142" s="128"/>
      <c r="AEE142" s="128"/>
      <c r="AEF142" s="128"/>
      <c r="AEG142" s="128"/>
      <c r="AEH142" s="128"/>
      <c r="AEI142" s="128"/>
      <c r="AEJ142" s="128"/>
      <c r="AEK142" s="128"/>
      <c r="AEL142" s="128"/>
      <c r="AEM142" s="128"/>
      <c r="AEN142" s="128"/>
      <c r="AEO142" s="128"/>
      <c r="AEP142" s="128"/>
      <c r="AEQ142" s="128"/>
      <c r="AER142" s="128"/>
      <c r="AES142" s="128"/>
      <c r="AET142" s="128"/>
      <c r="AEU142" s="128"/>
      <c r="AEV142" s="128"/>
      <c r="AEW142" s="128"/>
      <c r="AEX142" s="128"/>
      <c r="AEY142" s="128"/>
      <c r="AEZ142" s="128"/>
      <c r="AFA142" s="128"/>
      <c r="AFB142" s="128"/>
      <c r="AFC142" s="128"/>
      <c r="AFD142" s="128"/>
      <c r="AFE142" s="128"/>
      <c r="AFF142" s="128"/>
      <c r="AFG142" s="128"/>
      <c r="AFH142" s="128"/>
      <c r="AFI142" s="128"/>
      <c r="AFJ142" s="128"/>
      <c r="AFK142" s="128"/>
      <c r="AFL142" s="128"/>
      <c r="AFM142" s="128"/>
      <c r="AFN142" s="128"/>
      <c r="AFO142" s="128"/>
      <c r="AFP142" s="128"/>
      <c r="AFQ142" s="128"/>
      <c r="AFR142" s="128"/>
      <c r="AFS142" s="128"/>
      <c r="AFT142" s="128"/>
      <c r="AFU142" s="128"/>
      <c r="AFV142" s="128"/>
      <c r="AFW142" s="128"/>
      <c r="AFX142" s="128"/>
      <c r="AFY142" s="128"/>
      <c r="AFZ142" s="128"/>
      <c r="AGA142" s="128"/>
      <c r="AGB142" s="128"/>
      <c r="AGC142" s="128"/>
      <c r="AGD142" s="128"/>
      <c r="AGE142" s="128"/>
      <c r="AGF142" s="128"/>
      <c r="AGG142" s="128"/>
      <c r="AGH142" s="128"/>
      <c r="AGI142" s="128"/>
      <c r="AGJ142" s="128"/>
      <c r="AGK142" s="128"/>
      <c r="AGL142" s="128"/>
      <c r="AGM142" s="128"/>
      <c r="AGN142" s="128"/>
      <c r="AGO142" s="128"/>
      <c r="AGP142" s="128"/>
      <c r="AGQ142" s="128"/>
      <c r="AGR142" s="128"/>
      <c r="AGS142" s="128"/>
      <c r="AGT142" s="128"/>
      <c r="AGU142" s="128"/>
      <c r="AGV142" s="128"/>
      <c r="AGW142" s="128"/>
      <c r="AGX142" s="128"/>
      <c r="AGY142" s="128"/>
      <c r="AGZ142" s="128"/>
      <c r="AHA142" s="128"/>
      <c r="AHB142" s="128"/>
      <c r="AHC142" s="128"/>
      <c r="AHD142" s="128"/>
      <c r="AHE142" s="128"/>
      <c r="AHF142" s="128"/>
      <c r="AHG142" s="128"/>
      <c r="AHH142" s="128"/>
      <c r="AHI142" s="128"/>
      <c r="AHJ142" s="128"/>
      <c r="AHK142" s="128"/>
      <c r="AHL142" s="128"/>
      <c r="AHM142" s="128"/>
      <c r="AHN142" s="128"/>
      <c r="AHO142" s="128"/>
      <c r="AHP142" s="128"/>
      <c r="AHQ142" s="128"/>
      <c r="AHR142" s="128"/>
      <c r="AHS142" s="128"/>
      <c r="AHT142" s="128"/>
      <c r="AHU142" s="128"/>
      <c r="AHV142" s="128"/>
      <c r="AHW142" s="128"/>
      <c r="AHX142" s="128"/>
      <c r="AHY142" s="128"/>
      <c r="AHZ142" s="128"/>
      <c r="AIA142" s="128"/>
      <c r="AIB142" s="128"/>
      <c r="AIC142" s="128"/>
      <c r="AID142" s="128"/>
      <c r="AIE142" s="128"/>
      <c r="AIF142" s="128"/>
      <c r="AIG142" s="128"/>
      <c r="AIH142" s="128"/>
      <c r="AII142" s="128"/>
      <c r="AIJ142" s="128"/>
      <c r="AIK142" s="128"/>
      <c r="AIL142" s="128"/>
      <c r="AIM142" s="128"/>
      <c r="AIN142" s="128"/>
      <c r="AIO142" s="128"/>
      <c r="AIP142" s="128"/>
      <c r="AIQ142" s="128"/>
      <c r="AIR142" s="128"/>
      <c r="AIS142" s="128"/>
      <c r="AIT142" s="128"/>
      <c r="AIU142" s="128"/>
      <c r="AIV142" s="128"/>
      <c r="AIW142" s="128"/>
      <c r="AIX142" s="128"/>
      <c r="AIY142" s="128"/>
      <c r="AIZ142" s="128"/>
      <c r="AJA142" s="128"/>
      <c r="AJB142" s="128"/>
      <c r="AJC142" s="128"/>
      <c r="AJD142" s="128"/>
      <c r="AJE142" s="128"/>
      <c r="AJF142" s="128"/>
      <c r="AJG142" s="128"/>
      <c r="AJH142" s="128"/>
      <c r="AJI142" s="128"/>
      <c r="AJJ142" s="128"/>
      <c r="AJK142" s="128"/>
      <c r="AJL142" s="128"/>
      <c r="AJM142" s="128"/>
      <c r="AJN142" s="128"/>
      <c r="AJO142" s="128"/>
      <c r="AJP142" s="128"/>
      <c r="AJQ142" s="128"/>
      <c r="AJR142" s="128"/>
      <c r="AJS142" s="128"/>
      <c r="AJT142" s="128"/>
      <c r="AJU142" s="128"/>
      <c r="AJV142" s="128"/>
      <c r="AJW142" s="128"/>
      <c r="AJX142" s="128"/>
      <c r="AJY142" s="128"/>
      <c r="AJZ142" s="128"/>
      <c r="AKA142" s="128"/>
      <c r="AKB142" s="128"/>
      <c r="AKC142" s="128"/>
      <c r="AKD142" s="128"/>
      <c r="AKE142" s="128"/>
      <c r="AKF142" s="128"/>
      <c r="AKG142" s="128"/>
      <c r="AKH142" s="128"/>
      <c r="AKI142" s="128"/>
      <c r="AKJ142" s="128"/>
      <c r="AKK142" s="128"/>
      <c r="AKL142" s="128"/>
      <c r="AKM142" s="128"/>
      <c r="AKN142" s="128"/>
      <c r="AKO142" s="128"/>
      <c r="AKP142" s="128"/>
      <c r="AKQ142" s="128"/>
      <c r="AKR142" s="128"/>
      <c r="AKS142" s="128"/>
      <c r="AKT142" s="128"/>
      <c r="AKU142" s="128"/>
      <c r="AKV142" s="128"/>
      <c r="AKW142" s="128"/>
      <c r="AKX142" s="128"/>
      <c r="AKY142" s="128"/>
      <c r="AKZ142" s="128"/>
      <c r="ALA142" s="128"/>
      <c r="ALB142" s="128"/>
      <c r="ALC142" s="128"/>
      <c r="ALD142" s="128"/>
      <c r="ALE142" s="128"/>
      <c r="ALF142" s="128"/>
      <c r="ALG142" s="128"/>
      <c r="ALH142" s="128"/>
      <c r="ALI142" s="128"/>
      <c r="ALJ142" s="128"/>
      <c r="ALK142" s="128"/>
      <c r="ALL142" s="128"/>
      <c r="ALM142" s="128"/>
      <c r="ALN142" s="128"/>
      <c r="ALO142" s="128"/>
      <c r="ALP142" s="128"/>
      <c r="ALQ142" s="128"/>
      <c r="ALR142" s="128"/>
      <c r="ALS142" s="128"/>
      <c r="ALT142" s="128"/>
      <c r="ALU142" s="128"/>
      <c r="ALV142" s="128"/>
      <c r="ALW142" s="128"/>
      <c r="ALX142" s="128"/>
      <c r="ALY142" s="128"/>
      <c r="ALZ142" s="128"/>
      <c r="AMA142" s="128"/>
      <c r="AMB142" s="128"/>
      <c r="AMC142" s="128"/>
      <c r="AMD142" s="128"/>
      <c r="AME142" s="128"/>
      <c r="AMF142" s="128"/>
      <c r="AMG142" s="128"/>
      <c r="AMH142" s="128"/>
      <c r="AMI142" s="128"/>
      <c r="AMJ142" s="128"/>
      <c r="AMK142" s="128"/>
      <c r="AML142" s="128"/>
      <c r="AMM142" s="128"/>
      <c r="AMN142" s="128"/>
      <c r="AMO142" s="128"/>
    </row>
    <row r="143" spans="1:1029">
      <c r="A143" s="366"/>
      <c r="B143" s="367"/>
      <c r="C143" s="367"/>
      <c r="D143" s="367"/>
      <c r="E143" s="367"/>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D143" s="96"/>
      <c r="AE143" s="96"/>
      <c r="AF143" s="96"/>
      <c r="AG143" s="96"/>
      <c r="AH143" s="96"/>
      <c r="AI143" s="96"/>
      <c r="AJ143" s="96"/>
      <c r="AK143" s="96"/>
      <c r="AL143" s="96"/>
      <c r="AM143" s="96"/>
      <c r="AN143" s="96"/>
      <c r="AO143" s="96"/>
      <c r="AP143" s="96"/>
      <c r="AQ143" s="96"/>
      <c r="AR143" s="128"/>
      <c r="AS143" s="128"/>
      <c r="AT143" s="128"/>
      <c r="AU143" s="128"/>
      <c r="AV143" s="128"/>
      <c r="AW143" s="128"/>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c r="CX143" s="128"/>
      <c r="CY143" s="128"/>
      <c r="CZ143" s="128"/>
      <c r="DA143" s="128"/>
      <c r="DB143" s="128"/>
      <c r="DC143" s="128"/>
      <c r="DD143" s="128"/>
      <c r="DE143" s="128"/>
      <c r="DF143" s="128"/>
      <c r="DG143" s="128"/>
      <c r="DH143" s="128"/>
      <c r="DI143" s="128"/>
      <c r="DJ143" s="128"/>
      <c r="DK143" s="128"/>
      <c r="DL143" s="128"/>
      <c r="DM143" s="128"/>
      <c r="DN143" s="128"/>
      <c r="DO143" s="128"/>
      <c r="DP143" s="128"/>
      <c r="DQ143" s="128"/>
      <c r="DR143" s="128"/>
      <c r="DS143" s="128"/>
      <c r="DT143" s="128"/>
      <c r="DU143" s="128"/>
      <c r="DV143" s="128"/>
      <c r="DW143" s="128"/>
      <c r="DX143" s="128"/>
      <c r="DY143" s="128"/>
      <c r="DZ143" s="128"/>
      <c r="EA143" s="128"/>
      <c r="EB143" s="128"/>
      <c r="EC143" s="128"/>
      <c r="ED143" s="128"/>
      <c r="EE143" s="128"/>
      <c r="EF143" s="128"/>
      <c r="EG143" s="128"/>
      <c r="EH143" s="128"/>
      <c r="EI143" s="128"/>
      <c r="EJ143" s="128"/>
      <c r="EK143" s="128"/>
      <c r="EL143" s="128"/>
      <c r="EM143" s="128"/>
      <c r="EN143" s="128"/>
      <c r="EO143" s="128"/>
      <c r="EP143" s="128"/>
      <c r="EQ143" s="128"/>
      <c r="ER143" s="128"/>
      <c r="ES143" s="128"/>
      <c r="ET143" s="128"/>
      <c r="EU143" s="128"/>
      <c r="EV143" s="128"/>
      <c r="EW143" s="128"/>
      <c r="EX143" s="128"/>
      <c r="EY143" s="128"/>
      <c r="EZ143" s="128"/>
      <c r="FA143" s="128"/>
      <c r="FB143" s="128"/>
      <c r="FC143" s="128"/>
      <c r="FD143" s="128"/>
      <c r="FE143" s="128"/>
      <c r="FF143" s="128"/>
      <c r="FG143" s="128"/>
      <c r="FH143" s="128"/>
      <c r="FI143" s="128"/>
      <c r="FJ143" s="128"/>
      <c r="FK143" s="128"/>
      <c r="FL143" s="128"/>
      <c r="FM143" s="128"/>
      <c r="FN143" s="128"/>
      <c r="FO143" s="128"/>
      <c r="FP143" s="128"/>
      <c r="FQ143" s="128"/>
      <c r="FR143" s="128"/>
      <c r="FS143" s="128"/>
      <c r="FT143" s="128"/>
      <c r="FU143" s="128"/>
      <c r="FV143" s="128"/>
      <c r="FW143" s="128"/>
      <c r="FX143" s="128"/>
      <c r="FY143" s="128"/>
      <c r="FZ143" s="128"/>
      <c r="GA143" s="128"/>
      <c r="GB143" s="128"/>
      <c r="GC143" s="128"/>
      <c r="GD143" s="128"/>
      <c r="GE143" s="128"/>
      <c r="GF143" s="128"/>
      <c r="GG143" s="128"/>
      <c r="GH143" s="128"/>
      <c r="GI143" s="128"/>
      <c r="GJ143" s="128"/>
      <c r="GK143" s="128"/>
      <c r="GL143" s="128"/>
      <c r="GM143" s="128"/>
      <c r="GN143" s="128"/>
      <c r="GO143" s="128"/>
      <c r="GP143" s="128"/>
      <c r="GQ143" s="128"/>
      <c r="GR143" s="128"/>
      <c r="GS143" s="128"/>
      <c r="GT143" s="128"/>
      <c r="GU143" s="128"/>
      <c r="GV143" s="128"/>
      <c r="GW143" s="128"/>
      <c r="GX143" s="128"/>
      <c r="GY143" s="128"/>
      <c r="GZ143" s="128"/>
      <c r="HA143" s="128"/>
      <c r="HB143" s="128"/>
      <c r="HC143" s="128"/>
      <c r="HD143" s="128"/>
      <c r="HE143" s="128"/>
      <c r="HF143" s="128"/>
      <c r="HG143" s="128"/>
      <c r="HH143" s="128"/>
      <c r="HI143" s="128"/>
      <c r="HJ143" s="128"/>
      <c r="HK143" s="128"/>
      <c r="HL143" s="128"/>
      <c r="HM143" s="128"/>
      <c r="HN143" s="128"/>
      <c r="HO143" s="128"/>
      <c r="HP143" s="128"/>
      <c r="HQ143" s="128"/>
      <c r="HR143" s="128"/>
      <c r="HS143" s="128"/>
      <c r="HT143" s="128"/>
      <c r="HU143" s="128"/>
      <c r="HV143" s="128"/>
      <c r="HW143" s="128"/>
      <c r="HX143" s="128"/>
      <c r="HY143" s="128"/>
      <c r="HZ143" s="128"/>
      <c r="IA143" s="128"/>
      <c r="IB143" s="128"/>
      <c r="IC143" s="128"/>
      <c r="ID143" s="128"/>
      <c r="IE143" s="128"/>
      <c r="IF143" s="128"/>
      <c r="IG143" s="128"/>
      <c r="IH143" s="128"/>
      <c r="II143" s="128"/>
      <c r="IJ143" s="128"/>
      <c r="IK143" s="128"/>
      <c r="IL143" s="128"/>
      <c r="IM143" s="128"/>
      <c r="IN143" s="128"/>
      <c r="IO143" s="128"/>
      <c r="IP143" s="128"/>
      <c r="IQ143" s="128"/>
      <c r="IR143" s="128"/>
      <c r="IS143" s="128"/>
      <c r="IT143" s="128"/>
      <c r="IU143" s="128"/>
      <c r="IV143" s="128"/>
      <c r="IW143" s="128"/>
      <c r="IX143" s="128"/>
      <c r="IY143" s="128"/>
      <c r="IZ143" s="128"/>
      <c r="JA143" s="128"/>
      <c r="JB143" s="128"/>
      <c r="JC143" s="128"/>
      <c r="JD143" s="128"/>
      <c r="JE143" s="128"/>
      <c r="JF143" s="128"/>
      <c r="JG143" s="128"/>
      <c r="JH143" s="128"/>
      <c r="JI143" s="128"/>
      <c r="JJ143" s="128"/>
      <c r="JK143" s="128"/>
      <c r="JL143" s="128"/>
      <c r="JM143" s="128"/>
      <c r="JN143" s="128"/>
      <c r="JO143" s="128"/>
      <c r="JP143" s="128"/>
      <c r="JQ143" s="128"/>
      <c r="JR143" s="128"/>
      <c r="JS143" s="128"/>
      <c r="JT143" s="128"/>
      <c r="JU143" s="128"/>
      <c r="JV143" s="128"/>
      <c r="JW143" s="128"/>
      <c r="JX143" s="128"/>
      <c r="JY143" s="128"/>
      <c r="JZ143" s="128"/>
      <c r="KA143" s="128"/>
      <c r="KB143" s="128"/>
      <c r="KC143" s="128"/>
      <c r="KD143" s="128"/>
      <c r="KE143" s="128"/>
      <c r="KF143" s="128"/>
      <c r="KG143" s="128"/>
      <c r="KH143" s="128"/>
      <c r="KI143" s="128"/>
      <c r="KJ143" s="128"/>
      <c r="KK143" s="128"/>
      <c r="KL143" s="128"/>
      <c r="KM143" s="128"/>
      <c r="KN143" s="128"/>
      <c r="KO143" s="128"/>
      <c r="KP143" s="128"/>
      <c r="KQ143" s="128"/>
      <c r="KR143" s="128"/>
      <c r="KS143" s="128"/>
      <c r="KT143" s="128"/>
      <c r="KU143" s="128"/>
      <c r="KV143" s="128"/>
      <c r="KW143" s="128"/>
      <c r="KX143" s="128"/>
      <c r="KY143" s="128"/>
      <c r="KZ143" s="128"/>
      <c r="LA143" s="128"/>
      <c r="LB143" s="128"/>
      <c r="LC143" s="128"/>
      <c r="LD143" s="128"/>
      <c r="LE143" s="128"/>
      <c r="LF143" s="128"/>
      <c r="LG143" s="128"/>
      <c r="LH143" s="128"/>
      <c r="LI143" s="128"/>
      <c r="LJ143" s="128"/>
      <c r="LK143" s="128"/>
      <c r="LL143" s="128"/>
      <c r="LM143" s="128"/>
      <c r="LN143" s="128"/>
      <c r="LO143" s="128"/>
      <c r="LP143" s="128"/>
      <c r="LQ143" s="128"/>
      <c r="LR143" s="128"/>
      <c r="LS143" s="128"/>
      <c r="LT143" s="128"/>
      <c r="LU143" s="128"/>
      <c r="LV143" s="128"/>
      <c r="LW143" s="128"/>
      <c r="LX143" s="128"/>
      <c r="LY143" s="128"/>
      <c r="LZ143" s="128"/>
      <c r="MA143" s="128"/>
      <c r="MB143" s="128"/>
      <c r="MC143" s="128"/>
      <c r="MD143" s="128"/>
      <c r="ME143" s="128"/>
      <c r="MF143" s="128"/>
      <c r="MG143" s="128"/>
      <c r="MH143" s="128"/>
      <c r="MI143" s="128"/>
      <c r="MJ143" s="128"/>
      <c r="MK143" s="128"/>
      <c r="ML143" s="128"/>
      <c r="MM143" s="128"/>
      <c r="MN143" s="128"/>
      <c r="MO143" s="128"/>
      <c r="MP143" s="128"/>
      <c r="MQ143" s="128"/>
      <c r="MR143" s="128"/>
      <c r="MS143" s="128"/>
      <c r="MT143" s="128"/>
      <c r="MU143" s="128"/>
      <c r="MV143" s="128"/>
      <c r="MW143" s="128"/>
      <c r="MX143" s="128"/>
      <c r="MY143" s="128"/>
      <c r="MZ143" s="128"/>
      <c r="NA143" s="128"/>
      <c r="NB143" s="128"/>
      <c r="NC143" s="128"/>
      <c r="ND143" s="128"/>
      <c r="NE143" s="128"/>
      <c r="NF143" s="128"/>
      <c r="NG143" s="128"/>
      <c r="NH143" s="128"/>
      <c r="NI143" s="128"/>
      <c r="NJ143" s="128"/>
      <c r="NK143" s="128"/>
      <c r="NL143" s="128"/>
      <c r="NM143" s="128"/>
      <c r="NN143" s="128"/>
      <c r="NO143" s="128"/>
      <c r="NP143" s="128"/>
      <c r="NQ143" s="128"/>
      <c r="NR143" s="128"/>
      <c r="NS143" s="128"/>
      <c r="NT143" s="128"/>
      <c r="NU143" s="128"/>
      <c r="NV143" s="128"/>
      <c r="NW143" s="128"/>
      <c r="NX143" s="128"/>
      <c r="NY143" s="128"/>
      <c r="NZ143" s="128"/>
      <c r="OA143" s="128"/>
      <c r="OB143" s="128"/>
      <c r="OC143" s="128"/>
      <c r="OD143" s="128"/>
      <c r="OE143" s="128"/>
      <c r="OF143" s="128"/>
      <c r="OG143" s="128"/>
      <c r="OH143" s="128"/>
      <c r="OI143" s="128"/>
      <c r="OJ143" s="128"/>
      <c r="OK143" s="128"/>
      <c r="OL143" s="128"/>
      <c r="OM143" s="128"/>
      <c r="ON143" s="128"/>
      <c r="OO143" s="128"/>
      <c r="OP143" s="128"/>
      <c r="OQ143" s="128"/>
      <c r="OR143" s="128"/>
      <c r="OS143" s="128"/>
      <c r="OT143" s="128"/>
      <c r="OU143" s="128"/>
      <c r="OV143" s="128"/>
      <c r="OW143" s="128"/>
      <c r="OX143" s="128"/>
      <c r="OY143" s="128"/>
      <c r="OZ143" s="128"/>
      <c r="PA143" s="128"/>
      <c r="PB143" s="128"/>
      <c r="PC143" s="128"/>
      <c r="PD143" s="128"/>
      <c r="PE143" s="128"/>
      <c r="PF143" s="128"/>
      <c r="PG143" s="128"/>
      <c r="PH143" s="128"/>
      <c r="PI143" s="128"/>
      <c r="PJ143" s="128"/>
      <c r="PK143" s="128"/>
      <c r="PL143" s="128"/>
      <c r="PM143" s="128"/>
      <c r="PN143" s="128"/>
      <c r="PO143" s="128"/>
      <c r="PP143" s="128"/>
      <c r="PQ143" s="128"/>
      <c r="PR143" s="128"/>
      <c r="PS143" s="128"/>
      <c r="PT143" s="128"/>
      <c r="PU143" s="128"/>
      <c r="PV143" s="128"/>
      <c r="PW143" s="128"/>
      <c r="PX143" s="128"/>
      <c r="PY143" s="128"/>
      <c r="PZ143" s="128"/>
      <c r="QA143" s="128"/>
      <c r="QB143" s="128"/>
      <c r="QC143" s="128"/>
      <c r="QD143" s="128"/>
      <c r="QE143" s="128"/>
      <c r="QF143" s="128"/>
      <c r="QG143" s="128"/>
      <c r="QH143" s="128"/>
      <c r="QI143" s="128"/>
      <c r="QJ143" s="128"/>
      <c r="QK143" s="128"/>
      <c r="QL143" s="128"/>
      <c r="QM143" s="128"/>
      <c r="QN143" s="128"/>
      <c r="QO143" s="128"/>
      <c r="QP143" s="128"/>
      <c r="QQ143" s="128"/>
      <c r="QR143" s="128"/>
      <c r="QS143" s="128"/>
      <c r="QT143" s="128"/>
      <c r="QU143" s="128"/>
      <c r="QV143" s="128"/>
      <c r="QW143" s="128"/>
      <c r="QX143" s="128"/>
      <c r="QY143" s="128"/>
      <c r="QZ143" s="128"/>
      <c r="RA143" s="128"/>
      <c r="RB143" s="128"/>
      <c r="RC143" s="128"/>
      <c r="RD143" s="128"/>
      <c r="RE143" s="128"/>
      <c r="RF143" s="128"/>
      <c r="RG143" s="128"/>
      <c r="RH143" s="128"/>
      <c r="RI143" s="128"/>
      <c r="RJ143" s="128"/>
      <c r="RK143" s="128"/>
      <c r="RL143" s="128"/>
      <c r="RM143" s="128"/>
      <c r="RN143" s="128"/>
      <c r="RO143" s="128"/>
      <c r="RP143" s="128"/>
      <c r="RQ143" s="128"/>
      <c r="RR143" s="128"/>
      <c r="RS143" s="128"/>
      <c r="RT143" s="128"/>
      <c r="RU143" s="128"/>
      <c r="RV143" s="128"/>
      <c r="RW143" s="128"/>
      <c r="RX143" s="128"/>
      <c r="RY143" s="128"/>
      <c r="RZ143" s="128"/>
      <c r="SA143" s="128"/>
      <c r="SB143" s="128"/>
      <c r="SC143" s="128"/>
      <c r="SD143" s="128"/>
      <c r="SE143" s="128"/>
      <c r="SF143" s="128"/>
      <c r="SG143" s="128"/>
      <c r="SH143" s="128"/>
      <c r="SI143" s="128"/>
      <c r="SJ143" s="128"/>
      <c r="SK143" s="128"/>
      <c r="SL143" s="128"/>
      <c r="SM143" s="128"/>
      <c r="SN143" s="128"/>
      <c r="SO143" s="128"/>
      <c r="SP143" s="128"/>
      <c r="SQ143" s="128"/>
      <c r="SR143" s="128"/>
      <c r="SS143" s="128"/>
      <c r="ST143" s="128"/>
      <c r="SU143" s="128"/>
      <c r="SV143" s="128"/>
      <c r="SW143" s="128"/>
      <c r="SX143" s="128"/>
      <c r="SY143" s="128"/>
      <c r="SZ143" s="128"/>
      <c r="TA143" s="128"/>
      <c r="TB143" s="128"/>
      <c r="TC143" s="128"/>
      <c r="TD143" s="128"/>
      <c r="TE143" s="128"/>
      <c r="TF143" s="128"/>
      <c r="TG143" s="128"/>
      <c r="TH143" s="128"/>
      <c r="TI143" s="128"/>
      <c r="TJ143" s="128"/>
      <c r="TK143" s="128"/>
      <c r="TL143" s="128"/>
      <c r="TM143" s="128"/>
      <c r="TN143" s="128"/>
      <c r="TO143" s="128"/>
      <c r="TP143" s="128"/>
      <c r="TQ143" s="128"/>
      <c r="TR143" s="128"/>
      <c r="TS143" s="128"/>
      <c r="TT143" s="128"/>
      <c r="TU143" s="128"/>
      <c r="TV143" s="128"/>
      <c r="TW143" s="128"/>
      <c r="TX143" s="128"/>
      <c r="TY143" s="128"/>
      <c r="TZ143" s="128"/>
      <c r="UA143" s="128"/>
      <c r="UB143" s="128"/>
      <c r="UC143" s="128"/>
      <c r="UD143" s="128"/>
      <c r="UE143" s="128"/>
      <c r="UF143" s="128"/>
      <c r="UG143" s="128"/>
      <c r="UH143" s="128"/>
      <c r="UI143" s="128"/>
      <c r="UJ143" s="128"/>
      <c r="UK143" s="128"/>
      <c r="UL143" s="128"/>
      <c r="UM143" s="128"/>
      <c r="UN143" s="128"/>
      <c r="UO143" s="128"/>
      <c r="UP143" s="128"/>
      <c r="UQ143" s="128"/>
      <c r="UR143" s="128"/>
      <c r="US143" s="128"/>
      <c r="UT143" s="128"/>
      <c r="UU143" s="128"/>
      <c r="UV143" s="128"/>
      <c r="UW143" s="128"/>
      <c r="UX143" s="128"/>
      <c r="UY143" s="128"/>
      <c r="UZ143" s="128"/>
      <c r="VA143" s="128"/>
      <c r="VB143" s="128"/>
      <c r="VC143" s="128"/>
      <c r="VD143" s="128"/>
      <c r="VE143" s="128"/>
      <c r="VF143" s="128"/>
      <c r="VG143" s="128"/>
      <c r="VH143" s="128"/>
      <c r="VI143" s="128"/>
      <c r="VJ143" s="128"/>
      <c r="VK143" s="128"/>
      <c r="VL143" s="128"/>
      <c r="VM143" s="128"/>
      <c r="VN143" s="128"/>
      <c r="VO143" s="128"/>
      <c r="VP143" s="128"/>
      <c r="VQ143" s="128"/>
      <c r="VR143" s="128"/>
      <c r="VS143" s="128"/>
      <c r="VT143" s="128"/>
      <c r="VU143" s="128"/>
      <c r="VV143" s="128"/>
      <c r="VW143" s="128"/>
      <c r="VX143" s="128"/>
      <c r="VY143" s="128"/>
      <c r="VZ143" s="128"/>
      <c r="WA143" s="128"/>
      <c r="WB143" s="128"/>
      <c r="WC143" s="128"/>
      <c r="WD143" s="128"/>
      <c r="WE143" s="128"/>
      <c r="WF143" s="128"/>
      <c r="WG143" s="128"/>
      <c r="WH143" s="128"/>
      <c r="WI143" s="128"/>
      <c r="WJ143" s="128"/>
      <c r="WK143" s="128"/>
      <c r="WL143" s="128"/>
      <c r="WM143" s="128"/>
      <c r="WN143" s="128"/>
      <c r="WO143" s="128"/>
      <c r="WP143" s="128"/>
      <c r="WQ143" s="128"/>
      <c r="WR143" s="128"/>
      <c r="WS143" s="128"/>
      <c r="WT143" s="128"/>
      <c r="WU143" s="128"/>
      <c r="WV143" s="128"/>
      <c r="WW143" s="128"/>
      <c r="WX143" s="128"/>
      <c r="WY143" s="128"/>
      <c r="WZ143" s="128"/>
      <c r="XA143" s="128"/>
      <c r="XB143" s="128"/>
      <c r="XC143" s="128"/>
      <c r="XD143" s="128"/>
      <c r="XE143" s="128"/>
      <c r="XF143" s="128"/>
      <c r="XG143" s="128"/>
      <c r="XH143" s="128"/>
      <c r="XI143" s="128"/>
      <c r="XJ143" s="128"/>
      <c r="XK143" s="128"/>
      <c r="XL143" s="128"/>
      <c r="XM143" s="128"/>
      <c r="XN143" s="128"/>
      <c r="XO143" s="128"/>
      <c r="XP143" s="128"/>
      <c r="XQ143" s="128"/>
      <c r="XR143" s="128"/>
      <c r="XS143" s="128"/>
      <c r="XT143" s="128"/>
      <c r="XU143" s="128"/>
      <c r="XV143" s="128"/>
      <c r="XW143" s="128"/>
      <c r="XX143" s="128"/>
      <c r="XY143" s="128"/>
      <c r="XZ143" s="128"/>
      <c r="YA143" s="128"/>
      <c r="YB143" s="128"/>
      <c r="YC143" s="128"/>
      <c r="YD143" s="128"/>
      <c r="YE143" s="128"/>
      <c r="YF143" s="128"/>
      <c r="YG143" s="128"/>
      <c r="YH143" s="128"/>
      <c r="YI143" s="128"/>
      <c r="YJ143" s="128"/>
      <c r="YK143" s="128"/>
      <c r="YL143" s="128"/>
      <c r="YM143" s="128"/>
      <c r="YN143" s="128"/>
      <c r="YO143" s="128"/>
      <c r="YP143" s="128"/>
      <c r="YQ143" s="128"/>
      <c r="YR143" s="128"/>
      <c r="YS143" s="128"/>
      <c r="YT143" s="128"/>
      <c r="YU143" s="128"/>
      <c r="YV143" s="128"/>
      <c r="YW143" s="128"/>
      <c r="YX143" s="128"/>
      <c r="YY143" s="128"/>
      <c r="YZ143" s="128"/>
      <c r="ZA143" s="128"/>
      <c r="ZB143" s="128"/>
      <c r="ZC143" s="128"/>
      <c r="ZD143" s="128"/>
      <c r="ZE143" s="128"/>
      <c r="ZF143" s="128"/>
      <c r="ZG143" s="128"/>
      <c r="ZH143" s="128"/>
      <c r="ZI143" s="128"/>
      <c r="ZJ143" s="128"/>
      <c r="ZK143" s="128"/>
      <c r="ZL143" s="128"/>
      <c r="ZM143" s="128"/>
      <c r="ZN143" s="128"/>
      <c r="ZO143" s="128"/>
      <c r="ZP143" s="128"/>
      <c r="ZQ143" s="128"/>
      <c r="ZR143" s="128"/>
      <c r="ZS143" s="128"/>
      <c r="ZT143" s="128"/>
      <c r="ZU143" s="128"/>
      <c r="ZV143" s="128"/>
      <c r="ZW143" s="128"/>
      <c r="ZX143" s="128"/>
      <c r="ZY143" s="128"/>
      <c r="ZZ143" s="128"/>
      <c r="AAA143" s="128"/>
      <c r="AAB143" s="128"/>
      <c r="AAC143" s="128"/>
      <c r="AAD143" s="128"/>
      <c r="AAE143" s="128"/>
      <c r="AAF143" s="128"/>
      <c r="AAG143" s="128"/>
      <c r="AAH143" s="128"/>
      <c r="AAI143" s="128"/>
      <c r="AAJ143" s="128"/>
      <c r="AAK143" s="128"/>
      <c r="AAL143" s="128"/>
      <c r="AAM143" s="128"/>
      <c r="AAN143" s="128"/>
      <c r="AAO143" s="128"/>
      <c r="AAP143" s="128"/>
      <c r="AAQ143" s="128"/>
      <c r="AAR143" s="128"/>
      <c r="AAS143" s="128"/>
      <c r="AAT143" s="128"/>
      <c r="AAU143" s="128"/>
      <c r="AAV143" s="128"/>
      <c r="AAW143" s="128"/>
      <c r="AAX143" s="128"/>
      <c r="AAY143" s="128"/>
      <c r="AAZ143" s="128"/>
      <c r="ABA143" s="128"/>
      <c r="ABB143" s="128"/>
      <c r="ABC143" s="128"/>
      <c r="ABD143" s="128"/>
      <c r="ABE143" s="128"/>
      <c r="ABF143" s="128"/>
      <c r="ABG143" s="128"/>
      <c r="ABH143" s="128"/>
      <c r="ABI143" s="128"/>
      <c r="ABJ143" s="128"/>
      <c r="ABK143" s="128"/>
      <c r="ABL143" s="128"/>
      <c r="ABM143" s="128"/>
      <c r="ABN143" s="128"/>
      <c r="ABO143" s="128"/>
      <c r="ABP143" s="128"/>
      <c r="ABQ143" s="128"/>
      <c r="ABR143" s="128"/>
      <c r="ABS143" s="128"/>
      <c r="ABT143" s="128"/>
      <c r="ABU143" s="128"/>
      <c r="ABV143" s="128"/>
      <c r="ABW143" s="128"/>
      <c r="ABX143" s="128"/>
      <c r="ABY143" s="128"/>
      <c r="ABZ143" s="128"/>
      <c r="ACA143" s="128"/>
      <c r="ACB143" s="128"/>
      <c r="ACC143" s="128"/>
      <c r="ACD143" s="128"/>
      <c r="ACE143" s="128"/>
      <c r="ACF143" s="128"/>
      <c r="ACG143" s="128"/>
      <c r="ACH143" s="128"/>
      <c r="ACI143" s="128"/>
      <c r="ACJ143" s="128"/>
      <c r="ACK143" s="128"/>
      <c r="ACL143" s="128"/>
      <c r="ACM143" s="128"/>
      <c r="ACN143" s="128"/>
      <c r="ACO143" s="128"/>
      <c r="ACP143" s="128"/>
      <c r="ACQ143" s="128"/>
      <c r="ACR143" s="128"/>
      <c r="ACS143" s="128"/>
      <c r="ACT143" s="128"/>
      <c r="ACU143" s="128"/>
      <c r="ACV143" s="128"/>
      <c r="ACW143" s="128"/>
      <c r="ACX143" s="128"/>
      <c r="ACY143" s="128"/>
      <c r="ACZ143" s="128"/>
      <c r="ADA143" s="128"/>
      <c r="ADB143" s="128"/>
      <c r="ADC143" s="128"/>
      <c r="ADD143" s="128"/>
      <c r="ADE143" s="128"/>
      <c r="ADF143" s="128"/>
      <c r="ADG143" s="128"/>
      <c r="ADH143" s="128"/>
      <c r="ADI143" s="128"/>
      <c r="ADJ143" s="128"/>
      <c r="ADK143" s="128"/>
      <c r="ADL143" s="128"/>
      <c r="ADM143" s="128"/>
      <c r="ADN143" s="128"/>
      <c r="ADO143" s="128"/>
      <c r="ADP143" s="128"/>
      <c r="ADQ143" s="128"/>
      <c r="ADR143" s="128"/>
      <c r="ADS143" s="128"/>
      <c r="ADT143" s="128"/>
      <c r="ADU143" s="128"/>
      <c r="ADV143" s="128"/>
      <c r="ADW143" s="128"/>
      <c r="ADX143" s="128"/>
      <c r="ADY143" s="128"/>
      <c r="ADZ143" s="128"/>
      <c r="AEA143" s="128"/>
      <c r="AEB143" s="128"/>
      <c r="AEC143" s="128"/>
      <c r="AED143" s="128"/>
      <c r="AEE143" s="128"/>
      <c r="AEF143" s="128"/>
      <c r="AEG143" s="128"/>
      <c r="AEH143" s="128"/>
      <c r="AEI143" s="128"/>
      <c r="AEJ143" s="128"/>
      <c r="AEK143" s="128"/>
      <c r="AEL143" s="128"/>
      <c r="AEM143" s="128"/>
      <c r="AEN143" s="128"/>
      <c r="AEO143" s="128"/>
      <c r="AEP143" s="128"/>
      <c r="AEQ143" s="128"/>
      <c r="AER143" s="128"/>
      <c r="AES143" s="128"/>
      <c r="AET143" s="128"/>
      <c r="AEU143" s="128"/>
      <c r="AEV143" s="128"/>
      <c r="AEW143" s="128"/>
      <c r="AEX143" s="128"/>
      <c r="AEY143" s="128"/>
      <c r="AEZ143" s="128"/>
      <c r="AFA143" s="128"/>
      <c r="AFB143" s="128"/>
      <c r="AFC143" s="128"/>
      <c r="AFD143" s="128"/>
      <c r="AFE143" s="128"/>
      <c r="AFF143" s="128"/>
      <c r="AFG143" s="128"/>
      <c r="AFH143" s="128"/>
      <c r="AFI143" s="128"/>
      <c r="AFJ143" s="128"/>
      <c r="AFK143" s="128"/>
      <c r="AFL143" s="128"/>
      <c r="AFM143" s="128"/>
      <c r="AFN143" s="128"/>
      <c r="AFO143" s="128"/>
      <c r="AFP143" s="128"/>
      <c r="AFQ143" s="128"/>
      <c r="AFR143" s="128"/>
      <c r="AFS143" s="128"/>
      <c r="AFT143" s="128"/>
      <c r="AFU143" s="128"/>
      <c r="AFV143" s="128"/>
      <c r="AFW143" s="128"/>
      <c r="AFX143" s="128"/>
      <c r="AFY143" s="128"/>
      <c r="AFZ143" s="128"/>
      <c r="AGA143" s="128"/>
      <c r="AGB143" s="128"/>
      <c r="AGC143" s="128"/>
      <c r="AGD143" s="128"/>
      <c r="AGE143" s="128"/>
      <c r="AGF143" s="128"/>
      <c r="AGG143" s="128"/>
      <c r="AGH143" s="128"/>
      <c r="AGI143" s="128"/>
      <c r="AGJ143" s="128"/>
      <c r="AGK143" s="128"/>
      <c r="AGL143" s="128"/>
      <c r="AGM143" s="128"/>
      <c r="AGN143" s="128"/>
      <c r="AGO143" s="128"/>
      <c r="AGP143" s="128"/>
      <c r="AGQ143" s="128"/>
      <c r="AGR143" s="128"/>
      <c r="AGS143" s="128"/>
      <c r="AGT143" s="128"/>
      <c r="AGU143" s="128"/>
      <c r="AGV143" s="128"/>
      <c r="AGW143" s="128"/>
      <c r="AGX143" s="128"/>
      <c r="AGY143" s="128"/>
      <c r="AGZ143" s="128"/>
      <c r="AHA143" s="128"/>
      <c r="AHB143" s="128"/>
      <c r="AHC143" s="128"/>
      <c r="AHD143" s="128"/>
      <c r="AHE143" s="128"/>
      <c r="AHF143" s="128"/>
      <c r="AHG143" s="128"/>
      <c r="AHH143" s="128"/>
      <c r="AHI143" s="128"/>
      <c r="AHJ143" s="128"/>
      <c r="AHK143" s="128"/>
      <c r="AHL143" s="128"/>
      <c r="AHM143" s="128"/>
      <c r="AHN143" s="128"/>
      <c r="AHO143" s="128"/>
      <c r="AHP143" s="128"/>
      <c r="AHQ143" s="128"/>
      <c r="AHR143" s="128"/>
      <c r="AHS143" s="128"/>
      <c r="AHT143" s="128"/>
      <c r="AHU143" s="128"/>
      <c r="AHV143" s="128"/>
      <c r="AHW143" s="128"/>
      <c r="AHX143" s="128"/>
      <c r="AHY143" s="128"/>
      <c r="AHZ143" s="128"/>
      <c r="AIA143" s="128"/>
      <c r="AIB143" s="128"/>
      <c r="AIC143" s="128"/>
      <c r="AID143" s="128"/>
      <c r="AIE143" s="128"/>
      <c r="AIF143" s="128"/>
      <c r="AIG143" s="128"/>
      <c r="AIH143" s="128"/>
      <c r="AII143" s="128"/>
      <c r="AIJ143" s="128"/>
      <c r="AIK143" s="128"/>
      <c r="AIL143" s="128"/>
      <c r="AIM143" s="128"/>
      <c r="AIN143" s="128"/>
      <c r="AIO143" s="128"/>
      <c r="AIP143" s="128"/>
      <c r="AIQ143" s="128"/>
      <c r="AIR143" s="128"/>
      <c r="AIS143" s="128"/>
      <c r="AIT143" s="128"/>
      <c r="AIU143" s="128"/>
      <c r="AIV143" s="128"/>
      <c r="AIW143" s="128"/>
      <c r="AIX143" s="128"/>
      <c r="AIY143" s="128"/>
      <c r="AIZ143" s="128"/>
      <c r="AJA143" s="128"/>
      <c r="AJB143" s="128"/>
      <c r="AJC143" s="128"/>
      <c r="AJD143" s="128"/>
      <c r="AJE143" s="128"/>
      <c r="AJF143" s="128"/>
      <c r="AJG143" s="128"/>
      <c r="AJH143" s="128"/>
      <c r="AJI143" s="128"/>
      <c r="AJJ143" s="128"/>
      <c r="AJK143" s="128"/>
      <c r="AJL143" s="128"/>
      <c r="AJM143" s="128"/>
      <c r="AJN143" s="128"/>
      <c r="AJO143" s="128"/>
      <c r="AJP143" s="128"/>
      <c r="AJQ143" s="128"/>
      <c r="AJR143" s="128"/>
      <c r="AJS143" s="128"/>
      <c r="AJT143" s="128"/>
      <c r="AJU143" s="128"/>
      <c r="AJV143" s="128"/>
      <c r="AJW143" s="128"/>
      <c r="AJX143" s="128"/>
      <c r="AJY143" s="128"/>
      <c r="AJZ143" s="128"/>
      <c r="AKA143" s="128"/>
      <c r="AKB143" s="128"/>
      <c r="AKC143" s="128"/>
      <c r="AKD143" s="128"/>
      <c r="AKE143" s="128"/>
      <c r="AKF143" s="128"/>
      <c r="AKG143" s="128"/>
      <c r="AKH143" s="128"/>
      <c r="AKI143" s="128"/>
      <c r="AKJ143" s="128"/>
      <c r="AKK143" s="128"/>
      <c r="AKL143" s="128"/>
      <c r="AKM143" s="128"/>
      <c r="AKN143" s="128"/>
      <c r="AKO143" s="128"/>
      <c r="AKP143" s="128"/>
      <c r="AKQ143" s="128"/>
      <c r="AKR143" s="128"/>
      <c r="AKS143" s="128"/>
      <c r="AKT143" s="128"/>
      <c r="AKU143" s="128"/>
      <c r="AKV143" s="128"/>
      <c r="AKW143" s="128"/>
      <c r="AKX143" s="128"/>
      <c r="AKY143" s="128"/>
      <c r="AKZ143" s="128"/>
      <c r="ALA143" s="128"/>
      <c r="ALB143" s="128"/>
      <c r="ALC143" s="128"/>
      <c r="ALD143" s="128"/>
      <c r="ALE143" s="128"/>
      <c r="ALF143" s="128"/>
      <c r="ALG143" s="128"/>
      <c r="ALH143" s="128"/>
      <c r="ALI143" s="128"/>
      <c r="ALJ143" s="128"/>
      <c r="ALK143" s="128"/>
      <c r="ALL143" s="128"/>
      <c r="ALM143" s="128"/>
      <c r="ALN143" s="128"/>
      <c r="ALO143" s="128"/>
      <c r="ALP143" s="128"/>
      <c r="ALQ143" s="128"/>
      <c r="ALR143" s="128"/>
      <c r="ALS143" s="128"/>
      <c r="ALT143" s="128"/>
      <c r="ALU143" s="128"/>
      <c r="ALV143" s="128"/>
      <c r="ALW143" s="128"/>
      <c r="ALX143" s="128"/>
      <c r="ALY143" s="128"/>
      <c r="ALZ143" s="128"/>
      <c r="AMA143" s="128"/>
      <c r="AMB143" s="128"/>
      <c r="AMC143" s="128"/>
      <c r="AMD143" s="128"/>
      <c r="AME143" s="128"/>
      <c r="AMF143" s="128"/>
      <c r="AMG143" s="128"/>
      <c r="AMH143" s="128"/>
      <c r="AMI143" s="128"/>
      <c r="AMJ143" s="128"/>
      <c r="AMK143" s="128"/>
      <c r="AML143" s="128"/>
      <c r="AMM143" s="128"/>
      <c r="AMN143" s="128"/>
      <c r="AMO143" s="128"/>
    </row>
    <row r="144" spans="1:1029">
      <c r="A144" s="366"/>
      <c r="B144" s="367"/>
      <c r="C144" s="367"/>
      <c r="D144" s="367"/>
      <c r="E144" s="367"/>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D144" s="96"/>
      <c r="AE144" s="96"/>
      <c r="AF144" s="96"/>
      <c r="AG144" s="96"/>
      <c r="AH144" s="96"/>
      <c r="AI144" s="96"/>
      <c r="AJ144" s="96"/>
      <c r="AK144" s="96"/>
      <c r="AL144" s="96"/>
      <c r="AM144" s="96"/>
      <c r="AN144" s="96"/>
      <c r="AO144" s="96"/>
      <c r="AP144" s="96"/>
      <c r="AQ144" s="96"/>
      <c r="AR144" s="128"/>
      <c r="AS144" s="128"/>
      <c r="AT144" s="128"/>
      <c r="AU144" s="128"/>
      <c r="AV144" s="128"/>
      <c r="AW144" s="128"/>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c r="CX144" s="128"/>
      <c r="CY144" s="128"/>
      <c r="CZ144" s="128"/>
      <c r="DA144" s="128"/>
      <c r="DB144" s="128"/>
      <c r="DC144" s="128"/>
      <c r="DD144" s="128"/>
      <c r="DE144" s="128"/>
      <c r="DF144" s="128"/>
      <c r="DG144" s="128"/>
      <c r="DH144" s="128"/>
      <c r="DI144" s="128"/>
      <c r="DJ144" s="128"/>
      <c r="DK144" s="128"/>
      <c r="DL144" s="128"/>
      <c r="DM144" s="128"/>
      <c r="DN144" s="128"/>
      <c r="DO144" s="128"/>
      <c r="DP144" s="128"/>
      <c r="DQ144" s="128"/>
      <c r="DR144" s="128"/>
      <c r="DS144" s="128"/>
      <c r="DT144" s="128"/>
      <c r="DU144" s="128"/>
      <c r="DV144" s="128"/>
      <c r="DW144" s="128"/>
      <c r="DX144" s="128"/>
      <c r="DY144" s="128"/>
      <c r="DZ144" s="128"/>
      <c r="EA144" s="128"/>
      <c r="EB144" s="128"/>
      <c r="EC144" s="128"/>
      <c r="ED144" s="128"/>
      <c r="EE144" s="128"/>
      <c r="EF144" s="128"/>
      <c r="EG144" s="128"/>
      <c r="EH144" s="128"/>
      <c r="EI144" s="128"/>
      <c r="EJ144" s="128"/>
      <c r="EK144" s="128"/>
      <c r="EL144" s="128"/>
      <c r="EM144" s="128"/>
      <c r="EN144" s="128"/>
      <c r="EO144" s="128"/>
      <c r="EP144" s="128"/>
      <c r="EQ144" s="128"/>
      <c r="ER144" s="128"/>
      <c r="ES144" s="128"/>
      <c r="ET144" s="128"/>
      <c r="EU144" s="128"/>
      <c r="EV144" s="128"/>
      <c r="EW144" s="128"/>
      <c r="EX144" s="128"/>
      <c r="EY144" s="128"/>
      <c r="EZ144" s="128"/>
      <c r="FA144" s="128"/>
      <c r="FB144" s="128"/>
      <c r="FC144" s="128"/>
      <c r="FD144" s="128"/>
      <c r="FE144" s="128"/>
      <c r="FF144" s="128"/>
      <c r="FG144" s="128"/>
      <c r="FH144" s="128"/>
      <c r="FI144" s="128"/>
      <c r="FJ144" s="128"/>
      <c r="FK144" s="128"/>
      <c r="FL144" s="128"/>
      <c r="FM144" s="128"/>
      <c r="FN144" s="128"/>
      <c r="FO144" s="128"/>
      <c r="FP144" s="128"/>
      <c r="FQ144" s="128"/>
      <c r="FR144" s="128"/>
      <c r="FS144" s="128"/>
      <c r="FT144" s="128"/>
      <c r="FU144" s="128"/>
      <c r="FV144" s="128"/>
      <c r="FW144" s="128"/>
      <c r="FX144" s="128"/>
      <c r="FY144" s="128"/>
      <c r="FZ144" s="128"/>
      <c r="GA144" s="128"/>
      <c r="GB144" s="128"/>
      <c r="GC144" s="128"/>
      <c r="GD144" s="128"/>
      <c r="GE144" s="128"/>
      <c r="GF144" s="128"/>
      <c r="GG144" s="128"/>
      <c r="GH144" s="128"/>
      <c r="GI144" s="128"/>
      <c r="GJ144" s="128"/>
      <c r="GK144" s="128"/>
      <c r="GL144" s="128"/>
      <c r="GM144" s="128"/>
      <c r="GN144" s="128"/>
      <c r="GO144" s="128"/>
      <c r="GP144" s="128"/>
      <c r="GQ144" s="128"/>
      <c r="GR144" s="128"/>
      <c r="GS144" s="128"/>
      <c r="GT144" s="128"/>
      <c r="GU144" s="128"/>
      <c r="GV144" s="128"/>
      <c r="GW144" s="128"/>
      <c r="GX144" s="128"/>
      <c r="GY144" s="128"/>
      <c r="GZ144" s="128"/>
      <c r="HA144" s="128"/>
      <c r="HB144" s="128"/>
      <c r="HC144" s="128"/>
      <c r="HD144" s="128"/>
      <c r="HE144" s="128"/>
      <c r="HF144" s="128"/>
      <c r="HG144" s="128"/>
      <c r="HH144" s="128"/>
      <c r="HI144" s="128"/>
      <c r="HJ144" s="128"/>
      <c r="HK144" s="128"/>
      <c r="HL144" s="128"/>
      <c r="HM144" s="128"/>
      <c r="HN144" s="128"/>
      <c r="HO144" s="128"/>
      <c r="HP144" s="128"/>
      <c r="HQ144" s="128"/>
      <c r="HR144" s="128"/>
      <c r="HS144" s="128"/>
      <c r="HT144" s="128"/>
      <c r="HU144" s="128"/>
      <c r="HV144" s="128"/>
      <c r="HW144" s="128"/>
      <c r="HX144" s="128"/>
      <c r="HY144" s="128"/>
      <c r="HZ144" s="128"/>
      <c r="IA144" s="128"/>
      <c r="IB144" s="128"/>
      <c r="IC144" s="128"/>
      <c r="ID144" s="128"/>
      <c r="IE144" s="128"/>
      <c r="IF144" s="128"/>
      <c r="IG144" s="128"/>
      <c r="IH144" s="128"/>
      <c r="II144" s="128"/>
      <c r="IJ144" s="128"/>
      <c r="IK144" s="128"/>
      <c r="IL144" s="128"/>
      <c r="IM144" s="128"/>
      <c r="IN144" s="128"/>
      <c r="IO144" s="128"/>
      <c r="IP144" s="128"/>
      <c r="IQ144" s="128"/>
      <c r="IR144" s="128"/>
      <c r="IS144" s="128"/>
      <c r="IT144" s="128"/>
      <c r="IU144" s="128"/>
      <c r="IV144" s="128"/>
      <c r="IW144" s="128"/>
      <c r="IX144" s="128"/>
      <c r="IY144" s="128"/>
      <c r="IZ144" s="128"/>
      <c r="JA144" s="128"/>
      <c r="JB144" s="128"/>
      <c r="JC144" s="128"/>
      <c r="JD144" s="128"/>
      <c r="JE144" s="128"/>
      <c r="JF144" s="128"/>
      <c r="JG144" s="128"/>
      <c r="JH144" s="128"/>
      <c r="JI144" s="128"/>
      <c r="JJ144" s="128"/>
      <c r="JK144" s="128"/>
      <c r="JL144" s="128"/>
      <c r="JM144" s="128"/>
      <c r="JN144" s="128"/>
      <c r="JO144" s="128"/>
      <c r="JP144" s="128"/>
      <c r="JQ144" s="128"/>
      <c r="JR144" s="128"/>
      <c r="JS144" s="128"/>
      <c r="JT144" s="128"/>
      <c r="JU144" s="128"/>
      <c r="JV144" s="128"/>
      <c r="JW144" s="128"/>
      <c r="JX144" s="128"/>
      <c r="JY144" s="128"/>
      <c r="JZ144" s="128"/>
      <c r="KA144" s="128"/>
      <c r="KB144" s="128"/>
      <c r="KC144" s="128"/>
      <c r="KD144" s="128"/>
      <c r="KE144" s="128"/>
      <c r="KF144" s="128"/>
      <c r="KG144" s="128"/>
      <c r="KH144" s="128"/>
      <c r="KI144" s="128"/>
      <c r="KJ144" s="128"/>
      <c r="KK144" s="128"/>
      <c r="KL144" s="128"/>
      <c r="KM144" s="128"/>
      <c r="KN144" s="128"/>
      <c r="KO144" s="128"/>
      <c r="KP144" s="128"/>
      <c r="KQ144" s="128"/>
      <c r="KR144" s="128"/>
      <c r="KS144" s="128"/>
      <c r="KT144" s="128"/>
      <c r="KU144" s="128"/>
      <c r="KV144" s="128"/>
      <c r="KW144" s="128"/>
      <c r="KX144" s="128"/>
      <c r="KY144" s="128"/>
      <c r="KZ144" s="128"/>
      <c r="LA144" s="128"/>
      <c r="LB144" s="128"/>
      <c r="LC144" s="128"/>
      <c r="LD144" s="128"/>
      <c r="LE144" s="128"/>
      <c r="LF144" s="128"/>
      <c r="LG144" s="128"/>
      <c r="LH144" s="128"/>
      <c r="LI144" s="128"/>
      <c r="LJ144" s="128"/>
      <c r="LK144" s="128"/>
      <c r="LL144" s="128"/>
      <c r="LM144" s="128"/>
      <c r="LN144" s="128"/>
      <c r="LO144" s="128"/>
      <c r="LP144" s="128"/>
      <c r="LQ144" s="128"/>
      <c r="LR144" s="128"/>
      <c r="LS144" s="128"/>
      <c r="LT144" s="128"/>
      <c r="LU144" s="128"/>
      <c r="LV144" s="128"/>
      <c r="LW144" s="128"/>
      <c r="LX144" s="128"/>
      <c r="LY144" s="128"/>
      <c r="LZ144" s="128"/>
      <c r="MA144" s="128"/>
      <c r="MB144" s="128"/>
      <c r="MC144" s="128"/>
      <c r="MD144" s="128"/>
      <c r="ME144" s="128"/>
      <c r="MF144" s="128"/>
      <c r="MG144" s="128"/>
      <c r="MH144" s="128"/>
      <c r="MI144" s="128"/>
      <c r="MJ144" s="128"/>
      <c r="MK144" s="128"/>
      <c r="ML144" s="128"/>
      <c r="MM144" s="128"/>
      <c r="MN144" s="128"/>
      <c r="MO144" s="128"/>
      <c r="MP144" s="128"/>
      <c r="MQ144" s="128"/>
      <c r="MR144" s="128"/>
      <c r="MS144" s="128"/>
      <c r="MT144" s="128"/>
      <c r="MU144" s="128"/>
      <c r="MV144" s="128"/>
      <c r="MW144" s="128"/>
      <c r="MX144" s="128"/>
      <c r="MY144" s="128"/>
      <c r="MZ144" s="128"/>
      <c r="NA144" s="128"/>
      <c r="NB144" s="128"/>
      <c r="NC144" s="128"/>
      <c r="ND144" s="128"/>
      <c r="NE144" s="128"/>
      <c r="NF144" s="128"/>
      <c r="NG144" s="128"/>
      <c r="NH144" s="128"/>
      <c r="NI144" s="128"/>
      <c r="NJ144" s="128"/>
      <c r="NK144" s="128"/>
      <c r="NL144" s="128"/>
      <c r="NM144" s="128"/>
      <c r="NN144" s="128"/>
      <c r="NO144" s="128"/>
      <c r="NP144" s="128"/>
      <c r="NQ144" s="128"/>
      <c r="NR144" s="128"/>
      <c r="NS144" s="128"/>
      <c r="NT144" s="128"/>
      <c r="NU144" s="128"/>
      <c r="NV144" s="128"/>
      <c r="NW144" s="128"/>
      <c r="NX144" s="128"/>
      <c r="NY144" s="128"/>
      <c r="NZ144" s="128"/>
      <c r="OA144" s="128"/>
      <c r="OB144" s="128"/>
      <c r="OC144" s="128"/>
      <c r="OD144" s="128"/>
      <c r="OE144" s="128"/>
      <c r="OF144" s="128"/>
      <c r="OG144" s="128"/>
      <c r="OH144" s="128"/>
      <c r="OI144" s="128"/>
      <c r="OJ144" s="128"/>
      <c r="OK144" s="128"/>
      <c r="OL144" s="128"/>
      <c r="OM144" s="128"/>
      <c r="ON144" s="128"/>
      <c r="OO144" s="128"/>
      <c r="OP144" s="128"/>
      <c r="OQ144" s="128"/>
      <c r="OR144" s="128"/>
      <c r="OS144" s="128"/>
      <c r="OT144" s="128"/>
      <c r="OU144" s="128"/>
      <c r="OV144" s="128"/>
      <c r="OW144" s="128"/>
      <c r="OX144" s="128"/>
      <c r="OY144" s="128"/>
      <c r="OZ144" s="128"/>
      <c r="PA144" s="128"/>
      <c r="PB144" s="128"/>
      <c r="PC144" s="128"/>
      <c r="PD144" s="128"/>
      <c r="PE144" s="128"/>
      <c r="PF144" s="128"/>
      <c r="PG144" s="128"/>
      <c r="PH144" s="128"/>
      <c r="PI144" s="128"/>
      <c r="PJ144" s="128"/>
      <c r="PK144" s="128"/>
      <c r="PL144" s="128"/>
      <c r="PM144" s="128"/>
      <c r="PN144" s="128"/>
      <c r="PO144" s="128"/>
      <c r="PP144" s="128"/>
      <c r="PQ144" s="128"/>
      <c r="PR144" s="128"/>
      <c r="PS144" s="128"/>
      <c r="PT144" s="128"/>
      <c r="PU144" s="128"/>
      <c r="PV144" s="128"/>
      <c r="PW144" s="128"/>
      <c r="PX144" s="128"/>
      <c r="PY144" s="128"/>
      <c r="PZ144" s="128"/>
      <c r="QA144" s="128"/>
      <c r="QB144" s="128"/>
      <c r="QC144" s="128"/>
      <c r="QD144" s="128"/>
      <c r="QE144" s="128"/>
      <c r="QF144" s="128"/>
      <c r="QG144" s="128"/>
      <c r="QH144" s="128"/>
      <c r="QI144" s="128"/>
      <c r="QJ144" s="128"/>
      <c r="QK144" s="128"/>
      <c r="QL144" s="128"/>
      <c r="QM144" s="128"/>
      <c r="QN144" s="128"/>
      <c r="QO144" s="128"/>
      <c r="QP144" s="128"/>
      <c r="QQ144" s="128"/>
      <c r="QR144" s="128"/>
      <c r="QS144" s="128"/>
      <c r="QT144" s="128"/>
      <c r="QU144" s="128"/>
      <c r="QV144" s="128"/>
      <c r="QW144" s="128"/>
      <c r="QX144" s="128"/>
      <c r="QY144" s="128"/>
      <c r="QZ144" s="128"/>
      <c r="RA144" s="128"/>
      <c r="RB144" s="128"/>
      <c r="RC144" s="128"/>
      <c r="RD144" s="128"/>
      <c r="RE144" s="128"/>
      <c r="RF144" s="128"/>
      <c r="RG144" s="128"/>
      <c r="RH144" s="128"/>
      <c r="RI144" s="128"/>
      <c r="RJ144" s="128"/>
      <c r="RK144" s="128"/>
      <c r="RL144" s="128"/>
      <c r="RM144" s="128"/>
      <c r="RN144" s="128"/>
      <c r="RO144" s="128"/>
      <c r="RP144" s="128"/>
      <c r="RQ144" s="128"/>
      <c r="RR144" s="128"/>
      <c r="RS144" s="128"/>
      <c r="RT144" s="128"/>
      <c r="RU144" s="128"/>
      <c r="RV144" s="128"/>
      <c r="RW144" s="128"/>
      <c r="RX144" s="128"/>
      <c r="RY144" s="128"/>
      <c r="RZ144" s="128"/>
      <c r="SA144" s="128"/>
      <c r="SB144" s="128"/>
      <c r="SC144" s="128"/>
      <c r="SD144" s="128"/>
      <c r="SE144" s="128"/>
      <c r="SF144" s="128"/>
      <c r="SG144" s="128"/>
      <c r="SH144" s="128"/>
      <c r="SI144" s="128"/>
      <c r="SJ144" s="128"/>
      <c r="SK144" s="128"/>
      <c r="SL144" s="128"/>
      <c r="SM144" s="128"/>
      <c r="SN144" s="128"/>
      <c r="SO144" s="128"/>
      <c r="SP144" s="128"/>
      <c r="SQ144" s="128"/>
      <c r="SR144" s="128"/>
      <c r="SS144" s="128"/>
      <c r="ST144" s="128"/>
      <c r="SU144" s="128"/>
      <c r="SV144" s="128"/>
      <c r="SW144" s="128"/>
      <c r="SX144" s="128"/>
      <c r="SY144" s="128"/>
      <c r="SZ144" s="128"/>
      <c r="TA144" s="128"/>
      <c r="TB144" s="128"/>
      <c r="TC144" s="128"/>
      <c r="TD144" s="128"/>
      <c r="TE144" s="128"/>
      <c r="TF144" s="128"/>
      <c r="TG144" s="128"/>
      <c r="TH144" s="128"/>
      <c r="TI144" s="128"/>
      <c r="TJ144" s="128"/>
      <c r="TK144" s="128"/>
      <c r="TL144" s="128"/>
      <c r="TM144" s="128"/>
      <c r="TN144" s="128"/>
      <c r="TO144" s="128"/>
      <c r="TP144" s="128"/>
      <c r="TQ144" s="128"/>
      <c r="TR144" s="128"/>
      <c r="TS144" s="128"/>
      <c r="TT144" s="128"/>
      <c r="TU144" s="128"/>
      <c r="TV144" s="128"/>
      <c r="TW144" s="128"/>
      <c r="TX144" s="128"/>
      <c r="TY144" s="128"/>
      <c r="TZ144" s="128"/>
      <c r="UA144" s="128"/>
      <c r="UB144" s="128"/>
      <c r="UC144" s="128"/>
      <c r="UD144" s="128"/>
      <c r="UE144" s="128"/>
      <c r="UF144" s="128"/>
      <c r="UG144" s="128"/>
      <c r="UH144" s="128"/>
      <c r="UI144" s="128"/>
      <c r="UJ144" s="128"/>
      <c r="UK144" s="128"/>
      <c r="UL144" s="128"/>
      <c r="UM144" s="128"/>
      <c r="UN144" s="128"/>
      <c r="UO144" s="128"/>
      <c r="UP144" s="128"/>
      <c r="UQ144" s="128"/>
      <c r="UR144" s="128"/>
      <c r="US144" s="128"/>
      <c r="UT144" s="128"/>
      <c r="UU144" s="128"/>
      <c r="UV144" s="128"/>
      <c r="UW144" s="128"/>
      <c r="UX144" s="128"/>
      <c r="UY144" s="128"/>
      <c r="UZ144" s="128"/>
      <c r="VA144" s="128"/>
      <c r="VB144" s="128"/>
      <c r="VC144" s="128"/>
      <c r="VD144" s="128"/>
      <c r="VE144" s="128"/>
      <c r="VF144" s="128"/>
      <c r="VG144" s="128"/>
      <c r="VH144" s="128"/>
      <c r="VI144" s="128"/>
      <c r="VJ144" s="128"/>
      <c r="VK144" s="128"/>
      <c r="VL144" s="128"/>
      <c r="VM144" s="128"/>
      <c r="VN144" s="128"/>
      <c r="VO144" s="128"/>
      <c r="VP144" s="128"/>
      <c r="VQ144" s="128"/>
      <c r="VR144" s="128"/>
      <c r="VS144" s="128"/>
      <c r="VT144" s="128"/>
      <c r="VU144" s="128"/>
      <c r="VV144" s="128"/>
      <c r="VW144" s="128"/>
      <c r="VX144" s="128"/>
      <c r="VY144" s="128"/>
      <c r="VZ144" s="128"/>
      <c r="WA144" s="128"/>
      <c r="WB144" s="128"/>
      <c r="WC144" s="128"/>
      <c r="WD144" s="128"/>
      <c r="WE144" s="128"/>
      <c r="WF144" s="128"/>
      <c r="WG144" s="128"/>
      <c r="WH144" s="128"/>
      <c r="WI144" s="128"/>
      <c r="WJ144" s="128"/>
      <c r="WK144" s="128"/>
      <c r="WL144" s="128"/>
      <c r="WM144" s="128"/>
      <c r="WN144" s="128"/>
      <c r="WO144" s="128"/>
      <c r="WP144" s="128"/>
      <c r="WQ144" s="128"/>
      <c r="WR144" s="128"/>
      <c r="WS144" s="128"/>
      <c r="WT144" s="128"/>
      <c r="WU144" s="128"/>
      <c r="WV144" s="128"/>
      <c r="WW144" s="128"/>
      <c r="WX144" s="128"/>
      <c r="WY144" s="128"/>
      <c r="WZ144" s="128"/>
      <c r="XA144" s="128"/>
      <c r="XB144" s="128"/>
      <c r="XC144" s="128"/>
      <c r="XD144" s="128"/>
      <c r="XE144" s="128"/>
      <c r="XF144" s="128"/>
      <c r="XG144" s="128"/>
      <c r="XH144" s="128"/>
      <c r="XI144" s="128"/>
      <c r="XJ144" s="128"/>
      <c r="XK144" s="128"/>
      <c r="XL144" s="128"/>
      <c r="XM144" s="128"/>
      <c r="XN144" s="128"/>
      <c r="XO144" s="128"/>
      <c r="XP144" s="128"/>
      <c r="XQ144" s="128"/>
      <c r="XR144" s="128"/>
      <c r="XS144" s="128"/>
      <c r="XT144" s="128"/>
      <c r="XU144" s="128"/>
      <c r="XV144" s="128"/>
      <c r="XW144" s="128"/>
      <c r="XX144" s="128"/>
      <c r="XY144" s="128"/>
      <c r="XZ144" s="128"/>
      <c r="YA144" s="128"/>
      <c r="YB144" s="128"/>
      <c r="YC144" s="128"/>
      <c r="YD144" s="128"/>
      <c r="YE144" s="128"/>
      <c r="YF144" s="128"/>
      <c r="YG144" s="128"/>
      <c r="YH144" s="128"/>
      <c r="YI144" s="128"/>
      <c r="YJ144" s="128"/>
      <c r="YK144" s="128"/>
      <c r="YL144" s="128"/>
      <c r="YM144" s="128"/>
      <c r="YN144" s="128"/>
      <c r="YO144" s="128"/>
      <c r="YP144" s="128"/>
      <c r="YQ144" s="128"/>
      <c r="YR144" s="128"/>
      <c r="YS144" s="128"/>
      <c r="YT144" s="128"/>
      <c r="YU144" s="128"/>
      <c r="YV144" s="128"/>
      <c r="YW144" s="128"/>
      <c r="YX144" s="128"/>
      <c r="YY144" s="128"/>
      <c r="YZ144" s="128"/>
      <c r="ZA144" s="128"/>
      <c r="ZB144" s="128"/>
      <c r="ZC144" s="128"/>
      <c r="ZD144" s="128"/>
      <c r="ZE144" s="128"/>
      <c r="ZF144" s="128"/>
      <c r="ZG144" s="128"/>
      <c r="ZH144" s="128"/>
      <c r="ZI144" s="128"/>
      <c r="ZJ144" s="128"/>
      <c r="ZK144" s="128"/>
      <c r="ZL144" s="128"/>
      <c r="ZM144" s="128"/>
      <c r="ZN144" s="128"/>
      <c r="ZO144" s="128"/>
      <c r="ZP144" s="128"/>
      <c r="ZQ144" s="128"/>
      <c r="ZR144" s="128"/>
      <c r="ZS144" s="128"/>
      <c r="ZT144" s="128"/>
      <c r="ZU144" s="128"/>
      <c r="ZV144" s="128"/>
      <c r="ZW144" s="128"/>
      <c r="ZX144" s="128"/>
      <c r="ZY144" s="128"/>
      <c r="ZZ144" s="128"/>
      <c r="AAA144" s="128"/>
      <c r="AAB144" s="128"/>
      <c r="AAC144" s="128"/>
      <c r="AAD144" s="128"/>
      <c r="AAE144" s="128"/>
      <c r="AAF144" s="128"/>
      <c r="AAG144" s="128"/>
      <c r="AAH144" s="128"/>
      <c r="AAI144" s="128"/>
      <c r="AAJ144" s="128"/>
      <c r="AAK144" s="128"/>
      <c r="AAL144" s="128"/>
      <c r="AAM144" s="128"/>
      <c r="AAN144" s="128"/>
      <c r="AAO144" s="128"/>
      <c r="AAP144" s="128"/>
      <c r="AAQ144" s="128"/>
      <c r="AAR144" s="128"/>
      <c r="AAS144" s="128"/>
      <c r="AAT144" s="128"/>
      <c r="AAU144" s="128"/>
      <c r="AAV144" s="128"/>
      <c r="AAW144" s="128"/>
      <c r="AAX144" s="128"/>
      <c r="AAY144" s="128"/>
      <c r="AAZ144" s="128"/>
      <c r="ABA144" s="128"/>
      <c r="ABB144" s="128"/>
      <c r="ABC144" s="128"/>
      <c r="ABD144" s="128"/>
      <c r="ABE144" s="128"/>
      <c r="ABF144" s="128"/>
      <c r="ABG144" s="128"/>
      <c r="ABH144" s="128"/>
      <c r="ABI144" s="128"/>
      <c r="ABJ144" s="128"/>
      <c r="ABK144" s="128"/>
      <c r="ABL144" s="128"/>
      <c r="ABM144" s="128"/>
      <c r="ABN144" s="128"/>
      <c r="ABO144" s="128"/>
      <c r="ABP144" s="128"/>
      <c r="ABQ144" s="128"/>
      <c r="ABR144" s="128"/>
      <c r="ABS144" s="128"/>
      <c r="ABT144" s="128"/>
      <c r="ABU144" s="128"/>
      <c r="ABV144" s="128"/>
      <c r="ABW144" s="128"/>
      <c r="ABX144" s="128"/>
      <c r="ABY144" s="128"/>
      <c r="ABZ144" s="128"/>
      <c r="ACA144" s="128"/>
      <c r="ACB144" s="128"/>
      <c r="ACC144" s="128"/>
      <c r="ACD144" s="128"/>
      <c r="ACE144" s="128"/>
      <c r="ACF144" s="128"/>
      <c r="ACG144" s="128"/>
      <c r="ACH144" s="128"/>
      <c r="ACI144" s="128"/>
      <c r="ACJ144" s="128"/>
      <c r="ACK144" s="128"/>
      <c r="ACL144" s="128"/>
      <c r="ACM144" s="128"/>
      <c r="ACN144" s="128"/>
      <c r="ACO144" s="128"/>
      <c r="ACP144" s="128"/>
      <c r="ACQ144" s="128"/>
      <c r="ACR144" s="128"/>
      <c r="ACS144" s="128"/>
      <c r="ACT144" s="128"/>
      <c r="ACU144" s="128"/>
      <c r="ACV144" s="128"/>
      <c r="ACW144" s="128"/>
      <c r="ACX144" s="128"/>
      <c r="ACY144" s="128"/>
      <c r="ACZ144" s="128"/>
      <c r="ADA144" s="128"/>
      <c r="ADB144" s="128"/>
      <c r="ADC144" s="128"/>
      <c r="ADD144" s="128"/>
      <c r="ADE144" s="128"/>
      <c r="ADF144" s="128"/>
      <c r="ADG144" s="128"/>
      <c r="ADH144" s="128"/>
      <c r="ADI144" s="128"/>
      <c r="ADJ144" s="128"/>
      <c r="ADK144" s="128"/>
      <c r="ADL144" s="128"/>
      <c r="ADM144" s="128"/>
      <c r="ADN144" s="128"/>
      <c r="ADO144" s="128"/>
      <c r="ADP144" s="128"/>
      <c r="ADQ144" s="128"/>
      <c r="ADR144" s="128"/>
      <c r="ADS144" s="128"/>
      <c r="ADT144" s="128"/>
      <c r="ADU144" s="128"/>
      <c r="ADV144" s="128"/>
      <c r="ADW144" s="128"/>
      <c r="ADX144" s="128"/>
      <c r="ADY144" s="128"/>
      <c r="ADZ144" s="128"/>
      <c r="AEA144" s="128"/>
      <c r="AEB144" s="128"/>
      <c r="AEC144" s="128"/>
      <c r="AED144" s="128"/>
      <c r="AEE144" s="128"/>
      <c r="AEF144" s="128"/>
      <c r="AEG144" s="128"/>
      <c r="AEH144" s="128"/>
      <c r="AEI144" s="128"/>
      <c r="AEJ144" s="128"/>
      <c r="AEK144" s="128"/>
      <c r="AEL144" s="128"/>
      <c r="AEM144" s="128"/>
      <c r="AEN144" s="128"/>
      <c r="AEO144" s="128"/>
      <c r="AEP144" s="128"/>
      <c r="AEQ144" s="128"/>
      <c r="AER144" s="128"/>
      <c r="AES144" s="128"/>
      <c r="AET144" s="128"/>
      <c r="AEU144" s="128"/>
      <c r="AEV144" s="128"/>
      <c r="AEW144" s="128"/>
      <c r="AEX144" s="128"/>
      <c r="AEY144" s="128"/>
      <c r="AEZ144" s="128"/>
      <c r="AFA144" s="128"/>
      <c r="AFB144" s="128"/>
      <c r="AFC144" s="128"/>
      <c r="AFD144" s="128"/>
      <c r="AFE144" s="128"/>
      <c r="AFF144" s="128"/>
      <c r="AFG144" s="128"/>
      <c r="AFH144" s="128"/>
      <c r="AFI144" s="128"/>
      <c r="AFJ144" s="128"/>
      <c r="AFK144" s="128"/>
      <c r="AFL144" s="128"/>
      <c r="AFM144" s="128"/>
      <c r="AFN144" s="128"/>
      <c r="AFO144" s="128"/>
      <c r="AFP144" s="128"/>
      <c r="AFQ144" s="128"/>
      <c r="AFR144" s="128"/>
      <c r="AFS144" s="128"/>
      <c r="AFT144" s="128"/>
      <c r="AFU144" s="128"/>
      <c r="AFV144" s="128"/>
      <c r="AFW144" s="128"/>
      <c r="AFX144" s="128"/>
      <c r="AFY144" s="128"/>
      <c r="AFZ144" s="128"/>
      <c r="AGA144" s="128"/>
      <c r="AGB144" s="128"/>
      <c r="AGC144" s="128"/>
      <c r="AGD144" s="128"/>
      <c r="AGE144" s="128"/>
      <c r="AGF144" s="128"/>
      <c r="AGG144" s="128"/>
      <c r="AGH144" s="128"/>
      <c r="AGI144" s="128"/>
      <c r="AGJ144" s="128"/>
      <c r="AGK144" s="128"/>
      <c r="AGL144" s="128"/>
      <c r="AGM144" s="128"/>
      <c r="AGN144" s="128"/>
      <c r="AGO144" s="128"/>
      <c r="AGP144" s="128"/>
      <c r="AGQ144" s="128"/>
      <c r="AGR144" s="128"/>
      <c r="AGS144" s="128"/>
      <c r="AGT144" s="128"/>
      <c r="AGU144" s="128"/>
      <c r="AGV144" s="128"/>
      <c r="AGW144" s="128"/>
      <c r="AGX144" s="128"/>
      <c r="AGY144" s="128"/>
      <c r="AGZ144" s="128"/>
      <c r="AHA144" s="128"/>
      <c r="AHB144" s="128"/>
      <c r="AHC144" s="128"/>
      <c r="AHD144" s="128"/>
      <c r="AHE144" s="128"/>
      <c r="AHF144" s="128"/>
      <c r="AHG144" s="128"/>
      <c r="AHH144" s="128"/>
      <c r="AHI144" s="128"/>
      <c r="AHJ144" s="128"/>
      <c r="AHK144" s="128"/>
      <c r="AHL144" s="128"/>
      <c r="AHM144" s="128"/>
      <c r="AHN144" s="128"/>
      <c r="AHO144" s="128"/>
      <c r="AHP144" s="128"/>
      <c r="AHQ144" s="128"/>
      <c r="AHR144" s="128"/>
      <c r="AHS144" s="128"/>
      <c r="AHT144" s="128"/>
      <c r="AHU144" s="128"/>
      <c r="AHV144" s="128"/>
      <c r="AHW144" s="128"/>
      <c r="AHX144" s="128"/>
      <c r="AHY144" s="128"/>
      <c r="AHZ144" s="128"/>
      <c r="AIA144" s="128"/>
      <c r="AIB144" s="128"/>
      <c r="AIC144" s="128"/>
      <c r="AID144" s="128"/>
      <c r="AIE144" s="128"/>
      <c r="AIF144" s="128"/>
      <c r="AIG144" s="128"/>
      <c r="AIH144" s="128"/>
      <c r="AII144" s="128"/>
      <c r="AIJ144" s="128"/>
      <c r="AIK144" s="128"/>
      <c r="AIL144" s="128"/>
      <c r="AIM144" s="128"/>
      <c r="AIN144" s="128"/>
      <c r="AIO144" s="128"/>
      <c r="AIP144" s="128"/>
      <c r="AIQ144" s="128"/>
      <c r="AIR144" s="128"/>
      <c r="AIS144" s="128"/>
      <c r="AIT144" s="128"/>
      <c r="AIU144" s="128"/>
      <c r="AIV144" s="128"/>
      <c r="AIW144" s="128"/>
      <c r="AIX144" s="128"/>
      <c r="AIY144" s="128"/>
      <c r="AIZ144" s="128"/>
      <c r="AJA144" s="128"/>
      <c r="AJB144" s="128"/>
      <c r="AJC144" s="128"/>
      <c r="AJD144" s="128"/>
      <c r="AJE144" s="128"/>
      <c r="AJF144" s="128"/>
      <c r="AJG144" s="128"/>
      <c r="AJH144" s="128"/>
      <c r="AJI144" s="128"/>
      <c r="AJJ144" s="128"/>
      <c r="AJK144" s="128"/>
      <c r="AJL144" s="128"/>
      <c r="AJM144" s="128"/>
      <c r="AJN144" s="128"/>
      <c r="AJO144" s="128"/>
      <c r="AJP144" s="128"/>
      <c r="AJQ144" s="128"/>
      <c r="AJR144" s="128"/>
      <c r="AJS144" s="128"/>
      <c r="AJT144" s="128"/>
      <c r="AJU144" s="128"/>
      <c r="AJV144" s="128"/>
      <c r="AJW144" s="128"/>
      <c r="AJX144" s="128"/>
      <c r="AJY144" s="128"/>
      <c r="AJZ144" s="128"/>
      <c r="AKA144" s="128"/>
      <c r="AKB144" s="128"/>
      <c r="AKC144" s="128"/>
      <c r="AKD144" s="128"/>
      <c r="AKE144" s="128"/>
      <c r="AKF144" s="128"/>
      <c r="AKG144" s="128"/>
      <c r="AKH144" s="128"/>
      <c r="AKI144" s="128"/>
      <c r="AKJ144" s="128"/>
      <c r="AKK144" s="128"/>
      <c r="AKL144" s="128"/>
      <c r="AKM144" s="128"/>
      <c r="AKN144" s="128"/>
      <c r="AKO144" s="128"/>
      <c r="AKP144" s="128"/>
      <c r="AKQ144" s="128"/>
      <c r="AKR144" s="128"/>
      <c r="AKS144" s="128"/>
      <c r="AKT144" s="128"/>
      <c r="AKU144" s="128"/>
      <c r="AKV144" s="128"/>
      <c r="AKW144" s="128"/>
      <c r="AKX144" s="128"/>
      <c r="AKY144" s="128"/>
      <c r="AKZ144" s="128"/>
      <c r="ALA144" s="128"/>
      <c r="ALB144" s="128"/>
      <c r="ALC144" s="128"/>
      <c r="ALD144" s="128"/>
      <c r="ALE144" s="128"/>
      <c r="ALF144" s="128"/>
      <c r="ALG144" s="128"/>
      <c r="ALH144" s="128"/>
      <c r="ALI144" s="128"/>
      <c r="ALJ144" s="128"/>
      <c r="ALK144" s="128"/>
      <c r="ALL144" s="128"/>
      <c r="ALM144" s="128"/>
      <c r="ALN144" s="128"/>
      <c r="ALO144" s="128"/>
      <c r="ALP144" s="128"/>
      <c r="ALQ144" s="128"/>
      <c r="ALR144" s="128"/>
      <c r="ALS144" s="128"/>
      <c r="ALT144" s="128"/>
      <c r="ALU144" s="128"/>
      <c r="ALV144" s="128"/>
      <c r="ALW144" s="128"/>
      <c r="ALX144" s="128"/>
      <c r="ALY144" s="128"/>
      <c r="ALZ144" s="128"/>
      <c r="AMA144" s="128"/>
      <c r="AMB144" s="128"/>
      <c r="AMC144" s="128"/>
      <c r="AMD144" s="128"/>
      <c r="AME144" s="128"/>
      <c r="AMF144" s="128"/>
      <c r="AMG144" s="128"/>
      <c r="AMH144" s="128"/>
      <c r="AMI144" s="128"/>
      <c r="AMJ144" s="128"/>
      <c r="AMK144" s="128"/>
      <c r="AML144" s="128"/>
      <c r="AMM144" s="128"/>
      <c r="AMN144" s="128"/>
      <c r="AMO144" s="128"/>
    </row>
    <row r="145" spans="1:1032">
      <c r="A145" s="366"/>
      <c r="B145" s="367"/>
      <c r="C145" s="367"/>
      <c r="D145" s="367"/>
      <c r="E145" s="367"/>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D145" s="96"/>
      <c r="AE145" s="96"/>
      <c r="AF145" s="96"/>
      <c r="AG145" s="96"/>
      <c r="AH145" s="96"/>
      <c r="AI145" s="96"/>
      <c r="AJ145" s="96"/>
      <c r="AK145" s="96"/>
      <c r="AL145" s="96"/>
      <c r="AM145" s="96"/>
      <c r="AN145" s="96"/>
      <c r="AO145" s="96"/>
      <c r="AP145" s="96"/>
      <c r="AQ145" s="96"/>
      <c r="AR145" s="128"/>
      <c r="AS145" s="128"/>
      <c r="AT145" s="128"/>
      <c r="AU145" s="128"/>
      <c r="AV145" s="128"/>
      <c r="AW145" s="128"/>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c r="CX145" s="128"/>
      <c r="CY145" s="128"/>
      <c r="CZ145" s="128"/>
      <c r="DA145" s="128"/>
      <c r="DB145" s="128"/>
      <c r="DC145" s="128"/>
      <c r="DD145" s="128"/>
      <c r="DE145" s="128"/>
      <c r="DF145" s="128"/>
      <c r="DG145" s="128"/>
      <c r="DH145" s="128"/>
      <c r="DI145" s="128"/>
      <c r="DJ145" s="128"/>
      <c r="DK145" s="128"/>
      <c r="DL145" s="128"/>
      <c r="DM145" s="128"/>
      <c r="DN145" s="128"/>
      <c r="DO145" s="128"/>
      <c r="DP145" s="128"/>
      <c r="DQ145" s="128"/>
      <c r="DR145" s="128"/>
      <c r="DS145" s="128"/>
      <c r="DT145" s="128"/>
      <c r="DU145" s="128"/>
      <c r="DV145" s="128"/>
      <c r="DW145" s="128"/>
      <c r="DX145" s="128"/>
      <c r="DY145" s="128"/>
      <c r="DZ145" s="128"/>
      <c r="EA145" s="128"/>
      <c r="EB145" s="128"/>
      <c r="EC145" s="128"/>
      <c r="ED145" s="128"/>
      <c r="EE145" s="128"/>
      <c r="EF145" s="128"/>
      <c r="EG145" s="128"/>
      <c r="EH145" s="128"/>
      <c r="EI145" s="128"/>
      <c r="EJ145" s="128"/>
      <c r="EK145" s="128"/>
      <c r="EL145" s="128"/>
      <c r="EM145" s="128"/>
      <c r="EN145" s="128"/>
      <c r="EO145" s="128"/>
      <c r="EP145" s="128"/>
      <c r="EQ145" s="128"/>
      <c r="ER145" s="128"/>
      <c r="ES145" s="128"/>
      <c r="ET145" s="128"/>
      <c r="EU145" s="128"/>
      <c r="EV145" s="128"/>
      <c r="EW145" s="128"/>
      <c r="EX145" s="128"/>
      <c r="EY145" s="128"/>
      <c r="EZ145" s="128"/>
      <c r="FA145" s="128"/>
      <c r="FB145" s="128"/>
      <c r="FC145" s="128"/>
      <c r="FD145" s="128"/>
      <c r="FE145" s="128"/>
      <c r="FF145" s="128"/>
      <c r="FG145" s="128"/>
      <c r="FH145" s="128"/>
      <c r="FI145" s="128"/>
      <c r="FJ145" s="128"/>
      <c r="FK145" s="128"/>
      <c r="FL145" s="128"/>
      <c r="FM145" s="128"/>
      <c r="FN145" s="128"/>
      <c r="FO145" s="128"/>
      <c r="FP145" s="128"/>
      <c r="FQ145" s="128"/>
      <c r="FR145" s="128"/>
      <c r="FS145" s="128"/>
      <c r="FT145" s="128"/>
      <c r="FU145" s="128"/>
      <c r="FV145" s="128"/>
      <c r="FW145" s="128"/>
      <c r="FX145" s="128"/>
      <c r="FY145" s="128"/>
      <c r="FZ145" s="128"/>
      <c r="GA145" s="128"/>
      <c r="GB145" s="128"/>
      <c r="GC145" s="128"/>
      <c r="GD145" s="128"/>
      <c r="GE145" s="128"/>
      <c r="GF145" s="128"/>
      <c r="GG145" s="128"/>
      <c r="GH145" s="128"/>
      <c r="GI145" s="128"/>
      <c r="GJ145" s="128"/>
      <c r="GK145" s="128"/>
      <c r="GL145" s="128"/>
      <c r="GM145" s="128"/>
      <c r="GN145" s="128"/>
      <c r="GO145" s="128"/>
      <c r="GP145" s="128"/>
      <c r="GQ145" s="128"/>
      <c r="GR145" s="128"/>
      <c r="GS145" s="128"/>
      <c r="GT145" s="128"/>
      <c r="GU145" s="128"/>
      <c r="GV145" s="128"/>
      <c r="GW145" s="128"/>
      <c r="GX145" s="128"/>
      <c r="GY145" s="128"/>
      <c r="GZ145" s="128"/>
      <c r="HA145" s="128"/>
      <c r="HB145" s="128"/>
      <c r="HC145" s="128"/>
      <c r="HD145" s="128"/>
      <c r="HE145" s="128"/>
      <c r="HF145" s="128"/>
      <c r="HG145" s="128"/>
      <c r="HH145" s="128"/>
      <c r="HI145" s="128"/>
      <c r="HJ145" s="128"/>
      <c r="HK145" s="128"/>
      <c r="HL145" s="128"/>
      <c r="HM145" s="128"/>
      <c r="HN145" s="128"/>
      <c r="HO145" s="128"/>
      <c r="HP145" s="128"/>
      <c r="HQ145" s="128"/>
      <c r="HR145" s="128"/>
      <c r="HS145" s="128"/>
      <c r="HT145" s="128"/>
      <c r="HU145" s="128"/>
      <c r="HV145" s="128"/>
      <c r="HW145" s="128"/>
      <c r="HX145" s="128"/>
      <c r="HY145" s="128"/>
      <c r="HZ145" s="128"/>
      <c r="IA145" s="128"/>
      <c r="IB145" s="128"/>
      <c r="IC145" s="128"/>
      <c r="ID145" s="128"/>
      <c r="IE145" s="128"/>
      <c r="IF145" s="128"/>
      <c r="IG145" s="128"/>
      <c r="IH145" s="128"/>
      <c r="II145" s="128"/>
      <c r="IJ145" s="128"/>
      <c r="IK145" s="128"/>
      <c r="IL145" s="128"/>
      <c r="IM145" s="128"/>
      <c r="IN145" s="128"/>
      <c r="IO145" s="128"/>
      <c r="IP145" s="128"/>
      <c r="IQ145" s="128"/>
      <c r="IR145" s="128"/>
      <c r="IS145" s="128"/>
      <c r="IT145" s="128"/>
      <c r="IU145" s="128"/>
      <c r="IV145" s="128"/>
      <c r="IW145" s="128"/>
      <c r="IX145" s="128"/>
      <c r="IY145" s="128"/>
      <c r="IZ145" s="128"/>
      <c r="JA145" s="128"/>
      <c r="JB145" s="128"/>
      <c r="JC145" s="128"/>
      <c r="JD145" s="128"/>
      <c r="JE145" s="128"/>
      <c r="JF145" s="128"/>
      <c r="JG145" s="128"/>
      <c r="JH145" s="128"/>
      <c r="JI145" s="128"/>
      <c r="JJ145" s="128"/>
      <c r="JK145" s="128"/>
      <c r="JL145" s="128"/>
      <c r="JM145" s="128"/>
      <c r="JN145" s="128"/>
      <c r="JO145" s="128"/>
      <c r="JP145" s="128"/>
      <c r="JQ145" s="128"/>
      <c r="JR145" s="128"/>
      <c r="JS145" s="128"/>
      <c r="JT145" s="128"/>
      <c r="JU145" s="128"/>
      <c r="JV145" s="128"/>
      <c r="JW145" s="128"/>
      <c r="JX145" s="128"/>
      <c r="JY145" s="128"/>
      <c r="JZ145" s="128"/>
      <c r="KA145" s="128"/>
      <c r="KB145" s="128"/>
      <c r="KC145" s="128"/>
      <c r="KD145" s="128"/>
      <c r="KE145" s="128"/>
      <c r="KF145" s="128"/>
      <c r="KG145" s="128"/>
      <c r="KH145" s="128"/>
      <c r="KI145" s="128"/>
      <c r="KJ145" s="128"/>
      <c r="KK145" s="128"/>
      <c r="KL145" s="128"/>
      <c r="KM145" s="128"/>
      <c r="KN145" s="128"/>
      <c r="KO145" s="128"/>
      <c r="KP145" s="128"/>
      <c r="KQ145" s="128"/>
      <c r="KR145" s="128"/>
      <c r="KS145" s="128"/>
      <c r="KT145" s="128"/>
      <c r="KU145" s="128"/>
      <c r="KV145" s="128"/>
      <c r="KW145" s="128"/>
      <c r="KX145" s="128"/>
      <c r="KY145" s="128"/>
      <c r="KZ145" s="128"/>
      <c r="LA145" s="128"/>
      <c r="LB145" s="128"/>
      <c r="LC145" s="128"/>
      <c r="LD145" s="128"/>
      <c r="LE145" s="128"/>
      <c r="LF145" s="128"/>
      <c r="LG145" s="128"/>
      <c r="LH145" s="128"/>
      <c r="LI145" s="128"/>
      <c r="LJ145" s="128"/>
      <c r="LK145" s="128"/>
      <c r="LL145" s="128"/>
      <c r="LM145" s="128"/>
      <c r="LN145" s="128"/>
      <c r="LO145" s="128"/>
      <c r="LP145" s="128"/>
      <c r="LQ145" s="128"/>
      <c r="LR145" s="128"/>
      <c r="LS145" s="128"/>
      <c r="LT145" s="128"/>
      <c r="LU145" s="128"/>
      <c r="LV145" s="128"/>
      <c r="LW145" s="128"/>
      <c r="LX145" s="128"/>
      <c r="LY145" s="128"/>
      <c r="LZ145" s="128"/>
      <c r="MA145" s="128"/>
      <c r="MB145" s="128"/>
      <c r="MC145" s="128"/>
      <c r="MD145" s="128"/>
      <c r="ME145" s="128"/>
      <c r="MF145" s="128"/>
      <c r="MG145" s="128"/>
      <c r="MH145" s="128"/>
      <c r="MI145" s="128"/>
      <c r="MJ145" s="128"/>
      <c r="MK145" s="128"/>
      <c r="ML145" s="128"/>
      <c r="MM145" s="128"/>
      <c r="MN145" s="128"/>
      <c r="MO145" s="128"/>
      <c r="MP145" s="128"/>
      <c r="MQ145" s="128"/>
      <c r="MR145" s="128"/>
      <c r="MS145" s="128"/>
      <c r="MT145" s="128"/>
      <c r="MU145" s="128"/>
      <c r="MV145" s="128"/>
      <c r="MW145" s="128"/>
      <c r="MX145" s="128"/>
      <c r="MY145" s="128"/>
      <c r="MZ145" s="128"/>
      <c r="NA145" s="128"/>
      <c r="NB145" s="128"/>
      <c r="NC145" s="128"/>
      <c r="ND145" s="128"/>
      <c r="NE145" s="128"/>
      <c r="NF145" s="128"/>
      <c r="NG145" s="128"/>
      <c r="NH145" s="128"/>
      <c r="NI145" s="128"/>
      <c r="NJ145" s="128"/>
      <c r="NK145" s="128"/>
      <c r="NL145" s="128"/>
      <c r="NM145" s="128"/>
      <c r="NN145" s="128"/>
      <c r="NO145" s="128"/>
      <c r="NP145" s="128"/>
      <c r="NQ145" s="128"/>
      <c r="NR145" s="128"/>
      <c r="NS145" s="128"/>
      <c r="NT145" s="128"/>
      <c r="NU145" s="128"/>
      <c r="NV145" s="128"/>
      <c r="NW145" s="128"/>
      <c r="NX145" s="128"/>
      <c r="NY145" s="128"/>
      <c r="NZ145" s="128"/>
      <c r="OA145" s="128"/>
      <c r="OB145" s="128"/>
      <c r="OC145" s="128"/>
      <c r="OD145" s="128"/>
      <c r="OE145" s="128"/>
      <c r="OF145" s="128"/>
      <c r="OG145" s="128"/>
      <c r="OH145" s="128"/>
      <c r="OI145" s="128"/>
      <c r="OJ145" s="128"/>
      <c r="OK145" s="128"/>
      <c r="OL145" s="128"/>
      <c r="OM145" s="128"/>
      <c r="ON145" s="128"/>
      <c r="OO145" s="128"/>
      <c r="OP145" s="128"/>
      <c r="OQ145" s="128"/>
      <c r="OR145" s="128"/>
      <c r="OS145" s="128"/>
      <c r="OT145" s="128"/>
      <c r="OU145" s="128"/>
      <c r="OV145" s="128"/>
      <c r="OW145" s="128"/>
      <c r="OX145" s="128"/>
      <c r="OY145" s="128"/>
      <c r="OZ145" s="128"/>
      <c r="PA145" s="128"/>
      <c r="PB145" s="128"/>
      <c r="PC145" s="128"/>
      <c r="PD145" s="128"/>
      <c r="PE145" s="128"/>
      <c r="PF145" s="128"/>
      <c r="PG145" s="128"/>
      <c r="PH145" s="128"/>
      <c r="PI145" s="128"/>
      <c r="PJ145" s="128"/>
      <c r="PK145" s="128"/>
      <c r="PL145" s="128"/>
      <c r="PM145" s="128"/>
      <c r="PN145" s="128"/>
      <c r="PO145" s="128"/>
      <c r="PP145" s="128"/>
      <c r="PQ145" s="128"/>
      <c r="PR145" s="128"/>
      <c r="PS145" s="128"/>
      <c r="PT145" s="128"/>
      <c r="PU145" s="128"/>
      <c r="PV145" s="128"/>
      <c r="PW145" s="128"/>
      <c r="PX145" s="128"/>
      <c r="PY145" s="128"/>
      <c r="PZ145" s="128"/>
      <c r="QA145" s="128"/>
      <c r="QB145" s="128"/>
      <c r="QC145" s="128"/>
      <c r="QD145" s="128"/>
      <c r="QE145" s="128"/>
      <c r="QF145" s="128"/>
      <c r="QG145" s="128"/>
      <c r="QH145" s="128"/>
      <c r="QI145" s="128"/>
      <c r="QJ145" s="128"/>
      <c r="QK145" s="128"/>
      <c r="QL145" s="128"/>
      <c r="QM145" s="128"/>
      <c r="QN145" s="128"/>
      <c r="QO145" s="128"/>
      <c r="QP145" s="128"/>
      <c r="QQ145" s="128"/>
      <c r="QR145" s="128"/>
      <c r="QS145" s="128"/>
      <c r="QT145" s="128"/>
      <c r="QU145" s="128"/>
      <c r="QV145" s="128"/>
      <c r="QW145" s="128"/>
      <c r="QX145" s="128"/>
      <c r="QY145" s="128"/>
      <c r="QZ145" s="128"/>
      <c r="RA145" s="128"/>
      <c r="RB145" s="128"/>
      <c r="RC145" s="128"/>
      <c r="RD145" s="128"/>
      <c r="RE145" s="128"/>
      <c r="RF145" s="128"/>
      <c r="RG145" s="128"/>
      <c r="RH145" s="128"/>
      <c r="RI145" s="128"/>
      <c r="RJ145" s="128"/>
      <c r="RK145" s="128"/>
      <c r="RL145" s="128"/>
      <c r="RM145" s="128"/>
      <c r="RN145" s="128"/>
      <c r="RO145" s="128"/>
      <c r="RP145" s="128"/>
      <c r="RQ145" s="128"/>
      <c r="RR145" s="128"/>
      <c r="RS145" s="128"/>
      <c r="RT145" s="128"/>
      <c r="RU145" s="128"/>
      <c r="RV145" s="128"/>
      <c r="RW145" s="128"/>
      <c r="RX145" s="128"/>
      <c r="RY145" s="128"/>
      <c r="RZ145" s="128"/>
      <c r="SA145" s="128"/>
      <c r="SB145" s="128"/>
      <c r="SC145" s="128"/>
      <c r="SD145" s="128"/>
      <c r="SE145" s="128"/>
      <c r="SF145" s="128"/>
      <c r="SG145" s="128"/>
      <c r="SH145" s="128"/>
      <c r="SI145" s="128"/>
      <c r="SJ145" s="128"/>
      <c r="SK145" s="128"/>
      <c r="SL145" s="128"/>
      <c r="SM145" s="128"/>
      <c r="SN145" s="128"/>
      <c r="SO145" s="128"/>
      <c r="SP145" s="128"/>
      <c r="SQ145" s="128"/>
      <c r="SR145" s="128"/>
      <c r="SS145" s="128"/>
      <c r="ST145" s="128"/>
      <c r="SU145" s="128"/>
      <c r="SV145" s="128"/>
      <c r="SW145" s="128"/>
      <c r="SX145" s="128"/>
      <c r="SY145" s="128"/>
      <c r="SZ145" s="128"/>
      <c r="TA145" s="128"/>
      <c r="TB145" s="128"/>
      <c r="TC145" s="128"/>
      <c r="TD145" s="128"/>
      <c r="TE145" s="128"/>
      <c r="TF145" s="128"/>
      <c r="TG145" s="128"/>
      <c r="TH145" s="128"/>
      <c r="TI145" s="128"/>
      <c r="TJ145" s="128"/>
      <c r="TK145" s="128"/>
      <c r="TL145" s="128"/>
      <c r="TM145" s="128"/>
      <c r="TN145" s="128"/>
      <c r="TO145" s="128"/>
      <c r="TP145" s="128"/>
      <c r="TQ145" s="128"/>
      <c r="TR145" s="128"/>
      <c r="TS145" s="128"/>
      <c r="TT145" s="128"/>
      <c r="TU145" s="128"/>
      <c r="TV145" s="128"/>
      <c r="TW145" s="128"/>
      <c r="TX145" s="128"/>
      <c r="TY145" s="128"/>
      <c r="TZ145" s="128"/>
      <c r="UA145" s="128"/>
      <c r="UB145" s="128"/>
      <c r="UC145" s="128"/>
      <c r="UD145" s="128"/>
      <c r="UE145" s="128"/>
      <c r="UF145" s="128"/>
      <c r="UG145" s="128"/>
      <c r="UH145" s="128"/>
      <c r="UI145" s="128"/>
      <c r="UJ145" s="128"/>
      <c r="UK145" s="128"/>
      <c r="UL145" s="128"/>
      <c r="UM145" s="128"/>
      <c r="UN145" s="128"/>
      <c r="UO145" s="128"/>
      <c r="UP145" s="128"/>
      <c r="UQ145" s="128"/>
      <c r="UR145" s="128"/>
      <c r="US145" s="128"/>
      <c r="UT145" s="128"/>
      <c r="UU145" s="128"/>
      <c r="UV145" s="128"/>
      <c r="UW145" s="128"/>
      <c r="UX145" s="128"/>
      <c r="UY145" s="128"/>
      <c r="UZ145" s="128"/>
      <c r="VA145" s="128"/>
      <c r="VB145" s="128"/>
      <c r="VC145" s="128"/>
      <c r="VD145" s="128"/>
      <c r="VE145" s="128"/>
      <c r="VF145" s="128"/>
      <c r="VG145" s="128"/>
      <c r="VH145" s="128"/>
      <c r="VI145" s="128"/>
      <c r="VJ145" s="128"/>
      <c r="VK145" s="128"/>
      <c r="VL145" s="128"/>
      <c r="VM145" s="128"/>
      <c r="VN145" s="128"/>
      <c r="VO145" s="128"/>
      <c r="VP145" s="128"/>
      <c r="VQ145" s="128"/>
      <c r="VR145" s="128"/>
      <c r="VS145" s="128"/>
      <c r="VT145" s="128"/>
      <c r="VU145" s="128"/>
      <c r="VV145" s="128"/>
      <c r="VW145" s="128"/>
      <c r="VX145" s="128"/>
      <c r="VY145" s="128"/>
      <c r="VZ145" s="128"/>
      <c r="WA145" s="128"/>
      <c r="WB145" s="128"/>
      <c r="WC145" s="128"/>
      <c r="WD145" s="128"/>
      <c r="WE145" s="128"/>
      <c r="WF145" s="128"/>
      <c r="WG145" s="128"/>
      <c r="WH145" s="128"/>
      <c r="WI145" s="128"/>
      <c r="WJ145" s="128"/>
      <c r="WK145" s="128"/>
      <c r="WL145" s="128"/>
      <c r="WM145" s="128"/>
      <c r="WN145" s="128"/>
      <c r="WO145" s="128"/>
      <c r="WP145" s="128"/>
      <c r="WQ145" s="128"/>
      <c r="WR145" s="128"/>
      <c r="WS145" s="128"/>
      <c r="WT145" s="128"/>
      <c r="WU145" s="128"/>
      <c r="WV145" s="128"/>
      <c r="WW145" s="128"/>
      <c r="WX145" s="128"/>
      <c r="WY145" s="128"/>
      <c r="WZ145" s="128"/>
      <c r="XA145" s="128"/>
      <c r="XB145" s="128"/>
      <c r="XC145" s="128"/>
      <c r="XD145" s="128"/>
      <c r="XE145" s="128"/>
      <c r="XF145" s="128"/>
      <c r="XG145" s="128"/>
      <c r="XH145" s="128"/>
      <c r="XI145" s="128"/>
      <c r="XJ145" s="128"/>
      <c r="XK145" s="128"/>
      <c r="XL145" s="128"/>
      <c r="XM145" s="128"/>
      <c r="XN145" s="128"/>
      <c r="XO145" s="128"/>
      <c r="XP145" s="128"/>
      <c r="XQ145" s="128"/>
      <c r="XR145" s="128"/>
      <c r="XS145" s="128"/>
      <c r="XT145" s="128"/>
      <c r="XU145" s="128"/>
      <c r="XV145" s="128"/>
      <c r="XW145" s="128"/>
      <c r="XX145" s="128"/>
      <c r="XY145" s="128"/>
      <c r="XZ145" s="128"/>
      <c r="YA145" s="128"/>
      <c r="YB145" s="128"/>
      <c r="YC145" s="128"/>
      <c r="YD145" s="128"/>
      <c r="YE145" s="128"/>
      <c r="YF145" s="128"/>
      <c r="YG145" s="128"/>
      <c r="YH145" s="128"/>
      <c r="YI145" s="128"/>
      <c r="YJ145" s="128"/>
      <c r="YK145" s="128"/>
      <c r="YL145" s="128"/>
      <c r="YM145" s="128"/>
      <c r="YN145" s="128"/>
      <c r="YO145" s="128"/>
      <c r="YP145" s="128"/>
      <c r="YQ145" s="128"/>
      <c r="YR145" s="128"/>
      <c r="YS145" s="128"/>
      <c r="YT145" s="128"/>
      <c r="YU145" s="128"/>
      <c r="YV145" s="128"/>
      <c r="YW145" s="128"/>
      <c r="YX145" s="128"/>
      <c r="YY145" s="128"/>
      <c r="YZ145" s="128"/>
      <c r="ZA145" s="128"/>
      <c r="ZB145" s="128"/>
      <c r="ZC145" s="128"/>
      <c r="ZD145" s="128"/>
      <c r="ZE145" s="128"/>
      <c r="ZF145" s="128"/>
      <c r="ZG145" s="128"/>
      <c r="ZH145" s="128"/>
      <c r="ZI145" s="128"/>
      <c r="ZJ145" s="128"/>
      <c r="ZK145" s="128"/>
      <c r="ZL145" s="128"/>
      <c r="ZM145" s="128"/>
      <c r="ZN145" s="128"/>
      <c r="ZO145" s="128"/>
      <c r="ZP145" s="128"/>
      <c r="ZQ145" s="128"/>
      <c r="ZR145" s="128"/>
      <c r="ZS145" s="128"/>
      <c r="ZT145" s="128"/>
      <c r="ZU145" s="128"/>
      <c r="ZV145" s="128"/>
      <c r="ZW145" s="128"/>
      <c r="ZX145" s="128"/>
      <c r="ZY145" s="128"/>
      <c r="ZZ145" s="128"/>
      <c r="AAA145" s="128"/>
      <c r="AAB145" s="128"/>
      <c r="AAC145" s="128"/>
      <c r="AAD145" s="128"/>
      <c r="AAE145" s="128"/>
      <c r="AAF145" s="128"/>
      <c r="AAG145" s="128"/>
      <c r="AAH145" s="128"/>
      <c r="AAI145" s="128"/>
      <c r="AAJ145" s="128"/>
      <c r="AAK145" s="128"/>
      <c r="AAL145" s="128"/>
      <c r="AAM145" s="128"/>
      <c r="AAN145" s="128"/>
      <c r="AAO145" s="128"/>
      <c r="AAP145" s="128"/>
      <c r="AAQ145" s="128"/>
      <c r="AAR145" s="128"/>
      <c r="AAS145" s="128"/>
      <c r="AAT145" s="128"/>
      <c r="AAU145" s="128"/>
      <c r="AAV145" s="128"/>
      <c r="AAW145" s="128"/>
      <c r="AAX145" s="128"/>
      <c r="AAY145" s="128"/>
      <c r="AAZ145" s="128"/>
      <c r="ABA145" s="128"/>
      <c r="ABB145" s="128"/>
      <c r="ABC145" s="128"/>
      <c r="ABD145" s="128"/>
      <c r="ABE145" s="128"/>
      <c r="ABF145" s="128"/>
      <c r="ABG145" s="128"/>
      <c r="ABH145" s="128"/>
      <c r="ABI145" s="128"/>
      <c r="ABJ145" s="128"/>
      <c r="ABK145" s="128"/>
      <c r="ABL145" s="128"/>
      <c r="ABM145" s="128"/>
      <c r="ABN145" s="128"/>
      <c r="ABO145" s="128"/>
      <c r="ABP145" s="128"/>
      <c r="ABQ145" s="128"/>
      <c r="ABR145" s="128"/>
      <c r="ABS145" s="128"/>
      <c r="ABT145" s="128"/>
      <c r="ABU145" s="128"/>
      <c r="ABV145" s="128"/>
      <c r="ABW145" s="128"/>
      <c r="ABX145" s="128"/>
      <c r="ABY145" s="128"/>
      <c r="ABZ145" s="128"/>
      <c r="ACA145" s="128"/>
      <c r="ACB145" s="128"/>
      <c r="ACC145" s="128"/>
      <c r="ACD145" s="128"/>
      <c r="ACE145" s="128"/>
      <c r="ACF145" s="128"/>
      <c r="ACG145" s="128"/>
      <c r="ACH145" s="128"/>
      <c r="ACI145" s="128"/>
      <c r="ACJ145" s="128"/>
      <c r="ACK145" s="128"/>
      <c r="ACL145" s="128"/>
      <c r="ACM145" s="128"/>
      <c r="ACN145" s="128"/>
      <c r="ACO145" s="128"/>
      <c r="ACP145" s="128"/>
      <c r="ACQ145" s="128"/>
      <c r="ACR145" s="128"/>
      <c r="ACS145" s="128"/>
      <c r="ACT145" s="128"/>
      <c r="ACU145" s="128"/>
      <c r="ACV145" s="128"/>
      <c r="ACW145" s="128"/>
      <c r="ACX145" s="128"/>
      <c r="ACY145" s="128"/>
      <c r="ACZ145" s="128"/>
      <c r="ADA145" s="128"/>
      <c r="ADB145" s="128"/>
      <c r="ADC145" s="128"/>
      <c r="ADD145" s="128"/>
      <c r="ADE145" s="128"/>
      <c r="ADF145" s="128"/>
      <c r="ADG145" s="128"/>
      <c r="ADH145" s="128"/>
      <c r="ADI145" s="128"/>
      <c r="ADJ145" s="128"/>
      <c r="ADK145" s="128"/>
      <c r="ADL145" s="128"/>
      <c r="ADM145" s="128"/>
      <c r="ADN145" s="128"/>
      <c r="ADO145" s="128"/>
      <c r="ADP145" s="128"/>
      <c r="ADQ145" s="128"/>
      <c r="ADR145" s="128"/>
      <c r="ADS145" s="128"/>
      <c r="ADT145" s="128"/>
      <c r="ADU145" s="128"/>
      <c r="ADV145" s="128"/>
      <c r="ADW145" s="128"/>
      <c r="ADX145" s="128"/>
      <c r="ADY145" s="128"/>
      <c r="ADZ145" s="128"/>
      <c r="AEA145" s="128"/>
      <c r="AEB145" s="128"/>
      <c r="AEC145" s="128"/>
      <c r="AED145" s="128"/>
      <c r="AEE145" s="128"/>
      <c r="AEF145" s="128"/>
      <c r="AEG145" s="128"/>
      <c r="AEH145" s="128"/>
      <c r="AEI145" s="128"/>
      <c r="AEJ145" s="128"/>
      <c r="AEK145" s="128"/>
      <c r="AEL145" s="128"/>
      <c r="AEM145" s="128"/>
      <c r="AEN145" s="128"/>
      <c r="AEO145" s="128"/>
      <c r="AEP145" s="128"/>
      <c r="AEQ145" s="128"/>
      <c r="AER145" s="128"/>
      <c r="AES145" s="128"/>
      <c r="AET145" s="128"/>
      <c r="AEU145" s="128"/>
      <c r="AEV145" s="128"/>
      <c r="AEW145" s="128"/>
      <c r="AEX145" s="128"/>
      <c r="AEY145" s="128"/>
      <c r="AEZ145" s="128"/>
      <c r="AFA145" s="128"/>
      <c r="AFB145" s="128"/>
      <c r="AFC145" s="128"/>
      <c r="AFD145" s="128"/>
      <c r="AFE145" s="128"/>
      <c r="AFF145" s="128"/>
      <c r="AFG145" s="128"/>
      <c r="AFH145" s="128"/>
      <c r="AFI145" s="128"/>
      <c r="AFJ145" s="128"/>
      <c r="AFK145" s="128"/>
      <c r="AFL145" s="128"/>
      <c r="AFM145" s="128"/>
      <c r="AFN145" s="128"/>
      <c r="AFO145" s="128"/>
      <c r="AFP145" s="128"/>
      <c r="AFQ145" s="128"/>
      <c r="AFR145" s="128"/>
      <c r="AFS145" s="128"/>
      <c r="AFT145" s="128"/>
      <c r="AFU145" s="128"/>
      <c r="AFV145" s="128"/>
      <c r="AFW145" s="128"/>
      <c r="AFX145" s="128"/>
      <c r="AFY145" s="128"/>
      <c r="AFZ145" s="128"/>
      <c r="AGA145" s="128"/>
      <c r="AGB145" s="128"/>
      <c r="AGC145" s="128"/>
      <c r="AGD145" s="128"/>
      <c r="AGE145" s="128"/>
      <c r="AGF145" s="128"/>
      <c r="AGG145" s="128"/>
      <c r="AGH145" s="128"/>
      <c r="AGI145" s="128"/>
      <c r="AGJ145" s="128"/>
      <c r="AGK145" s="128"/>
      <c r="AGL145" s="128"/>
      <c r="AGM145" s="128"/>
      <c r="AGN145" s="128"/>
      <c r="AGO145" s="128"/>
      <c r="AGP145" s="128"/>
      <c r="AGQ145" s="128"/>
      <c r="AGR145" s="128"/>
      <c r="AGS145" s="128"/>
      <c r="AGT145" s="128"/>
      <c r="AGU145" s="128"/>
      <c r="AGV145" s="128"/>
      <c r="AGW145" s="128"/>
      <c r="AGX145" s="128"/>
      <c r="AGY145" s="128"/>
      <c r="AGZ145" s="128"/>
      <c r="AHA145" s="128"/>
      <c r="AHB145" s="128"/>
      <c r="AHC145" s="128"/>
      <c r="AHD145" s="128"/>
      <c r="AHE145" s="128"/>
      <c r="AHF145" s="128"/>
      <c r="AHG145" s="128"/>
      <c r="AHH145" s="128"/>
      <c r="AHI145" s="128"/>
      <c r="AHJ145" s="128"/>
      <c r="AHK145" s="128"/>
      <c r="AHL145" s="128"/>
      <c r="AHM145" s="128"/>
      <c r="AHN145" s="128"/>
      <c r="AHO145" s="128"/>
      <c r="AHP145" s="128"/>
      <c r="AHQ145" s="128"/>
      <c r="AHR145" s="128"/>
      <c r="AHS145" s="128"/>
      <c r="AHT145" s="128"/>
      <c r="AHU145" s="128"/>
      <c r="AHV145" s="128"/>
      <c r="AHW145" s="128"/>
      <c r="AHX145" s="128"/>
      <c r="AHY145" s="128"/>
      <c r="AHZ145" s="128"/>
      <c r="AIA145" s="128"/>
      <c r="AIB145" s="128"/>
      <c r="AIC145" s="128"/>
      <c r="AID145" s="128"/>
      <c r="AIE145" s="128"/>
      <c r="AIF145" s="128"/>
      <c r="AIG145" s="128"/>
      <c r="AIH145" s="128"/>
      <c r="AII145" s="128"/>
      <c r="AIJ145" s="128"/>
      <c r="AIK145" s="128"/>
      <c r="AIL145" s="128"/>
      <c r="AIM145" s="128"/>
      <c r="AIN145" s="128"/>
      <c r="AIO145" s="128"/>
      <c r="AIP145" s="128"/>
      <c r="AIQ145" s="128"/>
      <c r="AIR145" s="128"/>
      <c r="AIS145" s="128"/>
      <c r="AIT145" s="128"/>
      <c r="AIU145" s="128"/>
      <c r="AIV145" s="128"/>
      <c r="AIW145" s="128"/>
      <c r="AIX145" s="128"/>
      <c r="AIY145" s="128"/>
      <c r="AIZ145" s="128"/>
      <c r="AJA145" s="128"/>
      <c r="AJB145" s="128"/>
      <c r="AJC145" s="128"/>
      <c r="AJD145" s="128"/>
      <c r="AJE145" s="128"/>
      <c r="AJF145" s="128"/>
      <c r="AJG145" s="128"/>
      <c r="AJH145" s="128"/>
      <c r="AJI145" s="128"/>
      <c r="AJJ145" s="128"/>
      <c r="AJK145" s="128"/>
      <c r="AJL145" s="128"/>
      <c r="AJM145" s="128"/>
      <c r="AJN145" s="128"/>
      <c r="AJO145" s="128"/>
      <c r="AJP145" s="128"/>
      <c r="AJQ145" s="128"/>
      <c r="AJR145" s="128"/>
      <c r="AJS145" s="128"/>
      <c r="AJT145" s="128"/>
      <c r="AJU145" s="128"/>
      <c r="AJV145" s="128"/>
      <c r="AJW145" s="128"/>
      <c r="AJX145" s="128"/>
      <c r="AJY145" s="128"/>
      <c r="AJZ145" s="128"/>
      <c r="AKA145" s="128"/>
      <c r="AKB145" s="128"/>
      <c r="AKC145" s="128"/>
      <c r="AKD145" s="128"/>
      <c r="AKE145" s="128"/>
      <c r="AKF145" s="128"/>
      <c r="AKG145" s="128"/>
      <c r="AKH145" s="128"/>
      <c r="AKI145" s="128"/>
      <c r="AKJ145" s="128"/>
      <c r="AKK145" s="128"/>
      <c r="AKL145" s="128"/>
      <c r="AKM145" s="128"/>
      <c r="AKN145" s="128"/>
      <c r="AKO145" s="128"/>
      <c r="AKP145" s="128"/>
      <c r="AKQ145" s="128"/>
      <c r="AKR145" s="128"/>
      <c r="AKS145" s="128"/>
      <c r="AKT145" s="128"/>
      <c r="AKU145" s="128"/>
      <c r="AKV145" s="128"/>
      <c r="AKW145" s="128"/>
      <c r="AKX145" s="128"/>
      <c r="AKY145" s="128"/>
      <c r="AKZ145" s="128"/>
      <c r="ALA145" s="128"/>
      <c r="ALB145" s="128"/>
      <c r="ALC145" s="128"/>
      <c r="ALD145" s="128"/>
      <c r="ALE145" s="128"/>
      <c r="ALF145" s="128"/>
      <c r="ALG145" s="128"/>
      <c r="ALH145" s="128"/>
      <c r="ALI145" s="128"/>
      <c r="ALJ145" s="128"/>
      <c r="ALK145" s="128"/>
      <c r="ALL145" s="128"/>
      <c r="ALM145" s="128"/>
      <c r="ALN145" s="128"/>
      <c r="ALO145" s="128"/>
      <c r="ALP145" s="128"/>
      <c r="ALQ145" s="128"/>
      <c r="ALR145" s="128"/>
      <c r="ALS145" s="128"/>
      <c r="ALT145" s="128"/>
      <c r="ALU145" s="128"/>
      <c r="ALV145" s="128"/>
      <c r="ALW145" s="128"/>
      <c r="ALX145" s="128"/>
      <c r="ALY145" s="128"/>
      <c r="ALZ145" s="128"/>
      <c r="AMA145" s="128"/>
      <c r="AMB145" s="128"/>
      <c r="AMC145" s="128"/>
      <c r="AMD145" s="128"/>
      <c r="AME145" s="128"/>
      <c r="AMF145" s="128"/>
      <c r="AMG145" s="128"/>
      <c r="AMH145" s="128"/>
      <c r="AMI145" s="128"/>
      <c r="AMJ145" s="128"/>
      <c r="AMK145" s="128"/>
      <c r="AML145" s="128"/>
      <c r="AMM145" s="128"/>
      <c r="AMN145" s="128"/>
      <c r="AMO145" s="128"/>
    </row>
    <row r="146" spans="1:1032">
      <c r="A146" s="366"/>
      <c r="B146" s="367"/>
      <c r="C146" s="367"/>
      <c r="D146" s="367"/>
      <c r="E146" s="367"/>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D146" s="96"/>
      <c r="AE146" s="96"/>
      <c r="AF146" s="96"/>
      <c r="AG146" s="96"/>
      <c r="AH146" s="96"/>
      <c r="AI146" s="96"/>
      <c r="AJ146" s="96"/>
      <c r="AK146" s="96"/>
      <c r="AL146" s="96"/>
      <c r="AM146" s="96"/>
      <c r="AN146" s="96"/>
      <c r="AO146" s="96"/>
      <c r="AP146" s="96"/>
      <c r="AQ146" s="96"/>
      <c r="AR146" s="128"/>
      <c r="AS146" s="128"/>
      <c r="AT146" s="128"/>
      <c r="AU146" s="128"/>
      <c r="AV146" s="128"/>
      <c r="AW146" s="128"/>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c r="CX146" s="128"/>
      <c r="CY146" s="128"/>
      <c r="CZ146" s="128"/>
      <c r="DA146" s="128"/>
      <c r="DB146" s="128"/>
      <c r="DC146" s="128"/>
      <c r="DD146" s="128"/>
      <c r="DE146" s="128"/>
      <c r="DF146" s="128"/>
      <c r="DG146" s="128"/>
      <c r="DH146" s="128"/>
      <c r="DI146" s="128"/>
      <c r="DJ146" s="128"/>
      <c r="DK146" s="128"/>
      <c r="DL146" s="128"/>
      <c r="DM146" s="128"/>
      <c r="DN146" s="128"/>
      <c r="DO146" s="128"/>
      <c r="DP146" s="128"/>
      <c r="DQ146" s="128"/>
      <c r="DR146" s="128"/>
      <c r="DS146" s="128"/>
      <c r="DT146" s="128"/>
      <c r="DU146" s="128"/>
      <c r="DV146" s="128"/>
      <c r="DW146" s="128"/>
      <c r="DX146" s="128"/>
      <c r="DY146" s="128"/>
      <c r="DZ146" s="128"/>
      <c r="EA146" s="128"/>
      <c r="EB146" s="128"/>
      <c r="EC146" s="128"/>
      <c r="ED146" s="128"/>
      <c r="EE146" s="128"/>
      <c r="EF146" s="128"/>
      <c r="EG146" s="128"/>
      <c r="EH146" s="128"/>
      <c r="EI146" s="128"/>
      <c r="EJ146" s="128"/>
      <c r="EK146" s="128"/>
      <c r="EL146" s="128"/>
      <c r="EM146" s="128"/>
      <c r="EN146" s="128"/>
      <c r="EO146" s="128"/>
      <c r="EP146" s="128"/>
      <c r="EQ146" s="128"/>
      <c r="ER146" s="128"/>
      <c r="ES146" s="128"/>
      <c r="ET146" s="128"/>
      <c r="EU146" s="128"/>
      <c r="EV146" s="128"/>
      <c r="EW146" s="128"/>
      <c r="EX146" s="128"/>
      <c r="EY146" s="128"/>
      <c r="EZ146" s="128"/>
      <c r="FA146" s="128"/>
      <c r="FB146" s="128"/>
      <c r="FC146" s="128"/>
      <c r="FD146" s="128"/>
      <c r="FE146" s="128"/>
      <c r="FF146" s="128"/>
      <c r="FG146" s="128"/>
      <c r="FH146" s="128"/>
      <c r="FI146" s="128"/>
      <c r="FJ146" s="128"/>
      <c r="FK146" s="128"/>
      <c r="FL146" s="128"/>
      <c r="FM146" s="128"/>
      <c r="FN146" s="128"/>
      <c r="FO146" s="128"/>
      <c r="FP146" s="128"/>
      <c r="FQ146" s="128"/>
      <c r="FR146" s="128"/>
      <c r="FS146" s="128"/>
      <c r="FT146" s="128"/>
      <c r="FU146" s="128"/>
      <c r="FV146" s="128"/>
      <c r="FW146" s="128"/>
      <c r="FX146" s="128"/>
      <c r="FY146" s="128"/>
      <c r="FZ146" s="128"/>
      <c r="GA146" s="128"/>
      <c r="GB146" s="128"/>
      <c r="GC146" s="128"/>
      <c r="GD146" s="128"/>
      <c r="GE146" s="128"/>
      <c r="GF146" s="128"/>
      <c r="GG146" s="128"/>
      <c r="GH146" s="128"/>
      <c r="GI146" s="128"/>
      <c r="GJ146" s="128"/>
      <c r="GK146" s="128"/>
      <c r="GL146" s="128"/>
      <c r="GM146" s="128"/>
      <c r="GN146" s="128"/>
      <c r="GO146" s="128"/>
      <c r="GP146" s="128"/>
      <c r="GQ146" s="128"/>
      <c r="GR146" s="128"/>
      <c r="GS146" s="128"/>
      <c r="GT146" s="128"/>
      <c r="GU146" s="128"/>
      <c r="GV146" s="128"/>
      <c r="GW146" s="128"/>
      <c r="GX146" s="128"/>
      <c r="GY146" s="128"/>
      <c r="GZ146" s="128"/>
      <c r="HA146" s="128"/>
      <c r="HB146" s="128"/>
      <c r="HC146" s="128"/>
      <c r="HD146" s="128"/>
      <c r="HE146" s="128"/>
      <c r="HF146" s="128"/>
      <c r="HG146" s="128"/>
      <c r="HH146" s="128"/>
      <c r="HI146" s="128"/>
      <c r="HJ146" s="128"/>
      <c r="HK146" s="128"/>
      <c r="HL146" s="128"/>
      <c r="HM146" s="128"/>
      <c r="HN146" s="128"/>
      <c r="HO146" s="128"/>
      <c r="HP146" s="128"/>
      <c r="HQ146" s="128"/>
      <c r="HR146" s="128"/>
      <c r="HS146" s="128"/>
      <c r="HT146" s="128"/>
      <c r="HU146" s="128"/>
      <c r="HV146" s="128"/>
      <c r="HW146" s="128"/>
      <c r="HX146" s="128"/>
      <c r="HY146" s="128"/>
      <c r="HZ146" s="128"/>
      <c r="IA146" s="128"/>
      <c r="IB146" s="128"/>
      <c r="IC146" s="128"/>
      <c r="ID146" s="128"/>
      <c r="IE146" s="128"/>
      <c r="IF146" s="128"/>
      <c r="IG146" s="128"/>
      <c r="IH146" s="128"/>
      <c r="II146" s="128"/>
      <c r="IJ146" s="128"/>
      <c r="IK146" s="128"/>
      <c r="IL146" s="128"/>
      <c r="IM146" s="128"/>
      <c r="IN146" s="128"/>
      <c r="IO146" s="128"/>
      <c r="IP146" s="128"/>
      <c r="IQ146" s="128"/>
      <c r="IR146" s="128"/>
      <c r="IS146" s="128"/>
      <c r="IT146" s="128"/>
      <c r="IU146" s="128"/>
      <c r="IV146" s="128"/>
      <c r="IW146" s="128"/>
      <c r="IX146" s="128"/>
      <c r="IY146" s="128"/>
      <c r="IZ146" s="128"/>
      <c r="JA146" s="128"/>
      <c r="JB146" s="128"/>
      <c r="JC146" s="128"/>
      <c r="JD146" s="128"/>
      <c r="JE146" s="128"/>
      <c r="JF146" s="128"/>
      <c r="JG146" s="128"/>
      <c r="JH146" s="128"/>
      <c r="JI146" s="128"/>
      <c r="JJ146" s="128"/>
      <c r="JK146" s="128"/>
      <c r="JL146" s="128"/>
      <c r="JM146" s="128"/>
      <c r="JN146" s="128"/>
      <c r="JO146" s="128"/>
      <c r="JP146" s="128"/>
      <c r="JQ146" s="128"/>
      <c r="JR146" s="128"/>
      <c r="JS146" s="128"/>
      <c r="JT146" s="128"/>
      <c r="JU146" s="128"/>
      <c r="JV146" s="128"/>
      <c r="JW146" s="128"/>
      <c r="JX146" s="128"/>
      <c r="JY146" s="128"/>
      <c r="JZ146" s="128"/>
      <c r="KA146" s="128"/>
      <c r="KB146" s="128"/>
      <c r="KC146" s="128"/>
      <c r="KD146" s="128"/>
      <c r="KE146" s="128"/>
      <c r="KF146" s="128"/>
      <c r="KG146" s="128"/>
      <c r="KH146" s="128"/>
      <c r="KI146" s="128"/>
      <c r="KJ146" s="128"/>
      <c r="KK146" s="128"/>
      <c r="KL146" s="128"/>
      <c r="KM146" s="128"/>
      <c r="KN146" s="128"/>
      <c r="KO146" s="128"/>
      <c r="KP146" s="128"/>
      <c r="KQ146" s="128"/>
      <c r="KR146" s="128"/>
      <c r="KS146" s="128"/>
      <c r="KT146" s="128"/>
      <c r="KU146" s="128"/>
      <c r="KV146" s="128"/>
      <c r="KW146" s="128"/>
      <c r="KX146" s="128"/>
      <c r="KY146" s="128"/>
      <c r="KZ146" s="128"/>
      <c r="LA146" s="128"/>
      <c r="LB146" s="128"/>
      <c r="LC146" s="128"/>
      <c r="LD146" s="128"/>
      <c r="LE146" s="128"/>
      <c r="LF146" s="128"/>
      <c r="LG146" s="128"/>
      <c r="LH146" s="128"/>
      <c r="LI146" s="128"/>
      <c r="LJ146" s="128"/>
      <c r="LK146" s="128"/>
      <c r="LL146" s="128"/>
      <c r="LM146" s="128"/>
      <c r="LN146" s="128"/>
      <c r="LO146" s="128"/>
      <c r="LP146" s="128"/>
      <c r="LQ146" s="128"/>
      <c r="LR146" s="128"/>
      <c r="LS146" s="128"/>
      <c r="LT146" s="128"/>
      <c r="LU146" s="128"/>
      <c r="LV146" s="128"/>
      <c r="LW146" s="128"/>
      <c r="LX146" s="128"/>
      <c r="LY146" s="128"/>
      <c r="LZ146" s="128"/>
      <c r="MA146" s="128"/>
      <c r="MB146" s="128"/>
      <c r="MC146" s="128"/>
      <c r="MD146" s="128"/>
      <c r="ME146" s="128"/>
      <c r="MF146" s="128"/>
      <c r="MG146" s="128"/>
      <c r="MH146" s="128"/>
      <c r="MI146" s="128"/>
      <c r="MJ146" s="128"/>
      <c r="MK146" s="128"/>
      <c r="ML146" s="128"/>
      <c r="MM146" s="128"/>
      <c r="MN146" s="128"/>
      <c r="MO146" s="128"/>
      <c r="MP146" s="128"/>
      <c r="MQ146" s="128"/>
      <c r="MR146" s="128"/>
      <c r="MS146" s="128"/>
      <c r="MT146" s="128"/>
      <c r="MU146" s="128"/>
      <c r="MV146" s="128"/>
      <c r="MW146" s="128"/>
      <c r="MX146" s="128"/>
      <c r="MY146" s="128"/>
      <c r="MZ146" s="128"/>
      <c r="NA146" s="128"/>
      <c r="NB146" s="128"/>
      <c r="NC146" s="128"/>
      <c r="ND146" s="128"/>
      <c r="NE146" s="128"/>
      <c r="NF146" s="128"/>
      <c r="NG146" s="128"/>
      <c r="NH146" s="128"/>
      <c r="NI146" s="128"/>
      <c r="NJ146" s="128"/>
      <c r="NK146" s="128"/>
      <c r="NL146" s="128"/>
      <c r="NM146" s="128"/>
      <c r="NN146" s="128"/>
      <c r="NO146" s="128"/>
      <c r="NP146" s="128"/>
      <c r="NQ146" s="128"/>
      <c r="NR146" s="128"/>
      <c r="NS146" s="128"/>
      <c r="NT146" s="128"/>
      <c r="NU146" s="128"/>
      <c r="NV146" s="128"/>
      <c r="NW146" s="128"/>
      <c r="NX146" s="128"/>
      <c r="NY146" s="128"/>
      <c r="NZ146" s="128"/>
      <c r="OA146" s="128"/>
      <c r="OB146" s="128"/>
      <c r="OC146" s="128"/>
      <c r="OD146" s="128"/>
      <c r="OE146" s="128"/>
      <c r="OF146" s="128"/>
      <c r="OG146" s="128"/>
      <c r="OH146" s="128"/>
      <c r="OI146" s="128"/>
      <c r="OJ146" s="128"/>
      <c r="OK146" s="128"/>
      <c r="OL146" s="128"/>
      <c r="OM146" s="128"/>
      <c r="ON146" s="128"/>
      <c r="OO146" s="128"/>
      <c r="OP146" s="128"/>
      <c r="OQ146" s="128"/>
      <c r="OR146" s="128"/>
      <c r="OS146" s="128"/>
      <c r="OT146" s="128"/>
      <c r="OU146" s="128"/>
      <c r="OV146" s="128"/>
      <c r="OW146" s="128"/>
      <c r="OX146" s="128"/>
      <c r="OY146" s="128"/>
      <c r="OZ146" s="128"/>
      <c r="PA146" s="128"/>
      <c r="PB146" s="128"/>
      <c r="PC146" s="128"/>
      <c r="PD146" s="128"/>
      <c r="PE146" s="128"/>
      <c r="PF146" s="128"/>
      <c r="PG146" s="128"/>
      <c r="PH146" s="128"/>
      <c r="PI146" s="128"/>
      <c r="PJ146" s="128"/>
      <c r="PK146" s="128"/>
      <c r="PL146" s="128"/>
      <c r="PM146" s="128"/>
      <c r="PN146" s="128"/>
      <c r="PO146" s="128"/>
      <c r="PP146" s="128"/>
      <c r="PQ146" s="128"/>
      <c r="PR146" s="128"/>
      <c r="PS146" s="128"/>
      <c r="PT146" s="128"/>
      <c r="PU146" s="128"/>
      <c r="PV146" s="128"/>
      <c r="PW146" s="128"/>
      <c r="PX146" s="128"/>
      <c r="PY146" s="128"/>
      <c r="PZ146" s="128"/>
      <c r="QA146" s="128"/>
      <c r="QB146" s="128"/>
      <c r="QC146" s="128"/>
      <c r="QD146" s="128"/>
      <c r="QE146" s="128"/>
      <c r="QF146" s="128"/>
      <c r="QG146" s="128"/>
      <c r="QH146" s="128"/>
      <c r="QI146" s="128"/>
      <c r="QJ146" s="128"/>
      <c r="QK146" s="128"/>
      <c r="QL146" s="128"/>
      <c r="QM146" s="128"/>
      <c r="QN146" s="128"/>
      <c r="QO146" s="128"/>
      <c r="QP146" s="128"/>
      <c r="QQ146" s="128"/>
      <c r="QR146" s="128"/>
      <c r="QS146" s="128"/>
      <c r="QT146" s="128"/>
      <c r="QU146" s="128"/>
      <c r="QV146" s="128"/>
      <c r="QW146" s="128"/>
      <c r="QX146" s="128"/>
      <c r="QY146" s="128"/>
      <c r="QZ146" s="128"/>
      <c r="RA146" s="128"/>
      <c r="RB146" s="128"/>
      <c r="RC146" s="128"/>
      <c r="RD146" s="128"/>
      <c r="RE146" s="128"/>
      <c r="RF146" s="128"/>
      <c r="RG146" s="128"/>
      <c r="RH146" s="128"/>
      <c r="RI146" s="128"/>
      <c r="RJ146" s="128"/>
      <c r="RK146" s="128"/>
      <c r="RL146" s="128"/>
      <c r="RM146" s="128"/>
      <c r="RN146" s="128"/>
      <c r="RO146" s="128"/>
      <c r="RP146" s="128"/>
      <c r="RQ146" s="128"/>
      <c r="RR146" s="128"/>
      <c r="RS146" s="128"/>
      <c r="RT146" s="128"/>
      <c r="RU146" s="128"/>
      <c r="RV146" s="128"/>
      <c r="RW146" s="128"/>
      <c r="RX146" s="128"/>
      <c r="RY146" s="128"/>
      <c r="RZ146" s="128"/>
      <c r="SA146" s="128"/>
      <c r="SB146" s="128"/>
      <c r="SC146" s="128"/>
      <c r="SD146" s="128"/>
      <c r="SE146" s="128"/>
      <c r="SF146" s="128"/>
      <c r="SG146" s="128"/>
      <c r="SH146" s="128"/>
      <c r="SI146" s="128"/>
      <c r="SJ146" s="128"/>
      <c r="SK146" s="128"/>
      <c r="SL146" s="128"/>
      <c r="SM146" s="128"/>
      <c r="SN146" s="128"/>
      <c r="SO146" s="128"/>
      <c r="SP146" s="128"/>
      <c r="SQ146" s="128"/>
      <c r="SR146" s="128"/>
      <c r="SS146" s="128"/>
      <c r="ST146" s="128"/>
      <c r="SU146" s="128"/>
      <c r="SV146" s="128"/>
      <c r="SW146" s="128"/>
      <c r="SX146" s="128"/>
      <c r="SY146" s="128"/>
      <c r="SZ146" s="128"/>
      <c r="TA146" s="128"/>
      <c r="TB146" s="128"/>
      <c r="TC146" s="128"/>
      <c r="TD146" s="128"/>
      <c r="TE146" s="128"/>
      <c r="TF146" s="128"/>
      <c r="TG146" s="128"/>
      <c r="TH146" s="128"/>
      <c r="TI146" s="128"/>
      <c r="TJ146" s="128"/>
      <c r="TK146" s="128"/>
      <c r="TL146" s="128"/>
      <c r="TM146" s="128"/>
      <c r="TN146" s="128"/>
      <c r="TO146" s="128"/>
      <c r="TP146" s="128"/>
      <c r="TQ146" s="128"/>
      <c r="TR146" s="128"/>
      <c r="TS146" s="128"/>
      <c r="TT146" s="128"/>
      <c r="TU146" s="128"/>
      <c r="TV146" s="128"/>
      <c r="TW146" s="128"/>
      <c r="TX146" s="128"/>
      <c r="TY146" s="128"/>
      <c r="TZ146" s="128"/>
      <c r="UA146" s="128"/>
      <c r="UB146" s="128"/>
      <c r="UC146" s="128"/>
      <c r="UD146" s="128"/>
      <c r="UE146" s="128"/>
      <c r="UF146" s="128"/>
      <c r="UG146" s="128"/>
      <c r="UH146" s="128"/>
      <c r="UI146" s="128"/>
      <c r="UJ146" s="128"/>
      <c r="UK146" s="128"/>
      <c r="UL146" s="128"/>
      <c r="UM146" s="128"/>
      <c r="UN146" s="128"/>
      <c r="UO146" s="128"/>
      <c r="UP146" s="128"/>
      <c r="UQ146" s="128"/>
      <c r="UR146" s="128"/>
      <c r="US146" s="128"/>
      <c r="UT146" s="128"/>
      <c r="UU146" s="128"/>
      <c r="UV146" s="128"/>
      <c r="UW146" s="128"/>
      <c r="UX146" s="128"/>
      <c r="UY146" s="128"/>
      <c r="UZ146" s="128"/>
      <c r="VA146" s="128"/>
      <c r="VB146" s="128"/>
      <c r="VC146" s="128"/>
      <c r="VD146" s="128"/>
      <c r="VE146" s="128"/>
      <c r="VF146" s="128"/>
      <c r="VG146" s="128"/>
      <c r="VH146" s="128"/>
      <c r="VI146" s="128"/>
      <c r="VJ146" s="128"/>
      <c r="VK146" s="128"/>
      <c r="VL146" s="128"/>
      <c r="VM146" s="128"/>
      <c r="VN146" s="128"/>
      <c r="VO146" s="128"/>
      <c r="VP146" s="128"/>
      <c r="VQ146" s="128"/>
      <c r="VR146" s="128"/>
      <c r="VS146" s="128"/>
      <c r="VT146" s="128"/>
      <c r="VU146" s="128"/>
      <c r="VV146" s="128"/>
      <c r="VW146" s="128"/>
      <c r="VX146" s="128"/>
      <c r="VY146" s="128"/>
      <c r="VZ146" s="128"/>
      <c r="WA146" s="128"/>
      <c r="WB146" s="128"/>
      <c r="WC146" s="128"/>
      <c r="WD146" s="128"/>
      <c r="WE146" s="128"/>
      <c r="WF146" s="128"/>
      <c r="WG146" s="128"/>
      <c r="WH146" s="128"/>
      <c r="WI146" s="128"/>
      <c r="WJ146" s="128"/>
      <c r="WK146" s="128"/>
      <c r="WL146" s="128"/>
      <c r="WM146" s="128"/>
      <c r="WN146" s="128"/>
      <c r="WO146" s="128"/>
      <c r="WP146" s="128"/>
      <c r="WQ146" s="128"/>
      <c r="WR146" s="128"/>
      <c r="WS146" s="128"/>
      <c r="WT146" s="128"/>
      <c r="WU146" s="128"/>
      <c r="WV146" s="128"/>
      <c r="WW146" s="128"/>
      <c r="WX146" s="128"/>
      <c r="WY146" s="128"/>
      <c r="WZ146" s="128"/>
      <c r="XA146" s="128"/>
      <c r="XB146" s="128"/>
      <c r="XC146" s="128"/>
      <c r="XD146" s="128"/>
      <c r="XE146" s="128"/>
      <c r="XF146" s="128"/>
      <c r="XG146" s="128"/>
      <c r="XH146" s="128"/>
      <c r="XI146" s="128"/>
      <c r="XJ146" s="128"/>
      <c r="XK146" s="128"/>
      <c r="XL146" s="128"/>
      <c r="XM146" s="128"/>
      <c r="XN146" s="128"/>
      <c r="XO146" s="128"/>
      <c r="XP146" s="128"/>
      <c r="XQ146" s="128"/>
      <c r="XR146" s="128"/>
      <c r="XS146" s="128"/>
      <c r="XT146" s="128"/>
      <c r="XU146" s="128"/>
      <c r="XV146" s="128"/>
      <c r="XW146" s="128"/>
      <c r="XX146" s="128"/>
      <c r="XY146" s="128"/>
      <c r="XZ146" s="128"/>
      <c r="YA146" s="128"/>
      <c r="YB146" s="128"/>
      <c r="YC146" s="128"/>
      <c r="YD146" s="128"/>
      <c r="YE146" s="128"/>
      <c r="YF146" s="128"/>
      <c r="YG146" s="128"/>
      <c r="YH146" s="128"/>
      <c r="YI146" s="128"/>
      <c r="YJ146" s="128"/>
      <c r="YK146" s="128"/>
      <c r="YL146" s="128"/>
      <c r="YM146" s="128"/>
      <c r="YN146" s="128"/>
      <c r="YO146" s="128"/>
      <c r="YP146" s="128"/>
      <c r="YQ146" s="128"/>
      <c r="YR146" s="128"/>
      <c r="YS146" s="128"/>
      <c r="YT146" s="128"/>
      <c r="YU146" s="128"/>
      <c r="YV146" s="128"/>
      <c r="YW146" s="128"/>
      <c r="YX146" s="128"/>
      <c r="YY146" s="128"/>
      <c r="YZ146" s="128"/>
      <c r="ZA146" s="128"/>
      <c r="ZB146" s="128"/>
      <c r="ZC146" s="128"/>
      <c r="ZD146" s="128"/>
      <c r="ZE146" s="128"/>
      <c r="ZF146" s="128"/>
      <c r="ZG146" s="128"/>
      <c r="ZH146" s="128"/>
      <c r="ZI146" s="128"/>
      <c r="ZJ146" s="128"/>
      <c r="ZK146" s="128"/>
      <c r="ZL146" s="128"/>
      <c r="ZM146" s="128"/>
      <c r="ZN146" s="128"/>
      <c r="ZO146" s="128"/>
      <c r="ZP146" s="128"/>
      <c r="ZQ146" s="128"/>
      <c r="ZR146" s="128"/>
      <c r="ZS146" s="128"/>
      <c r="ZT146" s="128"/>
      <c r="ZU146" s="128"/>
      <c r="ZV146" s="128"/>
      <c r="ZW146" s="128"/>
      <c r="ZX146" s="128"/>
      <c r="ZY146" s="128"/>
      <c r="ZZ146" s="128"/>
      <c r="AAA146" s="128"/>
      <c r="AAB146" s="128"/>
      <c r="AAC146" s="128"/>
      <c r="AAD146" s="128"/>
      <c r="AAE146" s="128"/>
      <c r="AAF146" s="128"/>
      <c r="AAG146" s="128"/>
      <c r="AAH146" s="128"/>
      <c r="AAI146" s="128"/>
      <c r="AAJ146" s="128"/>
      <c r="AAK146" s="128"/>
      <c r="AAL146" s="128"/>
      <c r="AAM146" s="128"/>
      <c r="AAN146" s="128"/>
      <c r="AAO146" s="128"/>
      <c r="AAP146" s="128"/>
      <c r="AAQ146" s="128"/>
      <c r="AAR146" s="128"/>
      <c r="AAS146" s="128"/>
      <c r="AAT146" s="128"/>
      <c r="AAU146" s="128"/>
      <c r="AAV146" s="128"/>
      <c r="AAW146" s="128"/>
      <c r="AAX146" s="128"/>
      <c r="AAY146" s="128"/>
      <c r="AAZ146" s="128"/>
      <c r="ABA146" s="128"/>
      <c r="ABB146" s="128"/>
      <c r="ABC146" s="128"/>
      <c r="ABD146" s="128"/>
      <c r="ABE146" s="128"/>
      <c r="ABF146" s="128"/>
      <c r="ABG146" s="128"/>
      <c r="ABH146" s="128"/>
      <c r="ABI146" s="128"/>
      <c r="ABJ146" s="128"/>
      <c r="ABK146" s="128"/>
      <c r="ABL146" s="128"/>
      <c r="ABM146" s="128"/>
      <c r="ABN146" s="128"/>
      <c r="ABO146" s="128"/>
      <c r="ABP146" s="128"/>
      <c r="ABQ146" s="128"/>
      <c r="ABR146" s="128"/>
      <c r="ABS146" s="128"/>
      <c r="ABT146" s="128"/>
      <c r="ABU146" s="128"/>
      <c r="ABV146" s="128"/>
      <c r="ABW146" s="128"/>
      <c r="ABX146" s="128"/>
      <c r="ABY146" s="128"/>
      <c r="ABZ146" s="128"/>
      <c r="ACA146" s="128"/>
      <c r="ACB146" s="128"/>
      <c r="ACC146" s="128"/>
      <c r="ACD146" s="128"/>
      <c r="ACE146" s="128"/>
      <c r="ACF146" s="128"/>
      <c r="ACG146" s="128"/>
      <c r="ACH146" s="128"/>
      <c r="ACI146" s="128"/>
      <c r="ACJ146" s="128"/>
      <c r="ACK146" s="128"/>
      <c r="ACL146" s="128"/>
      <c r="ACM146" s="128"/>
      <c r="ACN146" s="128"/>
      <c r="ACO146" s="128"/>
      <c r="ACP146" s="128"/>
      <c r="ACQ146" s="128"/>
      <c r="ACR146" s="128"/>
      <c r="ACS146" s="128"/>
      <c r="ACT146" s="128"/>
      <c r="ACU146" s="128"/>
      <c r="ACV146" s="128"/>
      <c r="ACW146" s="128"/>
      <c r="ACX146" s="128"/>
      <c r="ACY146" s="128"/>
      <c r="ACZ146" s="128"/>
      <c r="ADA146" s="128"/>
      <c r="ADB146" s="128"/>
      <c r="ADC146" s="128"/>
      <c r="ADD146" s="128"/>
      <c r="ADE146" s="128"/>
      <c r="ADF146" s="128"/>
      <c r="ADG146" s="128"/>
      <c r="ADH146" s="128"/>
      <c r="ADI146" s="128"/>
      <c r="ADJ146" s="128"/>
      <c r="ADK146" s="128"/>
      <c r="ADL146" s="128"/>
      <c r="ADM146" s="128"/>
      <c r="ADN146" s="128"/>
      <c r="ADO146" s="128"/>
      <c r="ADP146" s="128"/>
      <c r="ADQ146" s="128"/>
      <c r="ADR146" s="128"/>
      <c r="ADS146" s="128"/>
      <c r="ADT146" s="128"/>
      <c r="ADU146" s="128"/>
      <c r="ADV146" s="128"/>
      <c r="ADW146" s="128"/>
      <c r="ADX146" s="128"/>
      <c r="ADY146" s="128"/>
      <c r="ADZ146" s="128"/>
      <c r="AEA146" s="128"/>
      <c r="AEB146" s="128"/>
      <c r="AEC146" s="128"/>
      <c r="AED146" s="128"/>
      <c r="AEE146" s="128"/>
      <c r="AEF146" s="128"/>
      <c r="AEG146" s="128"/>
      <c r="AEH146" s="128"/>
      <c r="AEI146" s="128"/>
      <c r="AEJ146" s="128"/>
      <c r="AEK146" s="128"/>
      <c r="AEL146" s="128"/>
      <c r="AEM146" s="128"/>
      <c r="AEN146" s="128"/>
      <c r="AEO146" s="128"/>
      <c r="AEP146" s="128"/>
      <c r="AEQ146" s="128"/>
      <c r="AER146" s="128"/>
      <c r="AES146" s="128"/>
      <c r="AET146" s="128"/>
      <c r="AEU146" s="128"/>
      <c r="AEV146" s="128"/>
      <c r="AEW146" s="128"/>
      <c r="AEX146" s="128"/>
      <c r="AEY146" s="128"/>
      <c r="AEZ146" s="128"/>
      <c r="AFA146" s="128"/>
      <c r="AFB146" s="128"/>
      <c r="AFC146" s="128"/>
      <c r="AFD146" s="128"/>
      <c r="AFE146" s="128"/>
      <c r="AFF146" s="128"/>
      <c r="AFG146" s="128"/>
      <c r="AFH146" s="128"/>
      <c r="AFI146" s="128"/>
      <c r="AFJ146" s="128"/>
      <c r="AFK146" s="128"/>
      <c r="AFL146" s="128"/>
      <c r="AFM146" s="128"/>
      <c r="AFN146" s="128"/>
      <c r="AFO146" s="128"/>
      <c r="AFP146" s="128"/>
      <c r="AFQ146" s="128"/>
      <c r="AFR146" s="128"/>
      <c r="AFS146" s="128"/>
      <c r="AFT146" s="128"/>
      <c r="AFU146" s="128"/>
      <c r="AFV146" s="128"/>
      <c r="AFW146" s="128"/>
      <c r="AFX146" s="128"/>
      <c r="AFY146" s="128"/>
      <c r="AFZ146" s="128"/>
      <c r="AGA146" s="128"/>
      <c r="AGB146" s="128"/>
      <c r="AGC146" s="128"/>
      <c r="AGD146" s="128"/>
      <c r="AGE146" s="128"/>
      <c r="AGF146" s="128"/>
      <c r="AGG146" s="128"/>
      <c r="AGH146" s="128"/>
      <c r="AGI146" s="128"/>
      <c r="AGJ146" s="128"/>
      <c r="AGK146" s="128"/>
      <c r="AGL146" s="128"/>
      <c r="AGM146" s="128"/>
      <c r="AGN146" s="128"/>
      <c r="AGO146" s="128"/>
      <c r="AGP146" s="128"/>
      <c r="AGQ146" s="128"/>
      <c r="AGR146" s="128"/>
      <c r="AGS146" s="128"/>
      <c r="AGT146" s="128"/>
      <c r="AGU146" s="128"/>
      <c r="AGV146" s="128"/>
      <c r="AGW146" s="128"/>
      <c r="AGX146" s="128"/>
      <c r="AGY146" s="128"/>
      <c r="AGZ146" s="128"/>
      <c r="AHA146" s="128"/>
      <c r="AHB146" s="128"/>
      <c r="AHC146" s="128"/>
      <c r="AHD146" s="128"/>
      <c r="AHE146" s="128"/>
      <c r="AHF146" s="128"/>
      <c r="AHG146" s="128"/>
      <c r="AHH146" s="128"/>
      <c r="AHI146" s="128"/>
      <c r="AHJ146" s="128"/>
      <c r="AHK146" s="128"/>
      <c r="AHL146" s="128"/>
      <c r="AHM146" s="128"/>
      <c r="AHN146" s="128"/>
      <c r="AHO146" s="128"/>
      <c r="AHP146" s="128"/>
      <c r="AHQ146" s="128"/>
      <c r="AHR146" s="128"/>
      <c r="AHS146" s="128"/>
      <c r="AHT146" s="128"/>
      <c r="AHU146" s="128"/>
      <c r="AHV146" s="128"/>
      <c r="AHW146" s="128"/>
      <c r="AHX146" s="128"/>
      <c r="AHY146" s="128"/>
      <c r="AHZ146" s="128"/>
      <c r="AIA146" s="128"/>
      <c r="AIB146" s="128"/>
      <c r="AIC146" s="128"/>
      <c r="AID146" s="128"/>
      <c r="AIE146" s="128"/>
      <c r="AIF146" s="128"/>
      <c r="AIG146" s="128"/>
      <c r="AIH146" s="128"/>
      <c r="AII146" s="128"/>
      <c r="AIJ146" s="128"/>
      <c r="AIK146" s="128"/>
      <c r="AIL146" s="128"/>
      <c r="AIM146" s="128"/>
      <c r="AIN146" s="128"/>
      <c r="AIO146" s="128"/>
      <c r="AIP146" s="128"/>
      <c r="AIQ146" s="128"/>
      <c r="AIR146" s="128"/>
      <c r="AIS146" s="128"/>
      <c r="AIT146" s="128"/>
      <c r="AIU146" s="128"/>
      <c r="AIV146" s="128"/>
      <c r="AIW146" s="128"/>
      <c r="AIX146" s="128"/>
      <c r="AIY146" s="128"/>
      <c r="AIZ146" s="128"/>
      <c r="AJA146" s="128"/>
      <c r="AJB146" s="128"/>
      <c r="AJC146" s="128"/>
      <c r="AJD146" s="128"/>
      <c r="AJE146" s="128"/>
      <c r="AJF146" s="128"/>
      <c r="AJG146" s="128"/>
      <c r="AJH146" s="128"/>
      <c r="AJI146" s="128"/>
      <c r="AJJ146" s="128"/>
      <c r="AJK146" s="128"/>
      <c r="AJL146" s="128"/>
      <c r="AJM146" s="128"/>
      <c r="AJN146" s="128"/>
      <c r="AJO146" s="128"/>
      <c r="AJP146" s="128"/>
      <c r="AJQ146" s="128"/>
      <c r="AJR146" s="128"/>
      <c r="AJS146" s="128"/>
      <c r="AJT146" s="128"/>
      <c r="AJU146" s="128"/>
      <c r="AJV146" s="128"/>
      <c r="AJW146" s="128"/>
      <c r="AJX146" s="128"/>
      <c r="AJY146" s="128"/>
      <c r="AJZ146" s="128"/>
      <c r="AKA146" s="128"/>
      <c r="AKB146" s="128"/>
      <c r="AKC146" s="128"/>
      <c r="AKD146" s="128"/>
      <c r="AKE146" s="128"/>
      <c r="AKF146" s="128"/>
      <c r="AKG146" s="128"/>
      <c r="AKH146" s="128"/>
      <c r="AKI146" s="128"/>
      <c r="AKJ146" s="128"/>
      <c r="AKK146" s="128"/>
      <c r="AKL146" s="128"/>
      <c r="AKM146" s="128"/>
      <c r="AKN146" s="128"/>
      <c r="AKO146" s="128"/>
      <c r="AKP146" s="128"/>
      <c r="AKQ146" s="128"/>
      <c r="AKR146" s="128"/>
      <c r="AKS146" s="128"/>
      <c r="AKT146" s="128"/>
      <c r="AKU146" s="128"/>
      <c r="AKV146" s="128"/>
      <c r="AKW146" s="128"/>
      <c r="AKX146" s="128"/>
      <c r="AKY146" s="128"/>
      <c r="AKZ146" s="128"/>
      <c r="ALA146" s="128"/>
      <c r="ALB146" s="128"/>
      <c r="ALC146" s="128"/>
      <c r="ALD146" s="128"/>
      <c r="ALE146" s="128"/>
      <c r="ALF146" s="128"/>
      <c r="ALG146" s="128"/>
      <c r="ALH146" s="128"/>
      <c r="ALI146" s="128"/>
      <c r="ALJ146" s="128"/>
      <c r="ALK146" s="128"/>
      <c r="ALL146" s="128"/>
      <c r="ALM146" s="128"/>
      <c r="ALN146" s="128"/>
      <c r="ALO146" s="128"/>
      <c r="ALP146" s="128"/>
      <c r="ALQ146" s="128"/>
      <c r="ALR146" s="128"/>
      <c r="ALS146" s="128"/>
      <c r="ALT146" s="128"/>
      <c r="ALU146" s="128"/>
      <c r="ALV146" s="128"/>
      <c r="ALW146" s="128"/>
      <c r="ALX146" s="128"/>
      <c r="ALY146" s="128"/>
      <c r="ALZ146" s="128"/>
      <c r="AMA146" s="128"/>
      <c r="AMB146" s="128"/>
      <c r="AMC146" s="128"/>
      <c r="AMD146" s="128"/>
      <c r="AME146" s="128"/>
      <c r="AMF146" s="128"/>
      <c r="AMG146" s="128"/>
      <c r="AMH146" s="128"/>
      <c r="AMI146" s="128"/>
      <c r="AMJ146" s="128"/>
      <c r="AMK146" s="128"/>
      <c r="AML146" s="128"/>
      <c r="AMM146" s="128"/>
      <c r="AMN146" s="128"/>
      <c r="AMO146" s="128"/>
    </row>
    <row r="147" spans="1:1032">
      <c r="A147" s="368"/>
      <c r="B147" s="369"/>
      <c r="C147" s="369"/>
      <c r="D147" s="369"/>
      <c r="E147" s="369"/>
      <c r="F147" s="96"/>
      <c r="G147" s="96"/>
      <c r="H147" s="96"/>
      <c r="I147" s="96"/>
      <c r="J147" s="96"/>
      <c r="K147" s="96"/>
      <c r="L147" s="96"/>
      <c r="M147" s="96"/>
      <c r="N147" s="96"/>
      <c r="P147" s="96"/>
      <c r="Q147" s="96"/>
      <c r="R147" s="96"/>
      <c r="S147" s="96"/>
      <c r="AG147" s="96"/>
      <c r="AH147" s="96"/>
      <c r="AI147" s="96"/>
      <c r="AJ147" s="96"/>
      <c r="AK147" s="96"/>
      <c r="AL147" s="96"/>
      <c r="AM147" s="96"/>
      <c r="AN147" s="96"/>
      <c r="AO147" s="96"/>
      <c r="AP147" s="96"/>
      <c r="AQ147" s="96"/>
      <c r="AR147" s="128"/>
      <c r="AS147" s="128"/>
      <c r="AT147" s="128"/>
      <c r="AU147" s="128"/>
      <c r="AV147" s="128"/>
      <c r="AW147" s="128"/>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c r="CX147" s="128"/>
      <c r="CY147" s="128"/>
      <c r="CZ147" s="128"/>
      <c r="DA147" s="128"/>
      <c r="DB147" s="128"/>
      <c r="DC147" s="128"/>
      <c r="DD147" s="128"/>
      <c r="DE147" s="128"/>
      <c r="DF147" s="128"/>
      <c r="DG147" s="128"/>
      <c r="DH147" s="128"/>
      <c r="DI147" s="128"/>
      <c r="DJ147" s="128"/>
      <c r="DK147" s="128"/>
      <c r="DL147" s="128"/>
      <c r="DM147" s="128"/>
      <c r="DN147" s="128"/>
      <c r="DO147" s="128"/>
      <c r="DP147" s="128"/>
      <c r="DQ147" s="128"/>
      <c r="DR147" s="128"/>
      <c r="DS147" s="128"/>
      <c r="DT147" s="128"/>
      <c r="DU147" s="128"/>
      <c r="DV147" s="128"/>
      <c r="DW147" s="128"/>
      <c r="DX147" s="128"/>
      <c r="DY147" s="128"/>
      <c r="DZ147" s="128"/>
      <c r="EA147" s="128"/>
      <c r="EB147" s="128"/>
      <c r="EC147" s="128"/>
      <c r="ED147" s="128"/>
      <c r="EE147" s="128"/>
      <c r="EF147" s="128"/>
      <c r="EG147" s="128"/>
      <c r="EH147" s="128"/>
      <c r="EI147" s="128"/>
      <c r="EJ147" s="128"/>
      <c r="EK147" s="128"/>
      <c r="EL147" s="128"/>
      <c r="EM147" s="128"/>
      <c r="EN147" s="128"/>
      <c r="EO147" s="128"/>
      <c r="EP147" s="128"/>
      <c r="EQ147" s="128"/>
      <c r="ER147" s="128"/>
      <c r="ES147" s="128"/>
      <c r="ET147" s="128"/>
      <c r="EU147" s="128"/>
      <c r="EV147" s="128"/>
      <c r="EW147" s="128"/>
      <c r="EX147" s="128"/>
      <c r="EY147" s="128"/>
      <c r="EZ147" s="128"/>
      <c r="FA147" s="128"/>
      <c r="FB147" s="128"/>
      <c r="FC147" s="128"/>
      <c r="FD147" s="128"/>
      <c r="FE147" s="128"/>
      <c r="FF147" s="128"/>
      <c r="FG147" s="128"/>
      <c r="FH147" s="128"/>
      <c r="FI147" s="128"/>
      <c r="FJ147" s="128"/>
      <c r="FK147" s="128"/>
      <c r="FL147" s="128"/>
      <c r="FM147" s="128"/>
      <c r="FN147" s="128"/>
      <c r="FO147" s="128"/>
      <c r="FP147" s="128"/>
      <c r="FQ147" s="128"/>
      <c r="FR147" s="128"/>
      <c r="FS147" s="128"/>
      <c r="FT147" s="128"/>
      <c r="FU147" s="128"/>
      <c r="FV147" s="128"/>
      <c r="FW147" s="128"/>
      <c r="FX147" s="128"/>
      <c r="FY147" s="128"/>
      <c r="FZ147" s="128"/>
      <c r="GA147" s="128"/>
      <c r="GB147" s="128"/>
      <c r="GC147" s="128"/>
      <c r="GD147" s="128"/>
      <c r="GE147" s="128"/>
      <c r="GF147" s="128"/>
      <c r="GG147" s="128"/>
      <c r="GH147" s="128"/>
      <c r="GI147" s="128"/>
      <c r="GJ147" s="128"/>
      <c r="GK147" s="128"/>
      <c r="GL147" s="128"/>
      <c r="GM147" s="128"/>
      <c r="GN147" s="128"/>
      <c r="GO147" s="128"/>
      <c r="GP147" s="128"/>
      <c r="GQ147" s="128"/>
      <c r="GR147" s="128"/>
      <c r="GS147" s="128"/>
      <c r="GT147" s="128"/>
      <c r="GU147" s="128"/>
      <c r="GV147" s="128"/>
      <c r="GW147" s="128"/>
      <c r="GX147" s="128"/>
      <c r="GY147" s="128"/>
      <c r="GZ147" s="128"/>
      <c r="HA147" s="128"/>
      <c r="HB147" s="128"/>
      <c r="HC147" s="128"/>
      <c r="HD147" s="128"/>
      <c r="HE147" s="128"/>
      <c r="HF147" s="128"/>
      <c r="HG147" s="128"/>
      <c r="HH147" s="128"/>
      <c r="HI147" s="128"/>
      <c r="HJ147" s="128"/>
      <c r="HK147" s="128"/>
      <c r="HL147" s="128"/>
      <c r="HM147" s="128"/>
      <c r="HN147" s="128"/>
      <c r="HO147" s="128"/>
      <c r="HP147" s="128"/>
      <c r="HQ147" s="128"/>
      <c r="HR147" s="128"/>
      <c r="HS147" s="128"/>
      <c r="HT147" s="128"/>
      <c r="HU147" s="128"/>
      <c r="HV147" s="128"/>
      <c r="HW147" s="128"/>
      <c r="HX147" s="128"/>
      <c r="HY147" s="128"/>
      <c r="HZ147" s="128"/>
      <c r="IA147" s="128"/>
      <c r="IB147" s="128"/>
      <c r="IC147" s="128"/>
      <c r="ID147" s="128"/>
      <c r="IE147" s="128"/>
      <c r="IF147" s="128"/>
      <c r="IG147" s="128"/>
      <c r="IH147" s="128"/>
      <c r="II147" s="128"/>
      <c r="IJ147" s="128"/>
      <c r="IK147" s="128"/>
      <c r="IL147" s="128"/>
      <c r="IM147" s="128"/>
      <c r="IN147" s="128"/>
      <c r="IO147" s="128"/>
      <c r="IP147" s="128"/>
      <c r="IQ147" s="128"/>
      <c r="IR147" s="128"/>
      <c r="IS147" s="128"/>
      <c r="IT147" s="128"/>
      <c r="IU147" s="128"/>
      <c r="IV147" s="128"/>
      <c r="IW147" s="128"/>
      <c r="IX147" s="128"/>
      <c r="IY147" s="128"/>
      <c r="IZ147" s="128"/>
      <c r="JA147" s="128"/>
      <c r="JB147" s="128"/>
      <c r="JC147" s="128"/>
      <c r="JD147" s="128"/>
      <c r="JE147" s="128"/>
      <c r="JF147" s="128"/>
      <c r="JG147" s="128"/>
      <c r="JH147" s="128"/>
      <c r="JI147" s="128"/>
      <c r="JJ147" s="128"/>
      <c r="JK147" s="128"/>
      <c r="JL147" s="128"/>
      <c r="JM147" s="128"/>
      <c r="JN147" s="128"/>
      <c r="JO147" s="128"/>
      <c r="JP147" s="128"/>
      <c r="JQ147" s="128"/>
      <c r="JR147" s="128"/>
      <c r="JS147" s="128"/>
      <c r="JT147" s="128"/>
      <c r="JU147" s="128"/>
      <c r="JV147" s="128"/>
      <c r="JW147" s="128"/>
      <c r="JX147" s="128"/>
      <c r="JY147" s="128"/>
      <c r="JZ147" s="128"/>
      <c r="KA147" s="128"/>
      <c r="KB147" s="128"/>
      <c r="KC147" s="128"/>
      <c r="KD147" s="128"/>
      <c r="KE147" s="128"/>
      <c r="KF147" s="128"/>
      <c r="KG147" s="128"/>
      <c r="KH147" s="128"/>
      <c r="KI147" s="128"/>
      <c r="KJ147" s="128"/>
      <c r="KK147" s="128"/>
      <c r="KL147" s="128"/>
      <c r="KM147" s="128"/>
      <c r="KN147" s="128"/>
      <c r="KO147" s="128"/>
      <c r="KP147" s="128"/>
      <c r="KQ147" s="128"/>
      <c r="KR147" s="128"/>
      <c r="KS147" s="128"/>
      <c r="KT147" s="128"/>
      <c r="KU147" s="128"/>
      <c r="KV147" s="128"/>
      <c r="KW147" s="128"/>
      <c r="KX147" s="128"/>
      <c r="KY147" s="128"/>
      <c r="KZ147" s="128"/>
      <c r="LA147" s="128"/>
      <c r="LB147" s="128"/>
      <c r="LC147" s="128"/>
      <c r="LD147" s="128"/>
      <c r="LE147" s="128"/>
      <c r="LF147" s="128"/>
      <c r="LG147" s="128"/>
      <c r="LH147" s="128"/>
      <c r="LI147" s="128"/>
      <c r="LJ147" s="128"/>
      <c r="LK147" s="128"/>
      <c r="LL147" s="128"/>
      <c r="LM147" s="128"/>
      <c r="LN147" s="128"/>
      <c r="LO147" s="128"/>
      <c r="LP147" s="128"/>
      <c r="LQ147" s="128"/>
      <c r="LR147" s="128"/>
      <c r="LS147" s="128"/>
      <c r="LT147" s="128"/>
      <c r="LU147" s="128"/>
      <c r="LV147" s="128"/>
      <c r="LW147" s="128"/>
      <c r="LX147" s="128"/>
      <c r="LY147" s="128"/>
      <c r="LZ147" s="128"/>
      <c r="MA147" s="128"/>
      <c r="MB147" s="128"/>
      <c r="MC147" s="128"/>
      <c r="MD147" s="128"/>
      <c r="ME147" s="128"/>
      <c r="MF147" s="128"/>
      <c r="MG147" s="128"/>
      <c r="MH147" s="128"/>
      <c r="MI147" s="128"/>
      <c r="MJ147" s="128"/>
      <c r="MK147" s="128"/>
      <c r="ML147" s="128"/>
      <c r="MM147" s="128"/>
      <c r="MN147" s="128"/>
      <c r="MO147" s="128"/>
      <c r="MP147" s="128"/>
      <c r="MQ147" s="128"/>
      <c r="MR147" s="128"/>
      <c r="MS147" s="128"/>
      <c r="MT147" s="128"/>
      <c r="MU147" s="128"/>
      <c r="MV147" s="128"/>
      <c r="MW147" s="128"/>
      <c r="MX147" s="128"/>
      <c r="MY147" s="128"/>
      <c r="MZ147" s="128"/>
      <c r="NA147" s="128"/>
      <c r="NB147" s="128"/>
      <c r="NC147" s="128"/>
      <c r="ND147" s="128"/>
      <c r="NE147" s="128"/>
      <c r="NF147" s="128"/>
      <c r="NG147" s="128"/>
      <c r="NH147" s="128"/>
      <c r="NI147" s="128"/>
      <c r="NJ147" s="128"/>
      <c r="NK147" s="128"/>
      <c r="NL147" s="128"/>
      <c r="NM147" s="128"/>
      <c r="NN147" s="128"/>
      <c r="NO147" s="128"/>
      <c r="NP147" s="128"/>
      <c r="NQ147" s="128"/>
      <c r="NR147" s="128"/>
      <c r="NS147" s="128"/>
      <c r="NT147" s="128"/>
      <c r="NU147" s="128"/>
      <c r="NV147" s="128"/>
      <c r="NW147" s="128"/>
      <c r="NX147" s="128"/>
      <c r="NY147" s="128"/>
      <c r="NZ147" s="128"/>
      <c r="OA147" s="128"/>
      <c r="OB147" s="128"/>
      <c r="OC147" s="128"/>
      <c r="OD147" s="128"/>
      <c r="OE147" s="128"/>
      <c r="OF147" s="128"/>
      <c r="OG147" s="128"/>
      <c r="OH147" s="128"/>
      <c r="OI147" s="128"/>
      <c r="OJ147" s="128"/>
      <c r="OK147" s="128"/>
      <c r="OL147" s="128"/>
      <c r="OM147" s="128"/>
      <c r="ON147" s="128"/>
      <c r="OO147" s="128"/>
      <c r="OP147" s="128"/>
      <c r="OQ147" s="128"/>
      <c r="OR147" s="128"/>
      <c r="OS147" s="128"/>
      <c r="OT147" s="128"/>
      <c r="OU147" s="128"/>
      <c r="OV147" s="128"/>
      <c r="OW147" s="128"/>
      <c r="OX147" s="128"/>
      <c r="OY147" s="128"/>
      <c r="OZ147" s="128"/>
      <c r="PA147" s="128"/>
      <c r="PB147" s="128"/>
      <c r="PC147" s="128"/>
      <c r="PD147" s="128"/>
      <c r="PE147" s="128"/>
      <c r="PF147" s="128"/>
      <c r="PG147" s="128"/>
      <c r="PH147" s="128"/>
      <c r="PI147" s="128"/>
      <c r="PJ147" s="128"/>
      <c r="PK147" s="128"/>
      <c r="PL147" s="128"/>
      <c r="PM147" s="128"/>
      <c r="PN147" s="128"/>
      <c r="PO147" s="128"/>
      <c r="PP147" s="128"/>
      <c r="PQ147" s="128"/>
      <c r="PR147" s="128"/>
      <c r="PS147" s="128"/>
      <c r="PT147" s="128"/>
      <c r="PU147" s="128"/>
      <c r="PV147" s="128"/>
      <c r="PW147" s="128"/>
      <c r="PX147" s="128"/>
      <c r="PY147" s="128"/>
      <c r="PZ147" s="128"/>
      <c r="QA147" s="128"/>
      <c r="QB147" s="128"/>
      <c r="QC147" s="128"/>
      <c r="QD147" s="128"/>
      <c r="QE147" s="128"/>
      <c r="QF147" s="128"/>
      <c r="QG147" s="128"/>
      <c r="QH147" s="128"/>
      <c r="QI147" s="128"/>
      <c r="QJ147" s="128"/>
      <c r="QK147" s="128"/>
      <c r="QL147" s="128"/>
      <c r="QM147" s="128"/>
      <c r="QN147" s="128"/>
      <c r="QO147" s="128"/>
      <c r="QP147" s="128"/>
      <c r="QQ147" s="128"/>
      <c r="QR147" s="128"/>
      <c r="QS147" s="128"/>
      <c r="QT147" s="128"/>
      <c r="QU147" s="128"/>
      <c r="QV147" s="128"/>
      <c r="QW147" s="128"/>
      <c r="QX147" s="128"/>
      <c r="QY147" s="128"/>
      <c r="QZ147" s="128"/>
      <c r="RA147" s="128"/>
      <c r="RB147" s="128"/>
      <c r="RC147" s="128"/>
      <c r="RD147" s="128"/>
      <c r="RE147" s="128"/>
      <c r="RF147" s="128"/>
      <c r="RG147" s="128"/>
      <c r="RH147" s="128"/>
      <c r="RI147" s="128"/>
      <c r="RJ147" s="128"/>
      <c r="RK147" s="128"/>
      <c r="RL147" s="128"/>
      <c r="RM147" s="128"/>
      <c r="RN147" s="128"/>
      <c r="RO147" s="128"/>
      <c r="RP147" s="128"/>
      <c r="RQ147" s="128"/>
      <c r="RR147" s="128"/>
      <c r="RS147" s="128"/>
      <c r="RT147" s="128"/>
      <c r="RU147" s="128"/>
      <c r="RV147" s="128"/>
      <c r="RW147" s="128"/>
      <c r="RX147" s="128"/>
      <c r="RY147" s="128"/>
      <c r="RZ147" s="128"/>
      <c r="SA147" s="128"/>
      <c r="SB147" s="128"/>
      <c r="SC147" s="128"/>
      <c r="SD147" s="128"/>
      <c r="SE147" s="128"/>
      <c r="SF147" s="128"/>
      <c r="SG147" s="128"/>
      <c r="SH147" s="128"/>
      <c r="SI147" s="128"/>
      <c r="SJ147" s="128"/>
      <c r="SK147" s="128"/>
      <c r="SL147" s="128"/>
      <c r="SM147" s="128"/>
      <c r="SN147" s="128"/>
      <c r="SO147" s="128"/>
      <c r="SP147" s="128"/>
      <c r="SQ147" s="128"/>
      <c r="SR147" s="128"/>
      <c r="SS147" s="128"/>
      <c r="ST147" s="128"/>
      <c r="SU147" s="128"/>
      <c r="SV147" s="128"/>
      <c r="SW147" s="128"/>
      <c r="SX147" s="128"/>
      <c r="SY147" s="128"/>
      <c r="SZ147" s="128"/>
      <c r="TA147" s="128"/>
      <c r="TB147" s="128"/>
      <c r="TC147" s="128"/>
      <c r="TD147" s="128"/>
      <c r="TE147" s="128"/>
      <c r="TF147" s="128"/>
      <c r="TG147" s="128"/>
      <c r="TH147" s="128"/>
      <c r="TI147" s="128"/>
      <c r="TJ147" s="128"/>
      <c r="TK147" s="128"/>
      <c r="TL147" s="128"/>
      <c r="TM147" s="128"/>
      <c r="TN147" s="128"/>
      <c r="TO147" s="128"/>
      <c r="TP147" s="128"/>
      <c r="TQ147" s="128"/>
      <c r="TR147" s="128"/>
      <c r="TS147" s="128"/>
      <c r="TT147" s="128"/>
      <c r="TU147" s="128"/>
      <c r="TV147" s="128"/>
      <c r="TW147" s="128"/>
      <c r="TX147" s="128"/>
      <c r="TY147" s="128"/>
      <c r="TZ147" s="128"/>
      <c r="UA147" s="128"/>
      <c r="UB147" s="128"/>
      <c r="UC147" s="128"/>
      <c r="UD147" s="128"/>
      <c r="UE147" s="128"/>
      <c r="UF147" s="128"/>
      <c r="UG147" s="128"/>
      <c r="UH147" s="128"/>
      <c r="UI147" s="128"/>
      <c r="UJ147" s="128"/>
      <c r="UK147" s="128"/>
      <c r="UL147" s="128"/>
      <c r="UM147" s="128"/>
      <c r="UN147" s="128"/>
      <c r="UO147" s="128"/>
      <c r="UP147" s="128"/>
      <c r="UQ147" s="128"/>
      <c r="UR147" s="128"/>
      <c r="US147" s="128"/>
      <c r="UT147" s="128"/>
      <c r="UU147" s="128"/>
      <c r="UV147" s="128"/>
      <c r="UW147" s="128"/>
      <c r="UX147" s="128"/>
      <c r="UY147" s="128"/>
      <c r="UZ147" s="128"/>
      <c r="VA147" s="128"/>
      <c r="VB147" s="128"/>
      <c r="VC147" s="128"/>
      <c r="VD147" s="128"/>
      <c r="VE147" s="128"/>
      <c r="VF147" s="128"/>
      <c r="VG147" s="128"/>
      <c r="VH147" s="128"/>
      <c r="VI147" s="128"/>
      <c r="VJ147" s="128"/>
      <c r="VK147" s="128"/>
      <c r="VL147" s="128"/>
      <c r="VM147" s="128"/>
      <c r="VN147" s="128"/>
      <c r="VO147" s="128"/>
      <c r="VP147" s="128"/>
      <c r="VQ147" s="128"/>
      <c r="VR147" s="128"/>
      <c r="VS147" s="128"/>
      <c r="VT147" s="128"/>
      <c r="VU147" s="128"/>
      <c r="VV147" s="128"/>
      <c r="VW147" s="128"/>
      <c r="VX147" s="128"/>
      <c r="VY147" s="128"/>
      <c r="VZ147" s="128"/>
      <c r="WA147" s="128"/>
      <c r="WB147" s="128"/>
      <c r="WC147" s="128"/>
      <c r="WD147" s="128"/>
      <c r="WE147" s="128"/>
      <c r="WF147" s="128"/>
      <c r="WG147" s="128"/>
      <c r="WH147" s="128"/>
      <c r="WI147" s="128"/>
      <c r="WJ147" s="128"/>
      <c r="WK147" s="128"/>
      <c r="WL147" s="128"/>
      <c r="WM147" s="128"/>
      <c r="WN147" s="128"/>
      <c r="WO147" s="128"/>
      <c r="WP147" s="128"/>
      <c r="WQ147" s="128"/>
      <c r="WR147" s="128"/>
      <c r="WS147" s="128"/>
      <c r="WT147" s="128"/>
      <c r="WU147" s="128"/>
      <c r="WV147" s="128"/>
      <c r="WW147" s="128"/>
      <c r="WX147" s="128"/>
      <c r="WY147" s="128"/>
      <c r="WZ147" s="128"/>
      <c r="XA147" s="128"/>
      <c r="XB147" s="128"/>
      <c r="XC147" s="128"/>
      <c r="XD147" s="128"/>
      <c r="XE147" s="128"/>
      <c r="XF147" s="128"/>
      <c r="XG147" s="128"/>
      <c r="XH147" s="128"/>
      <c r="XI147" s="128"/>
      <c r="XJ147" s="128"/>
      <c r="XK147" s="128"/>
      <c r="XL147" s="128"/>
      <c r="XM147" s="128"/>
      <c r="XN147" s="128"/>
      <c r="XO147" s="128"/>
      <c r="XP147" s="128"/>
      <c r="XQ147" s="128"/>
      <c r="XR147" s="128"/>
      <c r="XS147" s="128"/>
      <c r="XT147" s="128"/>
      <c r="XU147" s="128"/>
      <c r="XV147" s="128"/>
      <c r="XW147" s="128"/>
      <c r="XX147" s="128"/>
      <c r="XY147" s="128"/>
      <c r="XZ147" s="128"/>
      <c r="YA147" s="128"/>
      <c r="YB147" s="128"/>
      <c r="YC147" s="128"/>
      <c r="YD147" s="128"/>
      <c r="YE147" s="128"/>
      <c r="YF147" s="128"/>
      <c r="YG147" s="128"/>
      <c r="YH147" s="128"/>
      <c r="YI147" s="128"/>
      <c r="YJ147" s="128"/>
      <c r="YK147" s="128"/>
      <c r="YL147" s="128"/>
      <c r="YM147" s="128"/>
      <c r="YN147" s="128"/>
      <c r="YO147" s="128"/>
      <c r="YP147" s="128"/>
      <c r="YQ147" s="128"/>
      <c r="YR147" s="128"/>
      <c r="YS147" s="128"/>
      <c r="YT147" s="128"/>
      <c r="YU147" s="128"/>
      <c r="YV147" s="128"/>
      <c r="YW147" s="128"/>
      <c r="YX147" s="128"/>
      <c r="YY147" s="128"/>
      <c r="YZ147" s="128"/>
      <c r="ZA147" s="128"/>
      <c r="ZB147" s="128"/>
      <c r="ZC147" s="128"/>
      <c r="ZD147" s="128"/>
      <c r="ZE147" s="128"/>
      <c r="ZF147" s="128"/>
      <c r="ZG147" s="128"/>
      <c r="ZH147" s="128"/>
      <c r="ZI147" s="128"/>
      <c r="ZJ147" s="128"/>
      <c r="ZK147" s="128"/>
      <c r="ZL147" s="128"/>
      <c r="ZM147" s="128"/>
      <c r="ZN147" s="128"/>
      <c r="ZO147" s="128"/>
      <c r="ZP147" s="128"/>
      <c r="ZQ147" s="128"/>
      <c r="ZR147" s="128"/>
      <c r="ZS147" s="128"/>
      <c r="ZT147" s="128"/>
      <c r="ZU147" s="128"/>
      <c r="ZV147" s="128"/>
      <c r="ZW147" s="128"/>
      <c r="ZX147" s="128"/>
      <c r="ZY147" s="128"/>
      <c r="ZZ147" s="128"/>
      <c r="AAA147" s="128"/>
      <c r="AAB147" s="128"/>
      <c r="AAC147" s="128"/>
      <c r="AAD147" s="128"/>
      <c r="AAE147" s="128"/>
      <c r="AAF147" s="128"/>
      <c r="AAG147" s="128"/>
      <c r="AAH147" s="128"/>
      <c r="AAI147" s="128"/>
      <c r="AAJ147" s="128"/>
      <c r="AAK147" s="128"/>
      <c r="AAL147" s="128"/>
      <c r="AAM147" s="128"/>
      <c r="AAN147" s="128"/>
      <c r="AAO147" s="128"/>
      <c r="AAP147" s="128"/>
      <c r="AAQ147" s="128"/>
      <c r="AAR147" s="128"/>
      <c r="AAS147" s="128"/>
      <c r="AAT147" s="128"/>
      <c r="AAU147" s="128"/>
      <c r="AAV147" s="128"/>
      <c r="AAW147" s="128"/>
      <c r="AAX147" s="128"/>
      <c r="AAY147" s="128"/>
      <c r="AAZ147" s="128"/>
      <c r="ABA147" s="128"/>
      <c r="ABB147" s="128"/>
      <c r="ABC147" s="128"/>
      <c r="ABD147" s="128"/>
      <c r="ABE147" s="128"/>
      <c r="ABF147" s="128"/>
      <c r="ABG147" s="128"/>
      <c r="ABH147" s="128"/>
      <c r="ABI147" s="128"/>
      <c r="ABJ147" s="128"/>
      <c r="ABK147" s="128"/>
      <c r="ABL147" s="128"/>
      <c r="ABM147" s="128"/>
      <c r="ABN147" s="128"/>
      <c r="ABO147" s="128"/>
      <c r="ABP147" s="128"/>
      <c r="ABQ147" s="128"/>
      <c r="ABR147" s="128"/>
      <c r="ABS147" s="128"/>
      <c r="ABT147" s="128"/>
      <c r="ABU147" s="128"/>
      <c r="ABV147" s="128"/>
      <c r="ABW147" s="128"/>
      <c r="ABX147" s="128"/>
      <c r="ABY147" s="128"/>
      <c r="ABZ147" s="128"/>
      <c r="ACA147" s="128"/>
      <c r="ACB147" s="128"/>
      <c r="ACC147" s="128"/>
      <c r="ACD147" s="128"/>
      <c r="ACE147" s="128"/>
      <c r="ACF147" s="128"/>
      <c r="ACG147" s="128"/>
      <c r="ACH147" s="128"/>
      <c r="ACI147" s="128"/>
      <c r="ACJ147" s="128"/>
      <c r="ACK147" s="128"/>
      <c r="ACL147" s="128"/>
      <c r="ACM147" s="128"/>
      <c r="ACN147" s="128"/>
      <c r="ACO147" s="128"/>
      <c r="ACP147" s="128"/>
      <c r="ACQ147" s="128"/>
      <c r="ACR147" s="128"/>
      <c r="ACS147" s="128"/>
      <c r="ACT147" s="128"/>
      <c r="ACU147" s="128"/>
      <c r="ACV147" s="128"/>
      <c r="ACW147" s="128"/>
      <c r="ACX147" s="128"/>
      <c r="ACY147" s="128"/>
      <c r="ACZ147" s="128"/>
      <c r="ADA147" s="128"/>
      <c r="ADB147" s="128"/>
      <c r="ADC147" s="128"/>
      <c r="ADD147" s="128"/>
      <c r="ADE147" s="128"/>
      <c r="ADF147" s="128"/>
      <c r="ADG147" s="128"/>
      <c r="ADH147" s="128"/>
      <c r="ADI147" s="128"/>
      <c r="ADJ147" s="128"/>
      <c r="ADK147" s="128"/>
      <c r="ADL147" s="128"/>
      <c r="ADM147" s="128"/>
      <c r="ADN147" s="128"/>
      <c r="ADO147" s="128"/>
      <c r="ADP147" s="128"/>
      <c r="ADQ147" s="128"/>
      <c r="ADR147" s="128"/>
      <c r="ADS147" s="128"/>
      <c r="ADT147" s="128"/>
      <c r="ADU147" s="128"/>
      <c r="ADV147" s="128"/>
      <c r="ADW147" s="128"/>
      <c r="ADX147" s="128"/>
      <c r="ADY147" s="128"/>
      <c r="ADZ147" s="128"/>
      <c r="AEA147" s="128"/>
      <c r="AEB147" s="128"/>
      <c r="AEC147" s="128"/>
      <c r="AED147" s="128"/>
      <c r="AEE147" s="128"/>
      <c r="AEF147" s="128"/>
      <c r="AEG147" s="128"/>
      <c r="AEH147" s="128"/>
      <c r="AEI147" s="128"/>
      <c r="AEJ147" s="128"/>
      <c r="AEK147" s="128"/>
      <c r="AEL147" s="128"/>
      <c r="AEM147" s="128"/>
      <c r="AEN147" s="128"/>
      <c r="AEO147" s="128"/>
      <c r="AEP147" s="128"/>
      <c r="AEQ147" s="128"/>
      <c r="AER147" s="128"/>
      <c r="AES147" s="128"/>
      <c r="AET147" s="128"/>
      <c r="AEU147" s="128"/>
      <c r="AEV147" s="128"/>
      <c r="AEW147" s="128"/>
      <c r="AEX147" s="128"/>
      <c r="AEY147" s="128"/>
      <c r="AEZ147" s="128"/>
      <c r="AFA147" s="128"/>
      <c r="AFB147" s="128"/>
      <c r="AFC147" s="128"/>
      <c r="AFD147" s="128"/>
      <c r="AFE147" s="128"/>
      <c r="AFF147" s="128"/>
      <c r="AFG147" s="128"/>
      <c r="AFH147" s="128"/>
      <c r="AFI147" s="128"/>
      <c r="AFJ147" s="128"/>
      <c r="AFK147" s="128"/>
      <c r="AFL147" s="128"/>
      <c r="AFM147" s="128"/>
      <c r="AFN147" s="128"/>
      <c r="AFO147" s="128"/>
      <c r="AFP147" s="128"/>
      <c r="AFQ147" s="128"/>
      <c r="AFR147" s="128"/>
      <c r="AFS147" s="128"/>
      <c r="AFT147" s="128"/>
      <c r="AFU147" s="128"/>
      <c r="AFV147" s="128"/>
      <c r="AFW147" s="128"/>
      <c r="AFX147" s="128"/>
      <c r="AFY147" s="128"/>
      <c r="AFZ147" s="128"/>
      <c r="AGA147" s="128"/>
      <c r="AGB147" s="128"/>
      <c r="AGC147" s="128"/>
      <c r="AGD147" s="128"/>
      <c r="AGE147" s="128"/>
      <c r="AGF147" s="128"/>
      <c r="AGG147" s="128"/>
      <c r="AGH147" s="128"/>
      <c r="AGI147" s="128"/>
      <c r="AGJ147" s="128"/>
      <c r="AGK147" s="128"/>
      <c r="AGL147" s="128"/>
      <c r="AGM147" s="128"/>
      <c r="AGN147" s="128"/>
      <c r="AGO147" s="128"/>
      <c r="AGP147" s="128"/>
      <c r="AGQ147" s="128"/>
      <c r="AGR147" s="128"/>
      <c r="AGS147" s="128"/>
      <c r="AGT147" s="128"/>
      <c r="AGU147" s="128"/>
      <c r="AGV147" s="128"/>
      <c r="AGW147" s="128"/>
      <c r="AGX147" s="128"/>
      <c r="AGY147" s="128"/>
      <c r="AGZ147" s="128"/>
      <c r="AHA147" s="128"/>
      <c r="AHB147" s="128"/>
      <c r="AHC147" s="128"/>
      <c r="AHD147" s="128"/>
      <c r="AHE147" s="128"/>
      <c r="AHF147" s="128"/>
      <c r="AHG147" s="128"/>
      <c r="AHH147" s="128"/>
      <c r="AHI147" s="128"/>
      <c r="AHJ147" s="128"/>
      <c r="AHK147" s="128"/>
      <c r="AHL147" s="128"/>
      <c r="AHM147" s="128"/>
      <c r="AHN147" s="128"/>
      <c r="AHO147" s="128"/>
      <c r="AHP147" s="128"/>
      <c r="AHQ147" s="128"/>
      <c r="AHR147" s="128"/>
      <c r="AHS147" s="128"/>
      <c r="AHT147" s="128"/>
      <c r="AHU147" s="128"/>
      <c r="AHV147" s="128"/>
      <c r="AHW147" s="128"/>
      <c r="AHX147" s="128"/>
      <c r="AHY147" s="128"/>
      <c r="AHZ147" s="128"/>
      <c r="AIA147" s="128"/>
      <c r="AIB147" s="128"/>
      <c r="AIC147" s="128"/>
      <c r="AID147" s="128"/>
      <c r="AIE147" s="128"/>
      <c r="AIF147" s="128"/>
      <c r="AIG147" s="128"/>
      <c r="AIH147" s="128"/>
      <c r="AII147" s="128"/>
      <c r="AIJ147" s="128"/>
      <c r="AIK147" s="128"/>
      <c r="AIL147" s="128"/>
      <c r="AIM147" s="128"/>
      <c r="AIN147" s="128"/>
      <c r="AIO147" s="128"/>
      <c r="AIP147" s="128"/>
      <c r="AIQ147" s="128"/>
      <c r="AIR147" s="128"/>
      <c r="AIS147" s="128"/>
      <c r="AIT147" s="128"/>
      <c r="AIU147" s="128"/>
      <c r="AIV147" s="128"/>
      <c r="AIW147" s="128"/>
      <c r="AIX147" s="128"/>
      <c r="AIY147" s="128"/>
      <c r="AIZ147" s="128"/>
      <c r="AJA147" s="128"/>
      <c r="AJB147" s="128"/>
      <c r="AJC147" s="128"/>
      <c r="AJD147" s="128"/>
      <c r="AJE147" s="128"/>
      <c r="AJF147" s="128"/>
      <c r="AJG147" s="128"/>
      <c r="AJH147" s="128"/>
      <c r="AJI147" s="128"/>
      <c r="AJJ147" s="128"/>
      <c r="AJK147" s="128"/>
      <c r="AJL147" s="128"/>
      <c r="AJM147" s="128"/>
      <c r="AJN147" s="128"/>
      <c r="AJO147" s="128"/>
      <c r="AJP147" s="128"/>
      <c r="AJQ147" s="128"/>
      <c r="AJR147" s="128"/>
      <c r="AJS147" s="128"/>
      <c r="AJT147" s="128"/>
      <c r="AJU147" s="128"/>
      <c r="AJV147" s="128"/>
      <c r="AJW147" s="128"/>
      <c r="AJX147" s="128"/>
      <c r="AJY147" s="128"/>
      <c r="AJZ147" s="128"/>
      <c r="AKA147" s="128"/>
      <c r="AKB147" s="128"/>
      <c r="AKC147" s="128"/>
      <c r="AKD147" s="128"/>
      <c r="AKE147" s="128"/>
      <c r="AKF147" s="128"/>
      <c r="AKG147" s="128"/>
      <c r="AKH147" s="128"/>
      <c r="AKI147" s="128"/>
      <c r="AKJ147" s="128"/>
      <c r="AKK147" s="128"/>
      <c r="AKL147" s="128"/>
      <c r="AKM147" s="128"/>
      <c r="AKN147" s="128"/>
      <c r="AKO147" s="128"/>
      <c r="AKP147" s="128"/>
      <c r="AKQ147" s="128"/>
      <c r="AKR147" s="128"/>
      <c r="AKS147" s="128"/>
      <c r="AKT147" s="128"/>
      <c r="AKU147" s="128"/>
      <c r="AKV147" s="128"/>
      <c r="AKW147" s="128"/>
      <c r="AKX147" s="128"/>
      <c r="AKY147" s="128"/>
      <c r="AKZ147" s="128"/>
      <c r="ALA147" s="128"/>
      <c r="ALB147" s="128"/>
      <c r="ALC147" s="128"/>
      <c r="ALD147" s="128"/>
      <c r="ALE147" s="128"/>
      <c r="ALF147" s="128"/>
      <c r="ALG147" s="128"/>
      <c r="ALH147" s="128"/>
      <c r="ALI147" s="128"/>
      <c r="ALJ147" s="128"/>
      <c r="ALK147" s="128"/>
      <c r="ALL147" s="128"/>
      <c r="ALM147" s="128"/>
      <c r="ALN147" s="128"/>
      <c r="ALO147" s="128"/>
      <c r="ALP147" s="128"/>
      <c r="ALQ147" s="128"/>
      <c r="ALR147" s="128"/>
      <c r="ALS147" s="128"/>
      <c r="ALT147" s="128"/>
      <c r="ALU147" s="128"/>
      <c r="ALV147" s="128"/>
      <c r="ALW147" s="128"/>
      <c r="ALX147" s="128"/>
      <c r="ALY147" s="128"/>
      <c r="ALZ147" s="128"/>
      <c r="AMA147" s="128"/>
      <c r="AMB147" s="128"/>
      <c r="AMC147" s="128"/>
      <c r="AMD147" s="128"/>
      <c r="AME147" s="128"/>
      <c r="AMF147" s="128"/>
      <c r="AMG147" s="128"/>
      <c r="AMH147" s="128"/>
      <c r="AMI147" s="128"/>
      <c r="AMJ147" s="128"/>
      <c r="AMK147" s="128"/>
      <c r="AML147" s="128"/>
      <c r="AMM147" s="128"/>
      <c r="AMN147" s="128"/>
      <c r="AMO147" s="128"/>
    </row>
    <row r="148" spans="1:1032">
      <c r="A148" s="368"/>
      <c r="B148" s="369"/>
      <c r="C148" s="369"/>
      <c r="D148" s="369"/>
      <c r="E148" s="369"/>
      <c r="F148" s="96"/>
      <c r="G148" s="96"/>
      <c r="H148" s="96"/>
      <c r="I148" s="96"/>
      <c r="J148" s="96"/>
      <c r="K148" s="96"/>
      <c r="L148" s="96"/>
      <c r="M148" s="96"/>
      <c r="N148" s="96"/>
      <c r="P148" s="96"/>
      <c r="Q148" s="96"/>
      <c r="R148" s="96"/>
      <c r="S148" s="96"/>
      <c r="AG148" s="96"/>
      <c r="AH148" s="96"/>
      <c r="AI148" s="96"/>
      <c r="AJ148" s="96"/>
      <c r="AK148" s="96"/>
      <c r="AL148" s="96"/>
      <c r="AM148" s="96"/>
      <c r="AN148" s="96"/>
      <c r="AO148" s="96"/>
      <c r="AP148" s="96"/>
      <c r="AQ148" s="96"/>
      <c r="AR148" s="128"/>
      <c r="AS148" s="128"/>
      <c r="AT148" s="128"/>
      <c r="AU148" s="128"/>
      <c r="AV148" s="128"/>
      <c r="AW148" s="128"/>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c r="CX148" s="128"/>
      <c r="CY148" s="128"/>
      <c r="CZ148" s="128"/>
      <c r="DA148" s="128"/>
      <c r="DB148" s="128"/>
      <c r="DC148" s="128"/>
      <c r="DD148" s="128"/>
      <c r="DE148" s="128"/>
      <c r="DF148" s="128"/>
      <c r="DG148" s="128"/>
      <c r="DH148" s="128"/>
      <c r="DI148" s="128"/>
      <c r="DJ148" s="128"/>
      <c r="DK148" s="128"/>
      <c r="DL148" s="128"/>
      <c r="DM148" s="128"/>
      <c r="DN148" s="128"/>
      <c r="DO148" s="128"/>
      <c r="DP148" s="128"/>
      <c r="DQ148" s="128"/>
      <c r="DR148" s="128"/>
      <c r="DS148" s="128"/>
      <c r="DT148" s="128"/>
      <c r="DU148" s="128"/>
      <c r="DV148" s="128"/>
      <c r="DW148" s="128"/>
      <c r="DX148" s="128"/>
      <c r="DY148" s="128"/>
      <c r="DZ148" s="128"/>
      <c r="EA148" s="128"/>
      <c r="EB148" s="128"/>
      <c r="EC148" s="128"/>
      <c r="ED148" s="128"/>
      <c r="EE148" s="128"/>
      <c r="EF148" s="128"/>
      <c r="EG148" s="128"/>
      <c r="EH148" s="128"/>
      <c r="EI148" s="128"/>
      <c r="EJ148" s="128"/>
      <c r="EK148" s="128"/>
      <c r="EL148" s="128"/>
      <c r="EM148" s="128"/>
      <c r="EN148" s="128"/>
      <c r="EO148" s="128"/>
      <c r="EP148" s="128"/>
      <c r="EQ148" s="128"/>
      <c r="ER148" s="128"/>
      <c r="ES148" s="128"/>
      <c r="ET148" s="128"/>
      <c r="EU148" s="128"/>
      <c r="EV148" s="128"/>
      <c r="EW148" s="128"/>
      <c r="EX148" s="128"/>
      <c r="EY148" s="128"/>
      <c r="EZ148" s="128"/>
      <c r="FA148" s="128"/>
      <c r="FB148" s="128"/>
      <c r="FC148" s="128"/>
      <c r="FD148" s="128"/>
      <c r="FE148" s="128"/>
      <c r="FF148" s="128"/>
      <c r="FG148" s="128"/>
      <c r="FH148" s="128"/>
      <c r="FI148" s="128"/>
      <c r="FJ148" s="128"/>
      <c r="FK148" s="128"/>
      <c r="FL148" s="128"/>
      <c r="FM148" s="128"/>
      <c r="FN148" s="128"/>
      <c r="FO148" s="128"/>
      <c r="FP148" s="128"/>
      <c r="FQ148" s="128"/>
      <c r="FR148" s="128"/>
      <c r="FS148" s="128"/>
      <c r="FT148" s="128"/>
      <c r="FU148" s="128"/>
      <c r="FV148" s="128"/>
      <c r="FW148" s="128"/>
      <c r="FX148" s="128"/>
      <c r="FY148" s="128"/>
      <c r="FZ148" s="128"/>
      <c r="GA148" s="128"/>
      <c r="GB148" s="128"/>
      <c r="GC148" s="128"/>
      <c r="GD148" s="128"/>
      <c r="GE148" s="128"/>
      <c r="GF148" s="128"/>
      <c r="GG148" s="128"/>
      <c r="GH148" s="128"/>
      <c r="GI148" s="128"/>
      <c r="GJ148" s="128"/>
      <c r="GK148" s="128"/>
      <c r="GL148" s="128"/>
      <c r="GM148" s="128"/>
      <c r="GN148" s="128"/>
      <c r="GO148" s="128"/>
      <c r="GP148" s="128"/>
      <c r="GQ148" s="128"/>
      <c r="GR148" s="128"/>
      <c r="GS148" s="128"/>
      <c r="GT148" s="128"/>
      <c r="GU148" s="128"/>
      <c r="GV148" s="128"/>
      <c r="GW148" s="128"/>
      <c r="GX148" s="128"/>
      <c r="GY148" s="128"/>
      <c r="GZ148" s="128"/>
      <c r="HA148" s="128"/>
      <c r="HB148" s="128"/>
      <c r="HC148" s="128"/>
      <c r="HD148" s="128"/>
      <c r="HE148" s="128"/>
      <c r="HF148" s="128"/>
      <c r="HG148" s="128"/>
      <c r="HH148" s="128"/>
      <c r="HI148" s="128"/>
      <c r="HJ148" s="128"/>
      <c r="HK148" s="128"/>
      <c r="HL148" s="128"/>
      <c r="HM148" s="128"/>
      <c r="HN148" s="128"/>
      <c r="HO148" s="128"/>
      <c r="HP148" s="128"/>
      <c r="HQ148" s="128"/>
      <c r="HR148" s="128"/>
      <c r="HS148" s="128"/>
      <c r="HT148" s="128"/>
      <c r="HU148" s="128"/>
      <c r="HV148" s="128"/>
      <c r="HW148" s="128"/>
      <c r="HX148" s="128"/>
      <c r="HY148" s="128"/>
      <c r="HZ148" s="128"/>
      <c r="IA148" s="128"/>
      <c r="IB148" s="128"/>
      <c r="IC148" s="128"/>
      <c r="ID148" s="128"/>
      <c r="IE148" s="128"/>
      <c r="IF148" s="128"/>
      <c r="IG148" s="128"/>
      <c r="IH148" s="128"/>
      <c r="II148" s="128"/>
      <c r="IJ148" s="128"/>
      <c r="IK148" s="128"/>
      <c r="IL148" s="128"/>
      <c r="IM148" s="128"/>
      <c r="IN148" s="128"/>
      <c r="IO148" s="128"/>
      <c r="IP148" s="128"/>
      <c r="IQ148" s="128"/>
      <c r="IR148" s="128"/>
      <c r="IS148" s="128"/>
      <c r="IT148" s="128"/>
      <c r="IU148" s="128"/>
      <c r="IV148" s="128"/>
      <c r="IW148" s="128"/>
      <c r="IX148" s="128"/>
      <c r="IY148" s="128"/>
      <c r="IZ148" s="128"/>
      <c r="JA148" s="128"/>
      <c r="JB148" s="128"/>
      <c r="JC148" s="128"/>
      <c r="JD148" s="128"/>
      <c r="JE148" s="128"/>
      <c r="JF148" s="128"/>
      <c r="JG148" s="128"/>
      <c r="JH148" s="128"/>
      <c r="JI148" s="128"/>
      <c r="JJ148" s="128"/>
      <c r="JK148" s="128"/>
      <c r="JL148" s="128"/>
      <c r="JM148" s="128"/>
      <c r="JN148" s="128"/>
      <c r="JO148" s="128"/>
      <c r="JP148" s="128"/>
      <c r="JQ148" s="128"/>
      <c r="JR148" s="128"/>
      <c r="JS148" s="128"/>
      <c r="JT148" s="128"/>
      <c r="JU148" s="128"/>
      <c r="JV148" s="128"/>
      <c r="JW148" s="128"/>
      <c r="JX148" s="128"/>
      <c r="JY148" s="128"/>
      <c r="JZ148" s="128"/>
      <c r="KA148" s="128"/>
      <c r="KB148" s="128"/>
      <c r="KC148" s="128"/>
      <c r="KD148" s="128"/>
      <c r="KE148" s="128"/>
      <c r="KF148" s="128"/>
      <c r="KG148" s="128"/>
      <c r="KH148" s="128"/>
      <c r="KI148" s="128"/>
      <c r="KJ148" s="128"/>
      <c r="KK148" s="128"/>
      <c r="KL148" s="128"/>
      <c r="KM148" s="128"/>
      <c r="KN148" s="128"/>
      <c r="KO148" s="128"/>
      <c r="KP148" s="128"/>
      <c r="KQ148" s="128"/>
      <c r="KR148" s="128"/>
      <c r="KS148" s="128"/>
      <c r="KT148" s="128"/>
      <c r="KU148" s="128"/>
      <c r="KV148" s="128"/>
      <c r="KW148" s="128"/>
      <c r="KX148" s="128"/>
      <c r="KY148" s="128"/>
      <c r="KZ148" s="128"/>
      <c r="LA148" s="128"/>
      <c r="LB148" s="128"/>
      <c r="LC148" s="128"/>
      <c r="LD148" s="128"/>
      <c r="LE148" s="128"/>
      <c r="LF148" s="128"/>
      <c r="LG148" s="128"/>
      <c r="LH148" s="128"/>
      <c r="LI148" s="128"/>
      <c r="LJ148" s="128"/>
      <c r="LK148" s="128"/>
      <c r="LL148" s="128"/>
      <c r="LM148" s="128"/>
      <c r="LN148" s="128"/>
      <c r="LO148" s="128"/>
      <c r="LP148" s="128"/>
      <c r="LQ148" s="128"/>
      <c r="LR148" s="128"/>
      <c r="LS148" s="128"/>
      <c r="LT148" s="128"/>
      <c r="LU148" s="128"/>
      <c r="LV148" s="128"/>
      <c r="LW148" s="128"/>
      <c r="LX148" s="128"/>
      <c r="LY148" s="128"/>
      <c r="LZ148" s="128"/>
      <c r="MA148" s="128"/>
      <c r="MB148" s="128"/>
      <c r="MC148" s="128"/>
      <c r="MD148" s="128"/>
      <c r="ME148" s="128"/>
      <c r="MF148" s="128"/>
      <c r="MG148" s="128"/>
      <c r="MH148" s="128"/>
      <c r="MI148" s="128"/>
      <c r="MJ148" s="128"/>
      <c r="MK148" s="128"/>
      <c r="ML148" s="128"/>
      <c r="MM148" s="128"/>
      <c r="MN148" s="128"/>
      <c r="MO148" s="128"/>
      <c r="MP148" s="128"/>
      <c r="MQ148" s="128"/>
      <c r="MR148" s="128"/>
      <c r="MS148" s="128"/>
      <c r="MT148" s="128"/>
      <c r="MU148" s="128"/>
      <c r="MV148" s="128"/>
      <c r="MW148" s="128"/>
      <c r="MX148" s="128"/>
      <c r="MY148" s="128"/>
      <c r="MZ148" s="128"/>
      <c r="NA148" s="128"/>
      <c r="NB148" s="128"/>
      <c r="NC148" s="128"/>
      <c r="ND148" s="128"/>
      <c r="NE148" s="128"/>
      <c r="NF148" s="128"/>
      <c r="NG148" s="128"/>
      <c r="NH148" s="128"/>
      <c r="NI148" s="128"/>
      <c r="NJ148" s="128"/>
      <c r="NK148" s="128"/>
      <c r="NL148" s="128"/>
      <c r="NM148" s="128"/>
      <c r="NN148" s="128"/>
      <c r="NO148" s="128"/>
      <c r="NP148" s="128"/>
      <c r="NQ148" s="128"/>
      <c r="NR148" s="128"/>
      <c r="NS148" s="128"/>
      <c r="NT148" s="128"/>
      <c r="NU148" s="128"/>
      <c r="NV148" s="128"/>
      <c r="NW148" s="128"/>
      <c r="NX148" s="128"/>
      <c r="NY148" s="128"/>
      <c r="NZ148" s="128"/>
      <c r="OA148" s="128"/>
      <c r="OB148" s="128"/>
      <c r="OC148" s="128"/>
      <c r="OD148" s="128"/>
      <c r="OE148" s="128"/>
      <c r="OF148" s="128"/>
      <c r="OG148" s="128"/>
      <c r="OH148" s="128"/>
      <c r="OI148" s="128"/>
      <c r="OJ148" s="128"/>
      <c r="OK148" s="128"/>
      <c r="OL148" s="128"/>
      <c r="OM148" s="128"/>
      <c r="ON148" s="128"/>
      <c r="OO148" s="128"/>
      <c r="OP148" s="128"/>
      <c r="OQ148" s="128"/>
      <c r="OR148" s="128"/>
      <c r="OS148" s="128"/>
      <c r="OT148" s="128"/>
      <c r="OU148" s="128"/>
      <c r="OV148" s="128"/>
      <c r="OW148" s="128"/>
      <c r="OX148" s="128"/>
      <c r="OY148" s="128"/>
      <c r="OZ148" s="128"/>
      <c r="PA148" s="128"/>
      <c r="PB148" s="128"/>
      <c r="PC148" s="128"/>
      <c r="PD148" s="128"/>
      <c r="PE148" s="128"/>
      <c r="PF148" s="128"/>
      <c r="PG148" s="128"/>
      <c r="PH148" s="128"/>
      <c r="PI148" s="128"/>
      <c r="PJ148" s="128"/>
      <c r="PK148" s="128"/>
      <c r="PL148" s="128"/>
      <c r="PM148" s="128"/>
      <c r="PN148" s="128"/>
      <c r="PO148" s="128"/>
      <c r="PP148" s="128"/>
      <c r="PQ148" s="128"/>
      <c r="PR148" s="128"/>
      <c r="PS148" s="128"/>
      <c r="PT148" s="128"/>
      <c r="PU148" s="128"/>
      <c r="PV148" s="128"/>
      <c r="PW148" s="128"/>
      <c r="PX148" s="128"/>
      <c r="PY148" s="128"/>
      <c r="PZ148" s="128"/>
      <c r="QA148" s="128"/>
      <c r="QB148" s="128"/>
      <c r="QC148" s="128"/>
      <c r="QD148" s="128"/>
      <c r="QE148" s="128"/>
      <c r="QF148" s="128"/>
      <c r="QG148" s="128"/>
      <c r="QH148" s="128"/>
      <c r="QI148" s="128"/>
      <c r="QJ148" s="128"/>
      <c r="QK148" s="128"/>
      <c r="QL148" s="128"/>
      <c r="QM148" s="128"/>
      <c r="QN148" s="128"/>
      <c r="QO148" s="128"/>
      <c r="QP148" s="128"/>
      <c r="QQ148" s="128"/>
      <c r="QR148" s="128"/>
      <c r="QS148" s="128"/>
      <c r="QT148" s="128"/>
      <c r="QU148" s="128"/>
      <c r="QV148" s="128"/>
      <c r="QW148" s="128"/>
      <c r="QX148" s="128"/>
      <c r="QY148" s="128"/>
      <c r="QZ148" s="128"/>
      <c r="RA148" s="128"/>
      <c r="RB148" s="128"/>
      <c r="RC148" s="128"/>
      <c r="RD148" s="128"/>
      <c r="RE148" s="128"/>
      <c r="RF148" s="128"/>
      <c r="RG148" s="128"/>
      <c r="RH148" s="128"/>
      <c r="RI148" s="128"/>
      <c r="RJ148" s="128"/>
      <c r="RK148" s="128"/>
      <c r="RL148" s="128"/>
      <c r="RM148" s="128"/>
      <c r="RN148" s="128"/>
      <c r="RO148" s="128"/>
      <c r="RP148" s="128"/>
      <c r="RQ148" s="128"/>
      <c r="RR148" s="128"/>
      <c r="RS148" s="128"/>
      <c r="RT148" s="128"/>
      <c r="RU148" s="128"/>
      <c r="RV148" s="128"/>
      <c r="RW148" s="128"/>
      <c r="RX148" s="128"/>
      <c r="RY148" s="128"/>
      <c r="RZ148" s="128"/>
      <c r="SA148" s="128"/>
      <c r="SB148" s="128"/>
      <c r="SC148" s="128"/>
      <c r="SD148" s="128"/>
      <c r="SE148" s="128"/>
      <c r="SF148" s="128"/>
      <c r="SG148" s="128"/>
      <c r="SH148" s="128"/>
      <c r="SI148" s="128"/>
      <c r="SJ148" s="128"/>
      <c r="SK148" s="128"/>
      <c r="SL148" s="128"/>
      <c r="SM148" s="128"/>
      <c r="SN148" s="128"/>
      <c r="SO148" s="128"/>
      <c r="SP148" s="128"/>
      <c r="SQ148" s="128"/>
      <c r="SR148" s="128"/>
      <c r="SS148" s="128"/>
      <c r="ST148" s="128"/>
      <c r="SU148" s="128"/>
      <c r="SV148" s="128"/>
      <c r="SW148" s="128"/>
      <c r="SX148" s="128"/>
      <c r="SY148" s="128"/>
      <c r="SZ148" s="128"/>
      <c r="TA148" s="128"/>
      <c r="TB148" s="128"/>
      <c r="TC148" s="128"/>
      <c r="TD148" s="128"/>
      <c r="TE148" s="128"/>
      <c r="TF148" s="128"/>
      <c r="TG148" s="128"/>
      <c r="TH148" s="128"/>
      <c r="TI148" s="128"/>
      <c r="TJ148" s="128"/>
      <c r="TK148" s="128"/>
      <c r="TL148" s="128"/>
      <c r="TM148" s="128"/>
      <c r="TN148" s="128"/>
      <c r="TO148" s="128"/>
      <c r="TP148" s="128"/>
      <c r="TQ148" s="128"/>
      <c r="TR148" s="128"/>
      <c r="TS148" s="128"/>
      <c r="TT148" s="128"/>
      <c r="TU148" s="128"/>
      <c r="TV148" s="128"/>
      <c r="TW148" s="128"/>
      <c r="TX148" s="128"/>
      <c r="TY148" s="128"/>
      <c r="TZ148" s="128"/>
      <c r="UA148" s="128"/>
      <c r="UB148" s="128"/>
      <c r="UC148" s="128"/>
      <c r="UD148" s="128"/>
      <c r="UE148" s="128"/>
      <c r="UF148" s="128"/>
      <c r="UG148" s="128"/>
      <c r="UH148" s="128"/>
      <c r="UI148" s="128"/>
      <c r="UJ148" s="128"/>
      <c r="UK148" s="128"/>
      <c r="UL148" s="128"/>
      <c r="UM148" s="128"/>
      <c r="UN148" s="128"/>
      <c r="UO148" s="128"/>
      <c r="UP148" s="128"/>
      <c r="UQ148" s="128"/>
      <c r="UR148" s="128"/>
      <c r="US148" s="128"/>
      <c r="UT148" s="128"/>
      <c r="UU148" s="128"/>
      <c r="UV148" s="128"/>
      <c r="UW148" s="128"/>
      <c r="UX148" s="128"/>
      <c r="UY148" s="128"/>
      <c r="UZ148" s="128"/>
      <c r="VA148" s="128"/>
      <c r="VB148" s="128"/>
      <c r="VC148" s="128"/>
      <c r="VD148" s="128"/>
      <c r="VE148" s="128"/>
      <c r="VF148" s="128"/>
      <c r="VG148" s="128"/>
      <c r="VH148" s="128"/>
      <c r="VI148" s="128"/>
      <c r="VJ148" s="128"/>
      <c r="VK148" s="128"/>
      <c r="VL148" s="128"/>
      <c r="VM148" s="128"/>
      <c r="VN148" s="128"/>
      <c r="VO148" s="128"/>
      <c r="VP148" s="128"/>
      <c r="VQ148" s="128"/>
      <c r="VR148" s="128"/>
      <c r="VS148" s="128"/>
      <c r="VT148" s="128"/>
      <c r="VU148" s="128"/>
      <c r="VV148" s="128"/>
      <c r="VW148" s="128"/>
      <c r="VX148" s="128"/>
      <c r="VY148" s="128"/>
      <c r="VZ148" s="128"/>
      <c r="WA148" s="128"/>
      <c r="WB148" s="128"/>
      <c r="WC148" s="128"/>
      <c r="WD148" s="128"/>
      <c r="WE148" s="128"/>
      <c r="WF148" s="128"/>
      <c r="WG148" s="128"/>
      <c r="WH148" s="128"/>
      <c r="WI148" s="128"/>
      <c r="WJ148" s="128"/>
      <c r="WK148" s="128"/>
      <c r="WL148" s="128"/>
      <c r="WM148" s="128"/>
      <c r="WN148" s="128"/>
      <c r="WO148" s="128"/>
      <c r="WP148" s="128"/>
      <c r="WQ148" s="128"/>
      <c r="WR148" s="128"/>
      <c r="WS148" s="128"/>
      <c r="WT148" s="128"/>
      <c r="WU148" s="128"/>
      <c r="WV148" s="128"/>
      <c r="WW148" s="128"/>
      <c r="WX148" s="128"/>
      <c r="WY148" s="128"/>
      <c r="WZ148" s="128"/>
      <c r="XA148" s="128"/>
      <c r="XB148" s="128"/>
      <c r="XC148" s="128"/>
      <c r="XD148" s="128"/>
      <c r="XE148" s="128"/>
      <c r="XF148" s="128"/>
      <c r="XG148" s="128"/>
      <c r="XH148" s="128"/>
      <c r="XI148" s="128"/>
      <c r="XJ148" s="128"/>
      <c r="XK148" s="128"/>
      <c r="XL148" s="128"/>
      <c r="XM148" s="128"/>
      <c r="XN148" s="128"/>
      <c r="XO148" s="128"/>
      <c r="XP148" s="128"/>
      <c r="XQ148" s="128"/>
      <c r="XR148" s="128"/>
      <c r="XS148" s="128"/>
      <c r="XT148" s="128"/>
      <c r="XU148" s="128"/>
      <c r="XV148" s="128"/>
      <c r="XW148" s="128"/>
      <c r="XX148" s="128"/>
      <c r="XY148" s="128"/>
      <c r="XZ148" s="128"/>
      <c r="YA148" s="128"/>
      <c r="YB148" s="128"/>
      <c r="YC148" s="128"/>
      <c r="YD148" s="128"/>
      <c r="YE148" s="128"/>
      <c r="YF148" s="128"/>
      <c r="YG148" s="128"/>
      <c r="YH148" s="128"/>
      <c r="YI148" s="128"/>
      <c r="YJ148" s="128"/>
      <c r="YK148" s="128"/>
      <c r="YL148" s="128"/>
      <c r="YM148" s="128"/>
      <c r="YN148" s="128"/>
      <c r="YO148" s="128"/>
      <c r="YP148" s="128"/>
      <c r="YQ148" s="128"/>
      <c r="YR148" s="128"/>
      <c r="YS148" s="128"/>
      <c r="YT148" s="128"/>
      <c r="YU148" s="128"/>
      <c r="YV148" s="128"/>
      <c r="YW148" s="128"/>
      <c r="YX148" s="128"/>
      <c r="YY148" s="128"/>
      <c r="YZ148" s="128"/>
      <c r="ZA148" s="128"/>
      <c r="ZB148" s="128"/>
      <c r="ZC148" s="128"/>
      <c r="ZD148" s="128"/>
      <c r="ZE148" s="128"/>
      <c r="ZF148" s="128"/>
      <c r="ZG148" s="128"/>
      <c r="ZH148" s="128"/>
      <c r="ZI148" s="128"/>
      <c r="ZJ148" s="128"/>
      <c r="ZK148" s="128"/>
      <c r="ZL148" s="128"/>
      <c r="ZM148" s="128"/>
      <c r="ZN148" s="128"/>
      <c r="ZO148" s="128"/>
      <c r="ZP148" s="128"/>
      <c r="ZQ148" s="128"/>
      <c r="ZR148" s="128"/>
      <c r="ZS148" s="128"/>
      <c r="ZT148" s="128"/>
      <c r="ZU148" s="128"/>
      <c r="ZV148" s="128"/>
      <c r="ZW148" s="128"/>
      <c r="ZX148" s="128"/>
      <c r="ZY148" s="128"/>
      <c r="ZZ148" s="128"/>
      <c r="AAA148" s="128"/>
      <c r="AAB148" s="128"/>
      <c r="AAC148" s="128"/>
      <c r="AAD148" s="128"/>
      <c r="AAE148" s="128"/>
      <c r="AAF148" s="128"/>
      <c r="AAG148" s="128"/>
      <c r="AAH148" s="128"/>
      <c r="AAI148" s="128"/>
      <c r="AAJ148" s="128"/>
      <c r="AAK148" s="128"/>
      <c r="AAL148" s="128"/>
      <c r="AAM148" s="128"/>
      <c r="AAN148" s="128"/>
      <c r="AAO148" s="128"/>
      <c r="AAP148" s="128"/>
      <c r="AAQ148" s="128"/>
      <c r="AAR148" s="128"/>
      <c r="AAS148" s="128"/>
      <c r="AAT148" s="128"/>
      <c r="AAU148" s="128"/>
      <c r="AAV148" s="128"/>
      <c r="AAW148" s="128"/>
      <c r="AAX148" s="128"/>
      <c r="AAY148" s="128"/>
      <c r="AAZ148" s="128"/>
      <c r="ABA148" s="128"/>
      <c r="ABB148" s="128"/>
      <c r="ABC148" s="128"/>
      <c r="ABD148" s="128"/>
      <c r="ABE148" s="128"/>
      <c r="ABF148" s="128"/>
      <c r="ABG148" s="128"/>
      <c r="ABH148" s="128"/>
      <c r="ABI148" s="128"/>
      <c r="ABJ148" s="128"/>
      <c r="ABK148" s="128"/>
      <c r="ABL148" s="128"/>
      <c r="ABM148" s="128"/>
      <c r="ABN148" s="128"/>
      <c r="ABO148" s="128"/>
      <c r="ABP148" s="128"/>
      <c r="ABQ148" s="128"/>
      <c r="ABR148" s="128"/>
      <c r="ABS148" s="128"/>
      <c r="ABT148" s="128"/>
      <c r="ABU148" s="128"/>
      <c r="ABV148" s="128"/>
      <c r="ABW148" s="128"/>
      <c r="ABX148" s="128"/>
      <c r="ABY148" s="128"/>
      <c r="ABZ148" s="128"/>
      <c r="ACA148" s="128"/>
      <c r="ACB148" s="128"/>
      <c r="ACC148" s="128"/>
      <c r="ACD148" s="128"/>
      <c r="ACE148" s="128"/>
      <c r="ACF148" s="128"/>
      <c r="ACG148" s="128"/>
      <c r="ACH148" s="128"/>
      <c r="ACI148" s="128"/>
      <c r="ACJ148" s="128"/>
      <c r="ACK148" s="128"/>
      <c r="ACL148" s="128"/>
      <c r="ACM148" s="128"/>
      <c r="ACN148" s="128"/>
      <c r="ACO148" s="128"/>
      <c r="ACP148" s="128"/>
      <c r="ACQ148" s="128"/>
      <c r="ACR148" s="128"/>
      <c r="ACS148" s="128"/>
      <c r="ACT148" s="128"/>
      <c r="ACU148" s="128"/>
      <c r="ACV148" s="128"/>
      <c r="ACW148" s="128"/>
      <c r="ACX148" s="128"/>
      <c r="ACY148" s="128"/>
      <c r="ACZ148" s="128"/>
      <c r="ADA148" s="128"/>
      <c r="ADB148" s="128"/>
      <c r="ADC148" s="128"/>
      <c r="ADD148" s="128"/>
      <c r="ADE148" s="128"/>
      <c r="ADF148" s="128"/>
      <c r="ADG148" s="128"/>
      <c r="ADH148" s="128"/>
      <c r="ADI148" s="128"/>
      <c r="ADJ148" s="128"/>
      <c r="ADK148" s="128"/>
      <c r="ADL148" s="128"/>
      <c r="ADM148" s="128"/>
      <c r="ADN148" s="128"/>
      <c r="ADO148" s="128"/>
      <c r="ADP148" s="128"/>
      <c r="ADQ148" s="128"/>
      <c r="ADR148" s="128"/>
      <c r="ADS148" s="128"/>
      <c r="ADT148" s="128"/>
      <c r="ADU148" s="128"/>
      <c r="ADV148" s="128"/>
      <c r="ADW148" s="128"/>
      <c r="ADX148" s="128"/>
      <c r="ADY148" s="128"/>
      <c r="ADZ148" s="128"/>
      <c r="AEA148" s="128"/>
      <c r="AEB148" s="128"/>
      <c r="AEC148" s="128"/>
      <c r="AED148" s="128"/>
      <c r="AEE148" s="128"/>
      <c r="AEF148" s="128"/>
      <c r="AEG148" s="128"/>
      <c r="AEH148" s="128"/>
      <c r="AEI148" s="128"/>
      <c r="AEJ148" s="128"/>
      <c r="AEK148" s="128"/>
      <c r="AEL148" s="128"/>
      <c r="AEM148" s="128"/>
      <c r="AEN148" s="128"/>
      <c r="AEO148" s="128"/>
      <c r="AEP148" s="128"/>
      <c r="AEQ148" s="128"/>
      <c r="AER148" s="128"/>
      <c r="AES148" s="128"/>
      <c r="AET148" s="128"/>
      <c r="AEU148" s="128"/>
      <c r="AEV148" s="128"/>
      <c r="AEW148" s="128"/>
      <c r="AEX148" s="128"/>
      <c r="AEY148" s="128"/>
      <c r="AEZ148" s="128"/>
      <c r="AFA148" s="128"/>
      <c r="AFB148" s="128"/>
      <c r="AFC148" s="128"/>
      <c r="AFD148" s="128"/>
      <c r="AFE148" s="128"/>
      <c r="AFF148" s="128"/>
      <c r="AFG148" s="128"/>
      <c r="AFH148" s="128"/>
      <c r="AFI148" s="128"/>
      <c r="AFJ148" s="128"/>
      <c r="AFK148" s="128"/>
      <c r="AFL148" s="128"/>
      <c r="AFM148" s="128"/>
      <c r="AFN148" s="128"/>
      <c r="AFO148" s="128"/>
      <c r="AFP148" s="128"/>
      <c r="AFQ148" s="128"/>
      <c r="AFR148" s="128"/>
      <c r="AFS148" s="128"/>
      <c r="AFT148" s="128"/>
      <c r="AFU148" s="128"/>
      <c r="AFV148" s="128"/>
      <c r="AFW148" s="128"/>
      <c r="AFX148" s="128"/>
      <c r="AFY148" s="128"/>
      <c r="AFZ148" s="128"/>
      <c r="AGA148" s="128"/>
      <c r="AGB148" s="128"/>
      <c r="AGC148" s="128"/>
      <c r="AGD148" s="128"/>
      <c r="AGE148" s="128"/>
      <c r="AGF148" s="128"/>
      <c r="AGG148" s="128"/>
      <c r="AGH148" s="128"/>
      <c r="AGI148" s="128"/>
      <c r="AGJ148" s="128"/>
      <c r="AGK148" s="128"/>
      <c r="AGL148" s="128"/>
      <c r="AGM148" s="128"/>
      <c r="AGN148" s="128"/>
      <c r="AGO148" s="128"/>
      <c r="AGP148" s="128"/>
      <c r="AGQ148" s="128"/>
      <c r="AGR148" s="128"/>
      <c r="AGS148" s="128"/>
      <c r="AGT148" s="128"/>
      <c r="AGU148" s="128"/>
      <c r="AGV148" s="128"/>
      <c r="AGW148" s="128"/>
      <c r="AGX148" s="128"/>
      <c r="AGY148" s="128"/>
      <c r="AGZ148" s="128"/>
      <c r="AHA148" s="128"/>
      <c r="AHB148" s="128"/>
      <c r="AHC148" s="128"/>
      <c r="AHD148" s="128"/>
      <c r="AHE148" s="128"/>
      <c r="AHF148" s="128"/>
      <c r="AHG148" s="128"/>
      <c r="AHH148" s="128"/>
      <c r="AHI148" s="128"/>
      <c r="AHJ148" s="128"/>
      <c r="AHK148" s="128"/>
      <c r="AHL148" s="128"/>
      <c r="AHM148" s="128"/>
      <c r="AHN148" s="128"/>
      <c r="AHO148" s="128"/>
      <c r="AHP148" s="128"/>
      <c r="AHQ148" s="128"/>
      <c r="AHR148" s="128"/>
      <c r="AHS148" s="128"/>
      <c r="AHT148" s="128"/>
      <c r="AHU148" s="128"/>
      <c r="AHV148" s="128"/>
      <c r="AHW148" s="128"/>
      <c r="AHX148" s="128"/>
      <c r="AHY148" s="128"/>
      <c r="AHZ148" s="128"/>
      <c r="AIA148" s="128"/>
      <c r="AIB148" s="128"/>
      <c r="AIC148" s="128"/>
      <c r="AID148" s="128"/>
      <c r="AIE148" s="128"/>
      <c r="AIF148" s="128"/>
      <c r="AIG148" s="128"/>
      <c r="AIH148" s="128"/>
      <c r="AII148" s="128"/>
      <c r="AIJ148" s="128"/>
      <c r="AIK148" s="128"/>
      <c r="AIL148" s="128"/>
      <c r="AIM148" s="128"/>
      <c r="AIN148" s="128"/>
      <c r="AIO148" s="128"/>
      <c r="AIP148" s="128"/>
      <c r="AIQ148" s="128"/>
      <c r="AIR148" s="128"/>
      <c r="AIS148" s="128"/>
      <c r="AIT148" s="128"/>
      <c r="AIU148" s="128"/>
      <c r="AIV148" s="128"/>
      <c r="AIW148" s="128"/>
      <c r="AIX148" s="128"/>
      <c r="AIY148" s="128"/>
      <c r="AIZ148" s="128"/>
      <c r="AJA148" s="128"/>
      <c r="AJB148" s="128"/>
      <c r="AJC148" s="128"/>
      <c r="AJD148" s="128"/>
      <c r="AJE148" s="128"/>
      <c r="AJF148" s="128"/>
      <c r="AJG148" s="128"/>
      <c r="AJH148" s="128"/>
      <c r="AJI148" s="128"/>
      <c r="AJJ148" s="128"/>
      <c r="AJK148" s="128"/>
      <c r="AJL148" s="128"/>
      <c r="AJM148" s="128"/>
      <c r="AJN148" s="128"/>
      <c r="AJO148" s="128"/>
      <c r="AJP148" s="128"/>
      <c r="AJQ148" s="128"/>
      <c r="AJR148" s="128"/>
      <c r="AJS148" s="128"/>
      <c r="AJT148" s="128"/>
      <c r="AJU148" s="128"/>
      <c r="AJV148" s="128"/>
      <c r="AJW148" s="128"/>
      <c r="AJX148" s="128"/>
      <c r="AJY148" s="128"/>
      <c r="AJZ148" s="128"/>
      <c r="AKA148" s="128"/>
      <c r="AKB148" s="128"/>
      <c r="AKC148" s="128"/>
      <c r="AKD148" s="128"/>
      <c r="AKE148" s="128"/>
      <c r="AKF148" s="128"/>
      <c r="AKG148" s="128"/>
      <c r="AKH148" s="128"/>
      <c r="AKI148" s="128"/>
      <c r="AKJ148" s="128"/>
      <c r="AKK148" s="128"/>
      <c r="AKL148" s="128"/>
      <c r="AKM148" s="128"/>
      <c r="AKN148" s="128"/>
      <c r="AKO148" s="128"/>
      <c r="AKP148" s="128"/>
      <c r="AKQ148" s="128"/>
      <c r="AKR148" s="128"/>
      <c r="AKS148" s="128"/>
      <c r="AKT148" s="128"/>
      <c r="AKU148" s="128"/>
      <c r="AKV148" s="128"/>
      <c r="AKW148" s="128"/>
      <c r="AKX148" s="128"/>
      <c r="AKY148" s="128"/>
      <c r="AKZ148" s="128"/>
      <c r="ALA148" s="128"/>
      <c r="ALB148" s="128"/>
      <c r="ALC148" s="128"/>
      <c r="ALD148" s="128"/>
      <c r="ALE148" s="128"/>
      <c r="ALF148" s="128"/>
      <c r="ALG148" s="128"/>
      <c r="ALH148" s="128"/>
      <c r="ALI148" s="128"/>
      <c r="ALJ148" s="128"/>
      <c r="ALK148" s="128"/>
      <c r="ALL148" s="128"/>
      <c r="ALM148" s="128"/>
      <c r="ALN148" s="128"/>
      <c r="ALO148" s="128"/>
      <c r="ALP148" s="128"/>
      <c r="ALQ148" s="128"/>
      <c r="ALR148" s="128"/>
      <c r="ALS148" s="128"/>
      <c r="ALT148" s="128"/>
      <c r="ALU148" s="128"/>
      <c r="ALV148" s="128"/>
      <c r="ALW148" s="128"/>
      <c r="ALX148" s="128"/>
      <c r="ALY148" s="128"/>
      <c r="ALZ148" s="128"/>
      <c r="AMA148" s="128"/>
      <c r="AMB148" s="128"/>
      <c r="AMC148" s="128"/>
      <c r="AMD148" s="128"/>
      <c r="AME148" s="128"/>
      <c r="AMF148" s="128"/>
      <c r="AMG148" s="128"/>
      <c r="AMH148" s="128"/>
      <c r="AMI148" s="128"/>
      <c r="AMJ148" s="128"/>
      <c r="AMK148" s="128"/>
      <c r="AML148" s="128"/>
      <c r="AMM148" s="128"/>
      <c r="AMN148" s="128"/>
      <c r="AMO148" s="128"/>
    </row>
    <row r="149" spans="1:1032">
      <c r="A149" s="368"/>
      <c r="B149" s="369"/>
      <c r="C149" s="369"/>
      <c r="D149" s="369"/>
      <c r="E149" s="369"/>
      <c r="F149" s="96"/>
      <c r="G149" s="96"/>
      <c r="H149" s="96"/>
      <c r="I149" s="96"/>
      <c r="J149" s="96"/>
      <c r="K149" s="96"/>
      <c r="L149" s="96"/>
      <c r="M149" s="96"/>
      <c r="N149" s="96"/>
      <c r="P149" s="96"/>
      <c r="Q149" s="96"/>
      <c r="R149" s="96"/>
      <c r="S149" s="96"/>
      <c r="AG149" s="96"/>
      <c r="AH149" s="96"/>
      <c r="AI149" s="96"/>
      <c r="AJ149" s="96"/>
      <c r="AK149" s="96"/>
      <c r="AL149" s="96"/>
      <c r="AM149" s="96"/>
      <c r="AN149" s="96"/>
      <c r="AO149" s="96"/>
      <c r="AP149" s="96"/>
      <c r="AQ149" s="96"/>
      <c r="AR149" s="128"/>
      <c r="AS149" s="128"/>
      <c r="AT149" s="128"/>
      <c r="AU149" s="128"/>
      <c r="AV149" s="128"/>
      <c r="AW149" s="128"/>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c r="CX149" s="128"/>
      <c r="CY149" s="128"/>
      <c r="CZ149" s="128"/>
      <c r="DA149" s="128"/>
      <c r="DB149" s="128"/>
      <c r="DC149" s="128"/>
      <c r="DD149" s="128"/>
      <c r="DE149" s="128"/>
      <c r="DF149" s="128"/>
      <c r="DG149" s="128"/>
      <c r="DH149" s="128"/>
      <c r="DI149" s="128"/>
      <c r="DJ149" s="128"/>
      <c r="DK149" s="128"/>
      <c r="DL149" s="128"/>
      <c r="DM149" s="128"/>
      <c r="DN149" s="128"/>
      <c r="DO149" s="128"/>
      <c r="DP149" s="128"/>
      <c r="DQ149" s="128"/>
      <c r="DR149" s="128"/>
      <c r="DS149" s="128"/>
      <c r="DT149" s="128"/>
      <c r="DU149" s="128"/>
      <c r="DV149" s="128"/>
      <c r="DW149" s="128"/>
      <c r="DX149" s="128"/>
      <c r="DY149" s="128"/>
      <c r="DZ149" s="128"/>
      <c r="EA149" s="128"/>
      <c r="EB149" s="128"/>
      <c r="EC149" s="128"/>
      <c r="ED149" s="128"/>
      <c r="EE149" s="128"/>
      <c r="EF149" s="128"/>
      <c r="EG149" s="128"/>
      <c r="EH149" s="128"/>
      <c r="EI149" s="128"/>
      <c r="EJ149" s="128"/>
      <c r="EK149" s="128"/>
      <c r="EL149" s="128"/>
      <c r="EM149" s="128"/>
      <c r="EN149" s="128"/>
      <c r="EO149" s="128"/>
      <c r="EP149" s="128"/>
      <c r="EQ149" s="128"/>
      <c r="ER149" s="128"/>
      <c r="ES149" s="128"/>
      <c r="ET149" s="128"/>
      <c r="EU149" s="128"/>
      <c r="EV149" s="128"/>
      <c r="EW149" s="128"/>
      <c r="EX149" s="128"/>
      <c r="EY149" s="128"/>
      <c r="EZ149" s="128"/>
      <c r="FA149" s="128"/>
      <c r="FB149" s="128"/>
      <c r="FC149" s="128"/>
      <c r="FD149" s="128"/>
      <c r="FE149" s="128"/>
      <c r="FF149" s="128"/>
      <c r="FG149" s="128"/>
      <c r="FH149" s="128"/>
      <c r="FI149" s="128"/>
      <c r="FJ149" s="128"/>
      <c r="FK149" s="128"/>
      <c r="FL149" s="128"/>
      <c r="FM149" s="128"/>
      <c r="FN149" s="128"/>
      <c r="FO149" s="128"/>
      <c r="FP149" s="128"/>
      <c r="FQ149" s="128"/>
      <c r="FR149" s="128"/>
      <c r="FS149" s="128"/>
      <c r="FT149" s="128"/>
      <c r="FU149" s="128"/>
      <c r="FV149" s="128"/>
      <c r="FW149" s="128"/>
      <c r="FX149" s="128"/>
      <c r="FY149" s="128"/>
      <c r="FZ149" s="128"/>
      <c r="GA149" s="128"/>
      <c r="GB149" s="128"/>
      <c r="GC149" s="128"/>
      <c r="GD149" s="128"/>
      <c r="GE149" s="128"/>
      <c r="GF149" s="128"/>
      <c r="GG149" s="128"/>
      <c r="GH149" s="128"/>
      <c r="GI149" s="128"/>
      <c r="GJ149" s="128"/>
      <c r="GK149" s="128"/>
      <c r="GL149" s="128"/>
      <c r="GM149" s="128"/>
      <c r="GN149" s="128"/>
      <c r="GO149" s="128"/>
      <c r="GP149" s="128"/>
      <c r="GQ149" s="128"/>
      <c r="GR149" s="128"/>
      <c r="GS149" s="128"/>
      <c r="GT149" s="128"/>
      <c r="GU149" s="128"/>
      <c r="GV149" s="128"/>
      <c r="GW149" s="128"/>
      <c r="GX149" s="128"/>
      <c r="GY149" s="128"/>
      <c r="GZ149" s="128"/>
      <c r="HA149" s="128"/>
      <c r="HB149" s="128"/>
      <c r="HC149" s="128"/>
      <c r="HD149" s="128"/>
      <c r="HE149" s="128"/>
      <c r="HF149" s="128"/>
      <c r="HG149" s="128"/>
      <c r="HH149" s="128"/>
      <c r="HI149" s="128"/>
      <c r="HJ149" s="128"/>
      <c r="HK149" s="128"/>
      <c r="HL149" s="128"/>
      <c r="HM149" s="128"/>
      <c r="HN149" s="128"/>
      <c r="HO149" s="128"/>
      <c r="HP149" s="128"/>
      <c r="HQ149" s="128"/>
      <c r="HR149" s="128"/>
      <c r="HS149" s="128"/>
      <c r="HT149" s="128"/>
      <c r="HU149" s="128"/>
      <c r="HV149" s="128"/>
      <c r="HW149" s="128"/>
      <c r="HX149" s="128"/>
      <c r="HY149" s="128"/>
      <c r="HZ149" s="128"/>
      <c r="IA149" s="128"/>
      <c r="IB149" s="128"/>
      <c r="IC149" s="128"/>
      <c r="ID149" s="128"/>
      <c r="IE149" s="128"/>
      <c r="IF149" s="128"/>
      <c r="IG149" s="128"/>
      <c r="IH149" s="128"/>
      <c r="II149" s="128"/>
      <c r="IJ149" s="128"/>
      <c r="IK149" s="128"/>
      <c r="IL149" s="128"/>
      <c r="IM149" s="128"/>
      <c r="IN149" s="128"/>
      <c r="IO149" s="128"/>
      <c r="IP149" s="128"/>
      <c r="IQ149" s="128"/>
      <c r="IR149" s="128"/>
      <c r="IS149" s="128"/>
      <c r="IT149" s="128"/>
      <c r="IU149" s="128"/>
      <c r="IV149" s="128"/>
      <c r="IW149" s="128"/>
      <c r="IX149" s="128"/>
      <c r="IY149" s="128"/>
      <c r="IZ149" s="128"/>
      <c r="JA149" s="128"/>
      <c r="JB149" s="128"/>
      <c r="JC149" s="128"/>
      <c r="JD149" s="128"/>
      <c r="JE149" s="128"/>
      <c r="JF149" s="128"/>
      <c r="JG149" s="128"/>
      <c r="JH149" s="128"/>
      <c r="JI149" s="128"/>
      <c r="JJ149" s="128"/>
      <c r="JK149" s="128"/>
      <c r="JL149" s="128"/>
      <c r="JM149" s="128"/>
      <c r="JN149" s="128"/>
      <c r="JO149" s="128"/>
      <c r="JP149" s="128"/>
      <c r="JQ149" s="128"/>
      <c r="JR149" s="128"/>
      <c r="JS149" s="128"/>
      <c r="JT149" s="128"/>
      <c r="JU149" s="128"/>
      <c r="JV149" s="128"/>
      <c r="JW149" s="128"/>
      <c r="JX149" s="128"/>
      <c r="JY149" s="128"/>
      <c r="JZ149" s="128"/>
      <c r="KA149" s="128"/>
      <c r="KB149" s="128"/>
      <c r="KC149" s="128"/>
      <c r="KD149" s="128"/>
      <c r="KE149" s="128"/>
      <c r="KF149" s="128"/>
      <c r="KG149" s="128"/>
      <c r="KH149" s="128"/>
      <c r="KI149" s="128"/>
      <c r="KJ149" s="128"/>
      <c r="KK149" s="128"/>
      <c r="KL149" s="128"/>
      <c r="KM149" s="128"/>
      <c r="KN149" s="128"/>
      <c r="KO149" s="128"/>
      <c r="KP149" s="128"/>
      <c r="KQ149" s="128"/>
      <c r="KR149" s="128"/>
      <c r="KS149" s="128"/>
      <c r="KT149" s="128"/>
      <c r="KU149" s="128"/>
      <c r="KV149" s="128"/>
      <c r="KW149" s="128"/>
      <c r="KX149" s="128"/>
      <c r="KY149" s="128"/>
      <c r="KZ149" s="128"/>
      <c r="LA149" s="128"/>
      <c r="LB149" s="128"/>
      <c r="LC149" s="128"/>
      <c r="LD149" s="128"/>
      <c r="LE149" s="128"/>
      <c r="LF149" s="128"/>
      <c r="LG149" s="128"/>
      <c r="LH149" s="128"/>
      <c r="LI149" s="128"/>
      <c r="LJ149" s="128"/>
      <c r="LK149" s="128"/>
      <c r="LL149" s="128"/>
      <c r="LM149" s="128"/>
      <c r="LN149" s="128"/>
      <c r="LO149" s="128"/>
      <c r="LP149" s="128"/>
      <c r="LQ149" s="128"/>
      <c r="LR149" s="128"/>
      <c r="LS149" s="128"/>
      <c r="LT149" s="128"/>
      <c r="LU149" s="128"/>
      <c r="LV149" s="128"/>
      <c r="LW149" s="128"/>
      <c r="LX149" s="128"/>
      <c r="LY149" s="128"/>
      <c r="LZ149" s="128"/>
      <c r="MA149" s="128"/>
      <c r="MB149" s="128"/>
      <c r="MC149" s="128"/>
      <c r="MD149" s="128"/>
      <c r="ME149" s="128"/>
      <c r="MF149" s="128"/>
      <c r="MG149" s="128"/>
      <c r="MH149" s="128"/>
      <c r="MI149" s="128"/>
      <c r="MJ149" s="128"/>
      <c r="MK149" s="128"/>
      <c r="ML149" s="128"/>
      <c r="MM149" s="128"/>
      <c r="MN149" s="128"/>
      <c r="MO149" s="128"/>
      <c r="MP149" s="128"/>
      <c r="MQ149" s="128"/>
      <c r="MR149" s="128"/>
      <c r="MS149" s="128"/>
      <c r="MT149" s="128"/>
      <c r="MU149" s="128"/>
      <c r="MV149" s="128"/>
      <c r="MW149" s="128"/>
      <c r="MX149" s="128"/>
      <c r="MY149" s="128"/>
      <c r="MZ149" s="128"/>
      <c r="NA149" s="128"/>
      <c r="NB149" s="128"/>
      <c r="NC149" s="128"/>
      <c r="ND149" s="128"/>
      <c r="NE149" s="128"/>
      <c r="NF149" s="128"/>
      <c r="NG149" s="128"/>
      <c r="NH149" s="128"/>
      <c r="NI149" s="128"/>
      <c r="NJ149" s="128"/>
      <c r="NK149" s="128"/>
      <c r="NL149" s="128"/>
      <c r="NM149" s="128"/>
      <c r="NN149" s="128"/>
      <c r="NO149" s="128"/>
      <c r="NP149" s="128"/>
      <c r="NQ149" s="128"/>
      <c r="NR149" s="128"/>
      <c r="NS149" s="128"/>
      <c r="NT149" s="128"/>
      <c r="NU149" s="128"/>
      <c r="NV149" s="128"/>
      <c r="NW149" s="128"/>
      <c r="NX149" s="128"/>
      <c r="NY149" s="128"/>
      <c r="NZ149" s="128"/>
      <c r="OA149" s="128"/>
      <c r="OB149" s="128"/>
      <c r="OC149" s="128"/>
      <c r="OD149" s="128"/>
      <c r="OE149" s="128"/>
      <c r="OF149" s="128"/>
      <c r="OG149" s="128"/>
      <c r="OH149" s="128"/>
      <c r="OI149" s="128"/>
      <c r="OJ149" s="128"/>
      <c r="OK149" s="128"/>
      <c r="OL149" s="128"/>
      <c r="OM149" s="128"/>
      <c r="ON149" s="128"/>
      <c r="OO149" s="128"/>
      <c r="OP149" s="128"/>
      <c r="OQ149" s="128"/>
      <c r="OR149" s="128"/>
      <c r="OS149" s="128"/>
      <c r="OT149" s="128"/>
      <c r="OU149" s="128"/>
      <c r="OV149" s="128"/>
      <c r="OW149" s="128"/>
      <c r="OX149" s="128"/>
      <c r="OY149" s="128"/>
      <c r="OZ149" s="128"/>
      <c r="PA149" s="128"/>
      <c r="PB149" s="128"/>
      <c r="PC149" s="128"/>
      <c r="PD149" s="128"/>
      <c r="PE149" s="128"/>
      <c r="PF149" s="128"/>
      <c r="PG149" s="128"/>
      <c r="PH149" s="128"/>
      <c r="PI149" s="128"/>
      <c r="PJ149" s="128"/>
      <c r="PK149" s="128"/>
      <c r="PL149" s="128"/>
      <c r="PM149" s="128"/>
      <c r="PN149" s="128"/>
      <c r="PO149" s="128"/>
      <c r="PP149" s="128"/>
      <c r="PQ149" s="128"/>
      <c r="PR149" s="128"/>
      <c r="PS149" s="128"/>
      <c r="PT149" s="128"/>
      <c r="PU149" s="128"/>
      <c r="PV149" s="128"/>
      <c r="PW149" s="128"/>
      <c r="PX149" s="128"/>
      <c r="PY149" s="128"/>
      <c r="PZ149" s="128"/>
      <c r="QA149" s="128"/>
      <c r="QB149" s="128"/>
      <c r="QC149" s="128"/>
      <c r="QD149" s="128"/>
      <c r="QE149" s="128"/>
      <c r="QF149" s="128"/>
      <c r="QG149" s="128"/>
      <c r="QH149" s="128"/>
      <c r="QI149" s="128"/>
      <c r="QJ149" s="128"/>
      <c r="QK149" s="128"/>
      <c r="QL149" s="128"/>
      <c r="QM149" s="128"/>
      <c r="QN149" s="128"/>
      <c r="QO149" s="128"/>
      <c r="QP149" s="128"/>
      <c r="QQ149" s="128"/>
      <c r="QR149" s="128"/>
      <c r="QS149" s="128"/>
      <c r="QT149" s="128"/>
      <c r="QU149" s="128"/>
      <c r="QV149" s="128"/>
      <c r="QW149" s="128"/>
      <c r="QX149" s="128"/>
      <c r="QY149" s="128"/>
      <c r="QZ149" s="128"/>
      <c r="RA149" s="128"/>
      <c r="RB149" s="128"/>
      <c r="RC149" s="128"/>
      <c r="RD149" s="128"/>
      <c r="RE149" s="128"/>
      <c r="RF149" s="128"/>
      <c r="RG149" s="128"/>
      <c r="RH149" s="128"/>
      <c r="RI149" s="128"/>
      <c r="RJ149" s="128"/>
      <c r="RK149" s="128"/>
      <c r="RL149" s="128"/>
      <c r="RM149" s="128"/>
      <c r="RN149" s="128"/>
      <c r="RO149" s="128"/>
      <c r="RP149" s="128"/>
      <c r="RQ149" s="128"/>
      <c r="RR149" s="128"/>
      <c r="RS149" s="128"/>
      <c r="RT149" s="128"/>
      <c r="RU149" s="128"/>
      <c r="RV149" s="128"/>
      <c r="RW149" s="128"/>
      <c r="RX149" s="128"/>
      <c r="RY149" s="128"/>
      <c r="RZ149" s="128"/>
      <c r="SA149" s="128"/>
      <c r="SB149" s="128"/>
      <c r="SC149" s="128"/>
      <c r="SD149" s="128"/>
      <c r="SE149" s="128"/>
      <c r="SF149" s="128"/>
      <c r="SG149" s="128"/>
      <c r="SH149" s="128"/>
      <c r="SI149" s="128"/>
      <c r="SJ149" s="128"/>
      <c r="SK149" s="128"/>
      <c r="SL149" s="128"/>
      <c r="SM149" s="128"/>
      <c r="SN149" s="128"/>
      <c r="SO149" s="128"/>
      <c r="SP149" s="128"/>
      <c r="SQ149" s="128"/>
      <c r="SR149" s="128"/>
      <c r="SS149" s="128"/>
      <c r="ST149" s="128"/>
      <c r="SU149" s="128"/>
      <c r="SV149" s="128"/>
      <c r="SW149" s="128"/>
      <c r="SX149" s="128"/>
      <c r="SY149" s="128"/>
      <c r="SZ149" s="128"/>
      <c r="TA149" s="128"/>
      <c r="TB149" s="128"/>
      <c r="TC149" s="128"/>
      <c r="TD149" s="128"/>
      <c r="TE149" s="128"/>
      <c r="TF149" s="128"/>
      <c r="TG149" s="128"/>
      <c r="TH149" s="128"/>
      <c r="TI149" s="128"/>
      <c r="TJ149" s="128"/>
      <c r="TK149" s="128"/>
      <c r="TL149" s="128"/>
      <c r="TM149" s="128"/>
      <c r="TN149" s="128"/>
      <c r="TO149" s="128"/>
      <c r="TP149" s="128"/>
      <c r="TQ149" s="128"/>
      <c r="TR149" s="128"/>
      <c r="TS149" s="128"/>
      <c r="TT149" s="128"/>
      <c r="TU149" s="128"/>
      <c r="TV149" s="128"/>
      <c r="TW149" s="128"/>
      <c r="TX149" s="128"/>
      <c r="TY149" s="128"/>
      <c r="TZ149" s="128"/>
      <c r="UA149" s="128"/>
      <c r="UB149" s="128"/>
      <c r="UC149" s="128"/>
      <c r="UD149" s="128"/>
      <c r="UE149" s="128"/>
      <c r="UF149" s="128"/>
      <c r="UG149" s="128"/>
      <c r="UH149" s="128"/>
      <c r="UI149" s="128"/>
      <c r="UJ149" s="128"/>
      <c r="UK149" s="128"/>
      <c r="UL149" s="128"/>
      <c r="UM149" s="128"/>
      <c r="UN149" s="128"/>
      <c r="UO149" s="128"/>
      <c r="UP149" s="128"/>
      <c r="UQ149" s="128"/>
      <c r="UR149" s="128"/>
      <c r="US149" s="128"/>
      <c r="UT149" s="128"/>
      <c r="UU149" s="128"/>
      <c r="UV149" s="128"/>
      <c r="UW149" s="128"/>
      <c r="UX149" s="128"/>
      <c r="UY149" s="128"/>
      <c r="UZ149" s="128"/>
      <c r="VA149" s="128"/>
      <c r="VB149" s="128"/>
      <c r="VC149" s="128"/>
      <c r="VD149" s="128"/>
      <c r="VE149" s="128"/>
      <c r="VF149" s="128"/>
      <c r="VG149" s="128"/>
      <c r="VH149" s="128"/>
      <c r="VI149" s="128"/>
      <c r="VJ149" s="128"/>
      <c r="VK149" s="128"/>
      <c r="VL149" s="128"/>
      <c r="VM149" s="128"/>
      <c r="VN149" s="128"/>
      <c r="VO149" s="128"/>
      <c r="VP149" s="128"/>
      <c r="VQ149" s="128"/>
      <c r="VR149" s="128"/>
      <c r="VS149" s="128"/>
      <c r="VT149" s="128"/>
      <c r="VU149" s="128"/>
      <c r="VV149" s="128"/>
      <c r="VW149" s="128"/>
      <c r="VX149" s="128"/>
      <c r="VY149" s="128"/>
      <c r="VZ149" s="128"/>
      <c r="WA149" s="128"/>
      <c r="WB149" s="128"/>
      <c r="WC149" s="128"/>
      <c r="WD149" s="128"/>
      <c r="WE149" s="128"/>
      <c r="WF149" s="128"/>
      <c r="WG149" s="128"/>
      <c r="WH149" s="128"/>
      <c r="WI149" s="128"/>
      <c r="WJ149" s="128"/>
      <c r="WK149" s="128"/>
      <c r="WL149" s="128"/>
      <c r="WM149" s="128"/>
      <c r="WN149" s="128"/>
      <c r="WO149" s="128"/>
      <c r="WP149" s="128"/>
      <c r="WQ149" s="128"/>
      <c r="WR149" s="128"/>
      <c r="WS149" s="128"/>
      <c r="WT149" s="128"/>
      <c r="WU149" s="128"/>
      <c r="WV149" s="128"/>
      <c r="WW149" s="128"/>
      <c r="WX149" s="128"/>
      <c r="WY149" s="128"/>
      <c r="WZ149" s="128"/>
      <c r="XA149" s="128"/>
      <c r="XB149" s="128"/>
      <c r="XC149" s="128"/>
      <c r="XD149" s="128"/>
      <c r="XE149" s="128"/>
      <c r="XF149" s="128"/>
      <c r="XG149" s="128"/>
      <c r="XH149" s="128"/>
      <c r="XI149" s="128"/>
      <c r="XJ149" s="128"/>
      <c r="XK149" s="128"/>
      <c r="XL149" s="128"/>
      <c r="XM149" s="128"/>
      <c r="XN149" s="128"/>
      <c r="XO149" s="128"/>
      <c r="XP149" s="128"/>
      <c r="XQ149" s="128"/>
      <c r="XR149" s="128"/>
      <c r="XS149" s="128"/>
      <c r="XT149" s="128"/>
      <c r="XU149" s="128"/>
      <c r="XV149" s="128"/>
      <c r="XW149" s="128"/>
      <c r="XX149" s="128"/>
      <c r="XY149" s="128"/>
      <c r="XZ149" s="128"/>
      <c r="YA149" s="128"/>
      <c r="YB149" s="128"/>
      <c r="YC149" s="128"/>
      <c r="YD149" s="128"/>
      <c r="YE149" s="128"/>
      <c r="YF149" s="128"/>
      <c r="YG149" s="128"/>
      <c r="YH149" s="128"/>
      <c r="YI149" s="128"/>
      <c r="YJ149" s="128"/>
      <c r="YK149" s="128"/>
      <c r="YL149" s="128"/>
      <c r="YM149" s="128"/>
      <c r="YN149" s="128"/>
      <c r="YO149" s="128"/>
      <c r="YP149" s="128"/>
      <c r="YQ149" s="128"/>
      <c r="YR149" s="128"/>
      <c r="YS149" s="128"/>
      <c r="YT149" s="128"/>
      <c r="YU149" s="128"/>
      <c r="YV149" s="128"/>
      <c r="YW149" s="128"/>
      <c r="YX149" s="128"/>
      <c r="YY149" s="128"/>
      <c r="YZ149" s="128"/>
      <c r="ZA149" s="128"/>
      <c r="ZB149" s="128"/>
      <c r="ZC149" s="128"/>
      <c r="ZD149" s="128"/>
      <c r="ZE149" s="128"/>
      <c r="ZF149" s="128"/>
      <c r="ZG149" s="128"/>
      <c r="ZH149" s="128"/>
      <c r="ZI149" s="128"/>
      <c r="ZJ149" s="128"/>
      <c r="ZK149" s="128"/>
      <c r="ZL149" s="128"/>
      <c r="ZM149" s="128"/>
      <c r="ZN149" s="128"/>
      <c r="ZO149" s="128"/>
      <c r="ZP149" s="128"/>
      <c r="ZQ149" s="128"/>
      <c r="ZR149" s="128"/>
      <c r="ZS149" s="128"/>
      <c r="ZT149" s="128"/>
      <c r="ZU149" s="128"/>
      <c r="ZV149" s="128"/>
      <c r="ZW149" s="128"/>
      <c r="ZX149" s="128"/>
      <c r="ZY149" s="128"/>
      <c r="ZZ149" s="128"/>
      <c r="AAA149" s="128"/>
      <c r="AAB149" s="128"/>
      <c r="AAC149" s="128"/>
      <c r="AAD149" s="128"/>
      <c r="AAE149" s="128"/>
      <c r="AAF149" s="128"/>
      <c r="AAG149" s="128"/>
      <c r="AAH149" s="128"/>
      <c r="AAI149" s="128"/>
      <c r="AAJ149" s="128"/>
      <c r="AAK149" s="128"/>
      <c r="AAL149" s="128"/>
      <c r="AAM149" s="128"/>
      <c r="AAN149" s="128"/>
      <c r="AAO149" s="128"/>
      <c r="AAP149" s="128"/>
      <c r="AAQ149" s="128"/>
      <c r="AAR149" s="128"/>
      <c r="AAS149" s="128"/>
      <c r="AAT149" s="128"/>
      <c r="AAU149" s="128"/>
      <c r="AAV149" s="128"/>
      <c r="AAW149" s="128"/>
      <c r="AAX149" s="128"/>
      <c r="AAY149" s="128"/>
      <c r="AAZ149" s="128"/>
      <c r="ABA149" s="128"/>
      <c r="ABB149" s="128"/>
      <c r="ABC149" s="128"/>
      <c r="ABD149" s="128"/>
      <c r="ABE149" s="128"/>
      <c r="ABF149" s="128"/>
      <c r="ABG149" s="128"/>
      <c r="ABH149" s="128"/>
      <c r="ABI149" s="128"/>
      <c r="ABJ149" s="128"/>
      <c r="ABK149" s="128"/>
      <c r="ABL149" s="128"/>
      <c r="ABM149" s="128"/>
      <c r="ABN149" s="128"/>
      <c r="ABO149" s="128"/>
      <c r="ABP149" s="128"/>
      <c r="ABQ149" s="128"/>
      <c r="ABR149" s="128"/>
      <c r="ABS149" s="128"/>
      <c r="ABT149" s="128"/>
      <c r="ABU149" s="128"/>
      <c r="ABV149" s="128"/>
      <c r="ABW149" s="128"/>
      <c r="ABX149" s="128"/>
      <c r="ABY149" s="128"/>
      <c r="ABZ149" s="128"/>
      <c r="ACA149" s="128"/>
      <c r="ACB149" s="128"/>
      <c r="ACC149" s="128"/>
      <c r="ACD149" s="128"/>
      <c r="ACE149" s="128"/>
      <c r="ACF149" s="128"/>
      <c r="ACG149" s="128"/>
      <c r="ACH149" s="128"/>
      <c r="ACI149" s="128"/>
      <c r="ACJ149" s="128"/>
      <c r="ACK149" s="128"/>
      <c r="ACL149" s="128"/>
      <c r="ACM149" s="128"/>
      <c r="ACN149" s="128"/>
      <c r="ACO149" s="128"/>
      <c r="ACP149" s="128"/>
      <c r="ACQ149" s="128"/>
      <c r="ACR149" s="128"/>
      <c r="ACS149" s="128"/>
      <c r="ACT149" s="128"/>
      <c r="ACU149" s="128"/>
      <c r="ACV149" s="128"/>
      <c r="ACW149" s="128"/>
      <c r="ACX149" s="128"/>
      <c r="ACY149" s="128"/>
      <c r="ACZ149" s="128"/>
      <c r="ADA149" s="128"/>
      <c r="ADB149" s="128"/>
      <c r="ADC149" s="128"/>
      <c r="ADD149" s="128"/>
      <c r="ADE149" s="128"/>
      <c r="ADF149" s="128"/>
      <c r="ADG149" s="128"/>
      <c r="ADH149" s="128"/>
      <c r="ADI149" s="128"/>
      <c r="ADJ149" s="128"/>
      <c r="ADK149" s="128"/>
      <c r="ADL149" s="128"/>
      <c r="ADM149" s="128"/>
      <c r="ADN149" s="128"/>
      <c r="ADO149" s="128"/>
      <c r="ADP149" s="128"/>
      <c r="ADQ149" s="128"/>
      <c r="ADR149" s="128"/>
      <c r="ADS149" s="128"/>
      <c r="ADT149" s="128"/>
      <c r="ADU149" s="128"/>
      <c r="ADV149" s="128"/>
      <c r="ADW149" s="128"/>
      <c r="ADX149" s="128"/>
      <c r="ADY149" s="128"/>
      <c r="ADZ149" s="128"/>
      <c r="AEA149" s="128"/>
      <c r="AEB149" s="128"/>
      <c r="AEC149" s="128"/>
      <c r="AED149" s="128"/>
      <c r="AEE149" s="128"/>
      <c r="AEF149" s="128"/>
      <c r="AEG149" s="128"/>
      <c r="AEH149" s="128"/>
      <c r="AEI149" s="128"/>
      <c r="AEJ149" s="128"/>
      <c r="AEK149" s="128"/>
      <c r="AEL149" s="128"/>
      <c r="AEM149" s="128"/>
      <c r="AEN149" s="128"/>
      <c r="AEO149" s="128"/>
      <c r="AEP149" s="128"/>
      <c r="AEQ149" s="128"/>
      <c r="AER149" s="128"/>
      <c r="AES149" s="128"/>
      <c r="AET149" s="128"/>
      <c r="AEU149" s="128"/>
      <c r="AEV149" s="128"/>
      <c r="AEW149" s="128"/>
      <c r="AEX149" s="128"/>
      <c r="AEY149" s="128"/>
      <c r="AEZ149" s="128"/>
      <c r="AFA149" s="128"/>
      <c r="AFB149" s="128"/>
      <c r="AFC149" s="128"/>
      <c r="AFD149" s="128"/>
      <c r="AFE149" s="128"/>
      <c r="AFF149" s="128"/>
      <c r="AFG149" s="128"/>
      <c r="AFH149" s="128"/>
      <c r="AFI149" s="128"/>
      <c r="AFJ149" s="128"/>
      <c r="AFK149" s="128"/>
      <c r="AFL149" s="128"/>
      <c r="AFM149" s="128"/>
      <c r="AFN149" s="128"/>
      <c r="AFO149" s="128"/>
      <c r="AFP149" s="128"/>
      <c r="AFQ149" s="128"/>
      <c r="AFR149" s="128"/>
      <c r="AFS149" s="128"/>
      <c r="AFT149" s="128"/>
      <c r="AFU149" s="128"/>
      <c r="AFV149" s="128"/>
      <c r="AFW149" s="128"/>
      <c r="AFX149" s="128"/>
      <c r="AFY149" s="128"/>
      <c r="AFZ149" s="128"/>
      <c r="AGA149" s="128"/>
      <c r="AGB149" s="128"/>
      <c r="AGC149" s="128"/>
      <c r="AGD149" s="128"/>
      <c r="AGE149" s="128"/>
      <c r="AGF149" s="128"/>
      <c r="AGG149" s="128"/>
      <c r="AGH149" s="128"/>
      <c r="AGI149" s="128"/>
      <c r="AGJ149" s="128"/>
      <c r="AGK149" s="128"/>
      <c r="AGL149" s="128"/>
      <c r="AGM149" s="128"/>
      <c r="AGN149" s="128"/>
      <c r="AGO149" s="128"/>
      <c r="AGP149" s="128"/>
      <c r="AGQ149" s="128"/>
      <c r="AGR149" s="128"/>
      <c r="AGS149" s="128"/>
      <c r="AGT149" s="128"/>
      <c r="AGU149" s="128"/>
      <c r="AGV149" s="128"/>
      <c r="AGW149" s="128"/>
      <c r="AGX149" s="128"/>
      <c r="AGY149" s="128"/>
      <c r="AGZ149" s="128"/>
      <c r="AHA149" s="128"/>
      <c r="AHB149" s="128"/>
      <c r="AHC149" s="128"/>
      <c r="AHD149" s="128"/>
      <c r="AHE149" s="128"/>
      <c r="AHF149" s="128"/>
      <c r="AHG149" s="128"/>
      <c r="AHH149" s="128"/>
      <c r="AHI149" s="128"/>
      <c r="AHJ149" s="128"/>
      <c r="AHK149" s="128"/>
      <c r="AHL149" s="128"/>
      <c r="AHM149" s="128"/>
      <c r="AHN149" s="128"/>
      <c r="AHO149" s="128"/>
      <c r="AHP149" s="128"/>
      <c r="AHQ149" s="128"/>
      <c r="AHR149" s="128"/>
      <c r="AHS149" s="128"/>
      <c r="AHT149" s="128"/>
      <c r="AHU149" s="128"/>
      <c r="AHV149" s="128"/>
      <c r="AHW149" s="128"/>
      <c r="AHX149" s="128"/>
      <c r="AHY149" s="128"/>
      <c r="AHZ149" s="128"/>
      <c r="AIA149" s="128"/>
      <c r="AIB149" s="128"/>
      <c r="AIC149" s="128"/>
      <c r="AID149" s="128"/>
      <c r="AIE149" s="128"/>
      <c r="AIF149" s="128"/>
      <c r="AIG149" s="128"/>
      <c r="AIH149" s="128"/>
      <c r="AII149" s="128"/>
      <c r="AIJ149" s="128"/>
      <c r="AIK149" s="128"/>
      <c r="AIL149" s="128"/>
      <c r="AIM149" s="128"/>
      <c r="AIN149" s="128"/>
      <c r="AIO149" s="128"/>
      <c r="AIP149" s="128"/>
      <c r="AIQ149" s="128"/>
      <c r="AIR149" s="128"/>
      <c r="AIS149" s="128"/>
      <c r="AIT149" s="128"/>
      <c r="AIU149" s="128"/>
      <c r="AIV149" s="128"/>
      <c r="AIW149" s="128"/>
      <c r="AIX149" s="128"/>
      <c r="AIY149" s="128"/>
      <c r="AIZ149" s="128"/>
      <c r="AJA149" s="128"/>
      <c r="AJB149" s="128"/>
      <c r="AJC149" s="128"/>
      <c r="AJD149" s="128"/>
      <c r="AJE149" s="128"/>
      <c r="AJF149" s="128"/>
      <c r="AJG149" s="128"/>
      <c r="AJH149" s="128"/>
      <c r="AJI149" s="128"/>
      <c r="AJJ149" s="128"/>
      <c r="AJK149" s="128"/>
      <c r="AJL149" s="128"/>
      <c r="AJM149" s="128"/>
      <c r="AJN149" s="128"/>
      <c r="AJO149" s="128"/>
      <c r="AJP149" s="128"/>
      <c r="AJQ149" s="128"/>
      <c r="AJR149" s="128"/>
      <c r="AJS149" s="128"/>
      <c r="AJT149" s="128"/>
      <c r="AJU149" s="128"/>
      <c r="AJV149" s="128"/>
      <c r="AJW149" s="128"/>
      <c r="AJX149" s="128"/>
      <c r="AJY149" s="128"/>
      <c r="AJZ149" s="128"/>
      <c r="AKA149" s="128"/>
      <c r="AKB149" s="128"/>
      <c r="AKC149" s="128"/>
      <c r="AKD149" s="128"/>
      <c r="AKE149" s="128"/>
      <c r="AKF149" s="128"/>
      <c r="AKG149" s="128"/>
      <c r="AKH149" s="128"/>
      <c r="AKI149" s="128"/>
      <c r="AKJ149" s="128"/>
      <c r="AKK149" s="128"/>
      <c r="AKL149" s="128"/>
      <c r="AKM149" s="128"/>
      <c r="AKN149" s="128"/>
      <c r="AKO149" s="128"/>
      <c r="AKP149" s="128"/>
      <c r="AKQ149" s="128"/>
      <c r="AKR149" s="128"/>
      <c r="AKS149" s="128"/>
      <c r="AKT149" s="128"/>
      <c r="AKU149" s="128"/>
      <c r="AKV149" s="128"/>
      <c r="AKW149" s="128"/>
      <c r="AKX149" s="128"/>
      <c r="AKY149" s="128"/>
      <c r="AKZ149" s="128"/>
      <c r="ALA149" s="128"/>
      <c r="ALB149" s="128"/>
      <c r="ALC149" s="128"/>
      <c r="ALD149" s="128"/>
      <c r="ALE149" s="128"/>
      <c r="ALF149" s="128"/>
      <c r="ALG149" s="128"/>
      <c r="ALH149" s="128"/>
      <c r="ALI149" s="128"/>
      <c r="ALJ149" s="128"/>
      <c r="ALK149" s="128"/>
      <c r="ALL149" s="128"/>
      <c r="ALM149" s="128"/>
      <c r="ALN149" s="128"/>
      <c r="ALO149" s="128"/>
      <c r="ALP149" s="128"/>
      <c r="ALQ149" s="128"/>
      <c r="ALR149" s="128"/>
      <c r="ALS149" s="128"/>
      <c r="ALT149" s="128"/>
      <c r="ALU149" s="128"/>
      <c r="ALV149" s="128"/>
      <c r="ALW149" s="128"/>
      <c r="ALX149" s="128"/>
      <c r="ALY149" s="128"/>
      <c r="ALZ149" s="128"/>
      <c r="AMA149" s="128"/>
      <c r="AMB149" s="128"/>
      <c r="AMC149" s="128"/>
      <c r="AMD149" s="128"/>
      <c r="AME149" s="128"/>
      <c r="AMF149" s="128"/>
      <c r="AMG149" s="128"/>
      <c r="AMH149" s="128"/>
      <c r="AMI149" s="128"/>
      <c r="AMJ149" s="128"/>
      <c r="AMK149" s="128"/>
      <c r="AML149" s="128"/>
      <c r="AMM149" s="128"/>
      <c r="AMN149" s="128"/>
      <c r="AMO149" s="128"/>
    </row>
    <row r="150" spans="1:1032">
      <c r="A150" s="368"/>
      <c r="B150" s="369"/>
      <c r="C150" s="369"/>
      <c r="D150" s="369"/>
      <c r="E150" s="369"/>
      <c r="F150" s="96"/>
      <c r="G150" s="96"/>
      <c r="H150" s="96"/>
      <c r="I150" s="96"/>
      <c r="J150" s="96"/>
      <c r="K150" s="96"/>
      <c r="L150" s="96"/>
      <c r="M150" s="96"/>
      <c r="N150" s="96"/>
      <c r="P150" s="96"/>
      <c r="Q150" s="96"/>
      <c r="R150" s="96"/>
      <c r="S150" s="96"/>
      <c r="AG150" s="96"/>
      <c r="AH150" s="96"/>
      <c r="AI150" s="96"/>
      <c r="AJ150" s="96"/>
      <c r="AK150" s="96"/>
      <c r="AL150" s="96"/>
      <c r="AM150" s="96"/>
      <c r="AN150" s="96"/>
      <c r="AO150" s="96"/>
      <c r="AP150" s="96"/>
      <c r="AQ150" s="96"/>
      <c r="AR150" s="128"/>
      <c r="AS150" s="128"/>
      <c r="AT150" s="128"/>
      <c r="AU150" s="128"/>
      <c r="AV150" s="128"/>
      <c r="AW150" s="128"/>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c r="CX150" s="128"/>
      <c r="CY150" s="128"/>
      <c r="CZ150" s="128"/>
      <c r="DA150" s="128"/>
      <c r="DB150" s="128"/>
      <c r="DC150" s="128"/>
      <c r="DD150" s="128"/>
      <c r="DE150" s="128"/>
      <c r="DF150" s="128"/>
      <c r="DG150" s="128"/>
      <c r="DH150" s="128"/>
      <c r="DI150" s="128"/>
      <c r="DJ150" s="128"/>
      <c r="DK150" s="128"/>
      <c r="DL150" s="128"/>
      <c r="DM150" s="128"/>
      <c r="DN150" s="128"/>
      <c r="DO150" s="128"/>
      <c r="DP150" s="128"/>
      <c r="DQ150" s="128"/>
      <c r="DR150" s="128"/>
      <c r="DS150" s="128"/>
      <c r="DT150" s="128"/>
      <c r="DU150" s="128"/>
      <c r="DV150" s="128"/>
      <c r="DW150" s="128"/>
      <c r="DX150" s="128"/>
      <c r="DY150" s="128"/>
      <c r="DZ150" s="128"/>
      <c r="EA150" s="128"/>
      <c r="EB150" s="128"/>
      <c r="EC150" s="128"/>
      <c r="ED150" s="128"/>
      <c r="EE150" s="128"/>
      <c r="EF150" s="128"/>
      <c r="EG150" s="128"/>
      <c r="EH150" s="128"/>
      <c r="EI150" s="128"/>
      <c r="EJ150" s="128"/>
      <c r="EK150" s="128"/>
      <c r="EL150" s="128"/>
      <c r="EM150" s="128"/>
      <c r="EN150" s="128"/>
      <c r="EO150" s="128"/>
      <c r="EP150" s="128"/>
      <c r="EQ150" s="128"/>
      <c r="ER150" s="128"/>
      <c r="ES150" s="128"/>
      <c r="ET150" s="128"/>
      <c r="EU150" s="128"/>
      <c r="EV150" s="128"/>
      <c r="EW150" s="128"/>
      <c r="EX150" s="128"/>
      <c r="EY150" s="128"/>
      <c r="EZ150" s="128"/>
      <c r="FA150" s="128"/>
      <c r="FB150" s="128"/>
      <c r="FC150" s="128"/>
      <c r="FD150" s="128"/>
      <c r="FE150" s="128"/>
      <c r="FF150" s="128"/>
      <c r="FG150" s="128"/>
      <c r="FH150" s="128"/>
      <c r="FI150" s="128"/>
      <c r="FJ150" s="128"/>
      <c r="FK150" s="128"/>
      <c r="FL150" s="128"/>
      <c r="FM150" s="128"/>
      <c r="FN150" s="128"/>
      <c r="FO150" s="128"/>
      <c r="FP150" s="128"/>
      <c r="FQ150" s="128"/>
      <c r="FR150" s="128"/>
      <c r="FS150" s="128"/>
      <c r="FT150" s="128"/>
      <c r="FU150" s="128"/>
      <c r="FV150" s="128"/>
      <c r="FW150" s="128"/>
      <c r="FX150" s="128"/>
      <c r="FY150" s="128"/>
      <c r="FZ150" s="128"/>
      <c r="GA150" s="128"/>
      <c r="GB150" s="128"/>
      <c r="GC150" s="128"/>
      <c r="GD150" s="128"/>
      <c r="GE150" s="128"/>
      <c r="GF150" s="128"/>
      <c r="GG150" s="128"/>
      <c r="GH150" s="128"/>
      <c r="GI150" s="128"/>
      <c r="GJ150" s="128"/>
      <c r="GK150" s="128"/>
      <c r="GL150" s="128"/>
      <c r="GM150" s="128"/>
      <c r="GN150" s="128"/>
      <c r="GO150" s="128"/>
      <c r="GP150" s="128"/>
      <c r="GQ150" s="128"/>
      <c r="GR150" s="128"/>
      <c r="GS150" s="128"/>
      <c r="GT150" s="128"/>
      <c r="GU150" s="128"/>
      <c r="GV150" s="128"/>
      <c r="GW150" s="128"/>
      <c r="GX150" s="128"/>
      <c r="GY150" s="128"/>
      <c r="GZ150" s="128"/>
      <c r="HA150" s="128"/>
      <c r="HB150" s="128"/>
      <c r="HC150" s="128"/>
      <c r="HD150" s="128"/>
      <c r="HE150" s="128"/>
      <c r="HF150" s="128"/>
      <c r="HG150" s="128"/>
      <c r="HH150" s="128"/>
      <c r="HI150" s="128"/>
      <c r="HJ150" s="128"/>
      <c r="HK150" s="128"/>
      <c r="HL150" s="128"/>
      <c r="HM150" s="128"/>
      <c r="HN150" s="128"/>
      <c r="HO150" s="128"/>
      <c r="HP150" s="128"/>
      <c r="HQ150" s="128"/>
      <c r="HR150" s="128"/>
      <c r="HS150" s="128"/>
      <c r="HT150" s="128"/>
      <c r="HU150" s="128"/>
      <c r="HV150" s="128"/>
      <c r="HW150" s="128"/>
      <c r="HX150" s="128"/>
      <c r="HY150" s="128"/>
      <c r="HZ150" s="128"/>
      <c r="IA150" s="128"/>
      <c r="IB150" s="128"/>
      <c r="IC150" s="128"/>
      <c r="ID150" s="128"/>
      <c r="IE150" s="128"/>
      <c r="IF150" s="128"/>
      <c r="IG150" s="128"/>
      <c r="IH150" s="128"/>
      <c r="II150" s="128"/>
      <c r="IJ150" s="128"/>
      <c r="IK150" s="128"/>
      <c r="IL150" s="128"/>
      <c r="IM150" s="128"/>
      <c r="IN150" s="128"/>
      <c r="IO150" s="128"/>
      <c r="IP150" s="128"/>
      <c r="IQ150" s="128"/>
      <c r="IR150" s="128"/>
      <c r="IS150" s="128"/>
      <c r="IT150" s="128"/>
      <c r="IU150" s="128"/>
      <c r="IV150" s="128"/>
      <c r="IW150" s="128"/>
      <c r="IX150" s="128"/>
      <c r="IY150" s="128"/>
      <c r="IZ150" s="128"/>
      <c r="JA150" s="128"/>
      <c r="JB150" s="128"/>
      <c r="JC150" s="128"/>
      <c r="JD150" s="128"/>
      <c r="JE150" s="128"/>
      <c r="JF150" s="128"/>
      <c r="JG150" s="128"/>
      <c r="JH150" s="128"/>
      <c r="JI150" s="128"/>
      <c r="JJ150" s="128"/>
      <c r="JK150" s="128"/>
      <c r="JL150" s="128"/>
      <c r="JM150" s="128"/>
      <c r="JN150" s="128"/>
      <c r="JO150" s="128"/>
      <c r="JP150" s="128"/>
      <c r="JQ150" s="128"/>
      <c r="JR150" s="128"/>
      <c r="JS150" s="128"/>
      <c r="JT150" s="128"/>
      <c r="JU150" s="128"/>
      <c r="JV150" s="128"/>
      <c r="JW150" s="128"/>
      <c r="JX150" s="128"/>
      <c r="JY150" s="128"/>
      <c r="JZ150" s="128"/>
      <c r="KA150" s="128"/>
      <c r="KB150" s="128"/>
      <c r="KC150" s="128"/>
      <c r="KD150" s="128"/>
      <c r="KE150" s="128"/>
      <c r="KF150" s="128"/>
      <c r="KG150" s="128"/>
      <c r="KH150" s="128"/>
      <c r="KI150" s="128"/>
      <c r="KJ150" s="128"/>
      <c r="KK150" s="128"/>
      <c r="KL150" s="128"/>
      <c r="KM150" s="128"/>
      <c r="KN150" s="128"/>
      <c r="KO150" s="128"/>
      <c r="KP150" s="128"/>
      <c r="KQ150" s="128"/>
      <c r="KR150" s="128"/>
      <c r="KS150" s="128"/>
      <c r="KT150" s="128"/>
      <c r="KU150" s="128"/>
      <c r="KV150" s="128"/>
      <c r="KW150" s="128"/>
      <c r="KX150" s="128"/>
      <c r="KY150" s="128"/>
      <c r="KZ150" s="128"/>
      <c r="LA150" s="128"/>
      <c r="LB150" s="128"/>
      <c r="LC150" s="128"/>
      <c r="LD150" s="128"/>
      <c r="LE150" s="128"/>
      <c r="LF150" s="128"/>
      <c r="LG150" s="128"/>
      <c r="LH150" s="128"/>
      <c r="LI150" s="128"/>
      <c r="LJ150" s="128"/>
      <c r="LK150" s="128"/>
      <c r="LL150" s="128"/>
      <c r="LM150" s="128"/>
      <c r="LN150" s="128"/>
      <c r="LO150" s="128"/>
      <c r="LP150" s="128"/>
      <c r="LQ150" s="128"/>
      <c r="LR150" s="128"/>
      <c r="LS150" s="128"/>
      <c r="LT150" s="128"/>
      <c r="LU150" s="128"/>
      <c r="LV150" s="128"/>
      <c r="LW150" s="128"/>
      <c r="LX150" s="128"/>
      <c r="LY150" s="128"/>
      <c r="LZ150" s="128"/>
      <c r="MA150" s="128"/>
      <c r="MB150" s="128"/>
      <c r="MC150" s="128"/>
      <c r="MD150" s="128"/>
      <c r="ME150" s="128"/>
      <c r="MF150" s="128"/>
      <c r="MG150" s="128"/>
      <c r="MH150" s="128"/>
      <c r="MI150" s="128"/>
      <c r="MJ150" s="128"/>
      <c r="MK150" s="128"/>
      <c r="ML150" s="128"/>
      <c r="MM150" s="128"/>
      <c r="MN150" s="128"/>
      <c r="MO150" s="128"/>
      <c r="MP150" s="128"/>
      <c r="MQ150" s="128"/>
      <c r="MR150" s="128"/>
      <c r="MS150" s="128"/>
      <c r="MT150" s="128"/>
      <c r="MU150" s="128"/>
      <c r="MV150" s="128"/>
      <c r="MW150" s="128"/>
      <c r="MX150" s="128"/>
      <c r="MY150" s="128"/>
      <c r="MZ150" s="128"/>
      <c r="NA150" s="128"/>
      <c r="NB150" s="128"/>
      <c r="NC150" s="128"/>
      <c r="ND150" s="128"/>
      <c r="NE150" s="128"/>
      <c r="NF150" s="128"/>
      <c r="NG150" s="128"/>
      <c r="NH150" s="128"/>
      <c r="NI150" s="128"/>
      <c r="NJ150" s="128"/>
      <c r="NK150" s="128"/>
      <c r="NL150" s="128"/>
      <c r="NM150" s="128"/>
      <c r="NN150" s="128"/>
      <c r="NO150" s="128"/>
      <c r="NP150" s="128"/>
      <c r="NQ150" s="128"/>
      <c r="NR150" s="128"/>
      <c r="NS150" s="128"/>
      <c r="NT150" s="128"/>
      <c r="NU150" s="128"/>
      <c r="NV150" s="128"/>
      <c r="NW150" s="128"/>
      <c r="NX150" s="128"/>
      <c r="NY150" s="128"/>
      <c r="NZ150" s="128"/>
      <c r="OA150" s="128"/>
      <c r="OB150" s="128"/>
      <c r="OC150" s="128"/>
      <c r="OD150" s="128"/>
      <c r="OE150" s="128"/>
      <c r="OF150" s="128"/>
      <c r="OG150" s="128"/>
      <c r="OH150" s="128"/>
      <c r="OI150" s="128"/>
      <c r="OJ150" s="128"/>
      <c r="OK150" s="128"/>
      <c r="OL150" s="128"/>
      <c r="OM150" s="128"/>
      <c r="ON150" s="128"/>
      <c r="OO150" s="128"/>
      <c r="OP150" s="128"/>
      <c r="OQ150" s="128"/>
      <c r="OR150" s="128"/>
      <c r="OS150" s="128"/>
      <c r="OT150" s="128"/>
      <c r="OU150" s="128"/>
      <c r="OV150" s="128"/>
      <c r="OW150" s="128"/>
      <c r="OX150" s="128"/>
      <c r="OY150" s="128"/>
      <c r="OZ150" s="128"/>
      <c r="PA150" s="128"/>
      <c r="PB150" s="128"/>
      <c r="PC150" s="128"/>
      <c r="PD150" s="128"/>
      <c r="PE150" s="128"/>
      <c r="PF150" s="128"/>
      <c r="PG150" s="128"/>
      <c r="PH150" s="128"/>
      <c r="PI150" s="128"/>
      <c r="PJ150" s="128"/>
      <c r="PK150" s="128"/>
      <c r="PL150" s="128"/>
      <c r="PM150" s="128"/>
      <c r="PN150" s="128"/>
      <c r="PO150" s="128"/>
      <c r="PP150" s="128"/>
      <c r="PQ150" s="128"/>
      <c r="PR150" s="128"/>
      <c r="PS150" s="128"/>
      <c r="PT150" s="128"/>
      <c r="PU150" s="128"/>
      <c r="PV150" s="128"/>
      <c r="PW150" s="128"/>
      <c r="PX150" s="128"/>
      <c r="PY150" s="128"/>
      <c r="PZ150" s="128"/>
      <c r="QA150" s="128"/>
      <c r="QB150" s="128"/>
      <c r="QC150" s="128"/>
      <c r="QD150" s="128"/>
      <c r="QE150" s="128"/>
      <c r="QF150" s="128"/>
      <c r="QG150" s="128"/>
      <c r="QH150" s="128"/>
      <c r="QI150" s="128"/>
      <c r="QJ150" s="128"/>
      <c r="QK150" s="128"/>
      <c r="QL150" s="128"/>
      <c r="QM150" s="128"/>
      <c r="QN150" s="128"/>
      <c r="QO150" s="128"/>
      <c r="QP150" s="128"/>
      <c r="QQ150" s="128"/>
      <c r="QR150" s="128"/>
      <c r="QS150" s="128"/>
      <c r="QT150" s="128"/>
      <c r="QU150" s="128"/>
      <c r="QV150" s="128"/>
      <c r="QW150" s="128"/>
      <c r="QX150" s="128"/>
      <c r="QY150" s="128"/>
      <c r="QZ150" s="128"/>
      <c r="RA150" s="128"/>
      <c r="RB150" s="128"/>
      <c r="RC150" s="128"/>
      <c r="RD150" s="128"/>
      <c r="RE150" s="128"/>
      <c r="RF150" s="128"/>
      <c r="RG150" s="128"/>
      <c r="RH150" s="128"/>
      <c r="RI150" s="128"/>
      <c r="RJ150" s="128"/>
      <c r="RK150" s="128"/>
      <c r="RL150" s="128"/>
      <c r="RM150" s="128"/>
      <c r="RN150" s="128"/>
      <c r="RO150" s="128"/>
      <c r="RP150" s="128"/>
      <c r="RQ150" s="128"/>
      <c r="RR150" s="128"/>
      <c r="RS150" s="128"/>
      <c r="RT150" s="128"/>
      <c r="RU150" s="128"/>
      <c r="RV150" s="128"/>
      <c r="RW150" s="128"/>
      <c r="RX150" s="128"/>
      <c r="RY150" s="128"/>
      <c r="RZ150" s="128"/>
      <c r="SA150" s="128"/>
      <c r="SB150" s="128"/>
      <c r="SC150" s="128"/>
      <c r="SD150" s="128"/>
      <c r="SE150" s="128"/>
      <c r="SF150" s="128"/>
      <c r="SG150" s="128"/>
      <c r="SH150" s="128"/>
      <c r="SI150" s="128"/>
      <c r="SJ150" s="128"/>
      <c r="SK150" s="128"/>
      <c r="SL150" s="128"/>
      <c r="SM150" s="128"/>
      <c r="SN150" s="128"/>
      <c r="SO150" s="128"/>
      <c r="SP150" s="128"/>
      <c r="SQ150" s="128"/>
      <c r="SR150" s="128"/>
      <c r="SS150" s="128"/>
      <c r="ST150" s="128"/>
      <c r="SU150" s="128"/>
      <c r="SV150" s="128"/>
      <c r="SW150" s="128"/>
      <c r="SX150" s="128"/>
      <c r="SY150" s="128"/>
      <c r="SZ150" s="128"/>
      <c r="TA150" s="128"/>
      <c r="TB150" s="128"/>
      <c r="TC150" s="128"/>
      <c r="TD150" s="128"/>
      <c r="TE150" s="128"/>
      <c r="TF150" s="128"/>
      <c r="TG150" s="128"/>
      <c r="TH150" s="128"/>
      <c r="TI150" s="128"/>
      <c r="TJ150" s="128"/>
      <c r="TK150" s="128"/>
      <c r="TL150" s="128"/>
      <c r="TM150" s="128"/>
      <c r="TN150" s="128"/>
      <c r="TO150" s="128"/>
      <c r="TP150" s="128"/>
      <c r="TQ150" s="128"/>
      <c r="TR150" s="128"/>
      <c r="TS150" s="128"/>
      <c r="TT150" s="128"/>
      <c r="TU150" s="128"/>
      <c r="TV150" s="128"/>
      <c r="TW150" s="128"/>
      <c r="TX150" s="128"/>
      <c r="TY150" s="128"/>
      <c r="TZ150" s="128"/>
      <c r="UA150" s="128"/>
      <c r="UB150" s="128"/>
      <c r="UC150" s="128"/>
      <c r="UD150" s="128"/>
      <c r="UE150" s="128"/>
      <c r="UF150" s="128"/>
      <c r="UG150" s="128"/>
      <c r="UH150" s="128"/>
      <c r="UI150" s="128"/>
      <c r="UJ150" s="128"/>
      <c r="UK150" s="128"/>
      <c r="UL150" s="128"/>
      <c r="UM150" s="128"/>
      <c r="UN150" s="128"/>
      <c r="UO150" s="128"/>
      <c r="UP150" s="128"/>
      <c r="UQ150" s="128"/>
      <c r="UR150" s="128"/>
      <c r="US150" s="128"/>
      <c r="UT150" s="128"/>
      <c r="UU150" s="128"/>
      <c r="UV150" s="128"/>
      <c r="UW150" s="128"/>
      <c r="UX150" s="128"/>
      <c r="UY150" s="128"/>
      <c r="UZ150" s="128"/>
      <c r="VA150" s="128"/>
      <c r="VB150" s="128"/>
      <c r="VC150" s="128"/>
      <c r="VD150" s="128"/>
      <c r="VE150" s="128"/>
      <c r="VF150" s="128"/>
      <c r="VG150" s="128"/>
      <c r="VH150" s="128"/>
      <c r="VI150" s="128"/>
      <c r="VJ150" s="128"/>
      <c r="VK150" s="128"/>
      <c r="VL150" s="128"/>
      <c r="VM150" s="128"/>
      <c r="VN150" s="128"/>
      <c r="VO150" s="128"/>
      <c r="VP150" s="128"/>
      <c r="VQ150" s="128"/>
      <c r="VR150" s="128"/>
      <c r="VS150" s="128"/>
      <c r="VT150" s="128"/>
      <c r="VU150" s="128"/>
      <c r="VV150" s="128"/>
      <c r="VW150" s="128"/>
      <c r="VX150" s="128"/>
      <c r="VY150" s="128"/>
      <c r="VZ150" s="128"/>
      <c r="WA150" s="128"/>
      <c r="WB150" s="128"/>
      <c r="WC150" s="128"/>
      <c r="WD150" s="128"/>
      <c r="WE150" s="128"/>
      <c r="WF150" s="128"/>
      <c r="WG150" s="128"/>
      <c r="WH150" s="128"/>
      <c r="WI150" s="128"/>
      <c r="WJ150" s="128"/>
      <c r="WK150" s="128"/>
      <c r="WL150" s="128"/>
      <c r="WM150" s="128"/>
      <c r="WN150" s="128"/>
      <c r="WO150" s="128"/>
      <c r="WP150" s="128"/>
      <c r="WQ150" s="128"/>
      <c r="WR150" s="128"/>
      <c r="WS150" s="128"/>
      <c r="WT150" s="128"/>
      <c r="WU150" s="128"/>
      <c r="WV150" s="128"/>
      <c r="WW150" s="128"/>
      <c r="WX150" s="128"/>
      <c r="WY150" s="128"/>
      <c r="WZ150" s="128"/>
      <c r="XA150" s="128"/>
      <c r="XB150" s="128"/>
      <c r="XC150" s="128"/>
      <c r="XD150" s="128"/>
      <c r="XE150" s="128"/>
      <c r="XF150" s="128"/>
      <c r="XG150" s="128"/>
      <c r="XH150" s="128"/>
      <c r="XI150" s="128"/>
      <c r="XJ150" s="128"/>
      <c r="XK150" s="128"/>
      <c r="XL150" s="128"/>
      <c r="XM150" s="128"/>
      <c r="XN150" s="128"/>
      <c r="XO150" s="128"/>
      <c r="XP150" s="128"/>
      <c r="XQ150" s="128"/>
      <c r="XR150" s="128"/>
      <c r="XS150" s="128"/>
      <c r="XT150" s="128"/>
      <c r="XU150" s="128"/>
      <c r="XV150" s="128"/>
      <c r="XW150" s="128"/>
      <c r="XX150" s="128"/>
      <c r="XY150" s="128"/>
      <c r="XZ150" s="128"/>
      <c r="YA150" s="128"/>
      <c r="YB150" s="128"/>
      <c r="YC150" s="128"/>
      <c r="YD150" s="128"/>
      <c r="YE150" s="128"/>
      <c r="YF150" s="128"/>
      <c r="YG150" s="128"/>
      <c r="YH150" s="128"/>
      <c r="YI150" s="128"/>
      <c r="YJ150" s="128"/>
      <c r="YK150" s="128"/>
      <c r="YL150" s="128"/>
      <c r="YM150" s="128"/>
      <c r="YN150" s="128"/>
      <c r="YO150" s="128"/>
      <c r="YP150" s="128"/>
      <c r="YQ150" s="128"/>
      <c r="YR150" s="128"/>
      <c r="YS150" s="128"/>
      <c r="YT150" s="128"/>
      <c r="YU150" s="128"/>
      <c r="YV150" s="128"/>
      <c r="YW150" s="128"/>
      <c r="YX150" s="128"/>
      <c r="YY150" s="128"/>
      <c r="YZ150" s="128"/>
      <c r="ZA150" s="128"/>
      <c r="ZB150" s="128"/>
      <c r="ZC150" s="128"/>
      <c r="ZD150" s="128"/>
      <c r="ZE150" s="128"/>
      <c r="ZF150" s="128"/>
      <c r="ZG150" s="128"/>
      <c r="ZH150" s="128"/>
      <c r="ZI150" s="128"/>
      <c r="ZJ150" s="128"/>
      <c r="ZK150" s="128"/>
      <c r="ZL150" s="128"/>
      <c r="ZM150" s="128"/>
      <c r="ZN150" s="128"/>
      <c r="ZO150" s="128"/>
      <c r="ZP150" s="128"/>
      <c r="ZQ150" s="128"/>
      <c r="ZR150" s="128"/>
      <c r="ZS150" s="128"/>
      <c r="ZT150" s="128"/>
      <c r="ZU150" s="128"/>
      <c r="ZV150" s="128"/>
      <c r="ZW150" s="128"/>
      <c r="ZX150" s="128"/>
      <c r="ZY150" s="128"/>
      <c r="ZZ150" s="128"/>
      <c r="AAA150" s="128"/>
      <c r="AAB150" s="128"/>
      <c r="AAC150" s="128"/>
      <c r="AAD150" s="128"/>
      <c r="AAE150" s="128"/>
      <c r="AAF150" s="128"/>
      <c r="AAG150" s="128"/>
      <c r="AAH150" s="128"/>
      <c r="AAI150" s="128"/>
      <c r="AAJ150" s="128"/>
      <c r="AAK150" s="128"/>
      <c r="AAL150" s="128"/>
      <c r="AAM150" s="128"/>
      <c r="AAN150" s="128"/>
      <c r="AAO150" s="128"/>
      <c r="AAP150" s="128"/>
      <c r="AAQ150" s="128"/>
      <c r="AAR150" s="128"/>
      <c r="AAS150" s="128"/>
      <c r="AAT150" s="128"/>
      <c r="AAU150" s="128"/>
      <c r="AAV150" s="128"/>
      <c r="AAW150" s="128"/>
      <c r="AAX150" s="128"/>
      <c r="AAY150" s="128"/>
      <c r="AAZ150" s="128"/>
      <c r="ABA150" s="128"/>
      <c r="ABB150" s="128"/>
      <c r="ABC150" s="128"/>
      <c r="ABD150" s="128"/>
      <c r="ABE150" s="128"/>
      <c r="ABF150" s="128"/>
      <c r="ABG150" s="128"/>
      <c r="ABH150" s="128"/>
      <c r="ABI150" s="128"/>
      <c r="ABJ150" s="128"/>
      <c r="ABK150" s="128"/>
      <c r="ABL150" s="128"/>
      <c r="ABM150" s="128"/>
      <c r="ABN150" s="128"/>
      <c r="ABO150" s="128"/>
      <c r="ABP150" s="128"/>
      <c r="ABQ150" s="128"/>
      <c r="ABR150" s="128"/>
      <c r="ABS150" s="128"/>
      <c r="ABT150" s="128"/>
      <c r="ABU150" s="128"/>
      <c r="ABV150" s="128"/>
      <c r="ABW150" s="128"/>
      <c r="ABX150" s="128"/>
      <c r="ABY150" s="128"/>
      <c r="ABZ150" s="128"/>
      <c r="ACA150" s="128"/>
      <c r="ACB150" s="128"/>
      <c r="ACC150" s="128"/>
      <c r="ACD150" s="128"/>
      <c r="ACE150" s="128"/>
      <c r="ACF150" s="128"/>
      <c r="ACG150" s="128"/>
      <c r="ACH150" s="128"/>
      <c r="ACI150" s="128"/>
      <c r="ACJ150" s="128"/>
      <c r="ACK150" s="128"/>
      <c r="ACL150" s="128"/>
      <c r="ACM150" s="128"/>
      <c r="ACN150" s="128"/>
      <c r="ACO150" s="128"/>
      <c r="ACP150" s="128"/>
      <c r="ACQ150" s="128"/>
      <c r="ACR150" s="128"/>
      <c r="ACS150" s="128"/>
      <c r="ACT150" s="128"/>
      <c r="ACU150" s="128"/>
      <c r="ACV150" s="128"/>
      <c r="ACW150" s="128"/>
      <c r="ACX150" s="128"/>
      <c r="ACY150" s="128"/>
      <c r="ACZ150" s="128"/>
      <c r="ADA150" s="128"/>
      <c r="ADB150" s="128"/>
      <c r="ADC150" s="128"/>
      <c r="ADD150" s="128"/>
      <c r="ADE150" s="128"/>
      <c r="ADF150" s="128"/>
      <c r="ADG150" s="128"/>
      <c r="ADH150" s="128"/>
      <c r="ADI150" s="128"/>
      <c r="ADJ150" s="128"/>
      <c r="ADK150" s="128"/>
      <c r="ADL150" s="128"/>
      <c r="ADM150" s="128"/>
      <c r="ADN150" s="128"/>
      <c r="ADO150" s="128"/>
      <c r="ADP150" s="128"/>
      <c r="ADQ150" s="128"/>
      <c r="ADR150" s="128"/>
      <c r="ADS150" s="128"/>
      <c r="ADT150" s="128"/>
      <c r="ADU150" s="128"/>
      <c r="ADV150" s="128"/>
      <c r="ADW150" s="128"/>
      <c r="ADX150" s="128"/>
      <c r="ADY150" s="128"/>
      <c r="ADZ150" s="128"/>
      <c r="AEA150" s="128"/>
      <c r="AEB150" s="128"/>
      <c r="AEC150" s="128"/>
      <c r="AED150" s="128"/>
      <c r="AEE150" s="128"/>
      <c r="AEF150" s="128"/>
      <c r="AEG150" s="128"/>
      <c r="AEH150" s="128"/>
      <c r="AEI150" s="128"/>
      <c r="AEJ150" s="128"/>
      <c r="AEK150" s="128"/>
      <c r="AEL150" s="128"/>
      <c r="AEM150" s="128"/>
      <c r="AEN150" s="128"/>
      <c r="AEO150" s="128"/>
      <c r="AEP150" s="128"/>
      <c r="AEQ150" s="128"/>
      <c r="AER150" s="128"/>
      <c r="AES150" s="128"/>
      <c r="AET150" s="128"/>
      <c r="AEU150" s="128"/>
      <c r="AEV150" s="128"/>
      <c r="AEW150" s="128"/>
      <c r="AEX150" s="128"/>
      <c r="AEY150" s="128"/>
      <c r="AEZ150" s="128"/>
      <c r="AFA150" s="128"/>
      <c r="AFB150" s="128"/>
      <c r="AFC150" s="128"/>
      <c r="AFD150" s="128"/>
      <c r="AFE150" s="128"/>
      <c r="AFF150" s="128"/>
      <c r="AFG150" s="128"/>
      <c r="AFH150" s="128"/>
      <c r="AFI150" s="128"/>
      <c r="AFJ150" s="128"/>
      <c r="AFK150" s="128"/>
      <c r="AFL150" s="128"/>
      <c r="AFM150" s="128"/>
      <c r="AFN150" s="128"/>
      <c r="AFO150" s="128"/>
      <c r="AFP150" s="128"/>
      <c r="AFQ150" s="128"/>
      <c r="AFR150" s="128"/>
      <c r="AFS150" s="128"/>
      <c r="AFT150" s="128"/>
      <c r="AFU150" s="128"/>
      <c r="AFV150" s="128"/>
      <c r="AFW150" s="128"/>
      <c r="AFX150" s="128"/>
      <c r="AFY150" s="128"/>
      <c r="AFZ150" s="128"/>
      <c r="AGA150" s="128"/>
      <c r="AGB150" s="128"/>
      <c r="AGC150" s="128"/>
      <c r="AGD150" s="128"/>
      <c r="AGE150" s="128"/>
      <c r="AGF150" s="128"/>
      <c r="AGG150" s="128"/>
      <c r="AGH150" s="128"/>
      <c r="AGI150" s="128"/>
      <c r="AGJ150" s="128"/>
      <c r="AGK150" s="128"/>
      <c r="AGL150" s="128"/>
      <c r="AGM150" s="128"/>
      <c r="AGN150" s="128"/>
      <c r="AGO150" s="128"/>
      <c r="AGP150" s="128"/>
      <c r="AGQ150" s="128"/>
      <c r="AGR150" s="128"/>
      <c r="AGS150" s="128"/>
      <c r="AGT150" s="128"/>
      <c r="AGU150" s="128"/>
      <c r="AGV150" s="128"/>
      <c r="AGW150" s="128"/>
      <c r="AGX150" s="128"/>
      <c r="AGY150" s="128"/>
      <c r="AGZ150" s="128"/>
      <c r="AHA150" s="128"/>
      <c r="AHB150" s="128"/>
      <c r="AHC150" s="128"/>
      <c r="AHD150" s="128"/>
      <c r="AHE150" s="128"/>
      <c r="AHF150" s="128"/>
      <c r="AHG150" s="128"/>
      <c r="AHH150" s="128"/>
      <c r="AHI150" s="128"/>
      <c r="AHJ150" s="128"/>
      <c r="AHK150" s="128"/>
      <c r="AHL150" s="128"/>
      <c r="AHM150" s="128"/>
      <c r="AHN150" s="128"/>
      <c r="AHO150" s="128"/>
      <c r="AHP150" s="128"/>
      <c r="AHQ150" s="128"/>
      <c r="AHR150" s="128"/>
      <c r="AHS150" s="128"/>
      <c r="AHT150" s="128"/>
      <c r="AHU150" s="128"/>
      <c r="AHV150" s="128"/>
      <c r="AHW150" s="128"/>
      <c r="AHX150" s="128"/>
      <c r="AHY150" s="128"/>
      <c r="AHZ150" s="128"/>
      <c r="AIA150" s="128"/>
      <c r="AIB150" s="128"/>
      <c r="AIC150" s="128"/>
      <c r="AID150" s="128"/>
      <c r="AIE150" s="128"/>
      <c r="AIF150" s="128"/>
      <c r="AIG150" s="128"/>
      <c r="AIH150" s="128"/>
      <c r="AII150" s="128"/>
      <c r="AIJ150" s="128"/>
      <c r="AIK150" s="128"/>
      <c r="AIL150" s="128"/>
      <c r="AIM150" s="128"/>
      <c r="AIN150" s="128"/>
      <c r="AIO150" s="128"/>
      <c r="AIP150" s="128"/>
      <c r="AIQ150" s="128"/>
      <c r="AIR150" s="128"/>
      <c r="AIS150" s="128"/>
      <c r="AIT150" s="128"/>
      <c r="AIU150" s="128"/>
      <c r="AIV150" s="128"/>
      <c r="AIW150" s="128"/>
      <c r="AIX150" s="128"/>
      <c r="AIY150" s="128"/>
      <c r="AIZ150" s="128"/>
      <c r="AJA150" s="128"/>
      <c r="AJB150" s="128"/>
      <c r="AJC150" s="128"/>
      <c r="AJD150" s="128"/>
      <c r="AJE150" s="128"/>
      <c r="AJF150" s="128"/>
      <c r="AJG150" s="128"/>
      <c r="AJH150" s="128"/>
      <c r="AJI150" s="128"/>
      <c r="AJJ150" s="128"/>
      <c r="AJK150" s="128"/>
      <c r="AJL150" s="128"/>
      <c r="AJM150" s="128"/>
      <c r="AJN150" s="128"/>
      <c r="AJO150" s="128"/>
      <c r="AJP150" s="128"/>
      <c r="AJQ150" s="128"/>
      <c r="AJR150" s="128"/>
      <c r="AJS150" s="128"/>
      <c r="AJT150" s="128"/>
      <c r="AJU150" s="128"/>
      <c r="AJV150" s="128"/>
      <c r="AJW150" s="128"/>
      <c r="AJX150" s="128"/>
      <c r="AJY150" s="128"/>
      <c r="AJZ150" s="128"/>
      <c r="AKA150" s="128"/>
      <c r="AKB150" s="128"/>
      <c r="AKC150" s="128"/>
      <c r="AKD150" s="128"/>
      <c r="AKE150" s="128"/>
      <c r="AKF150" s="128"/>
      <c r="AKG150" s="128"/>
      <c r="AKH150" s="128"/>
      <c r="AKI150" s="128"/>
      <c r="AKJ150" s="128"/>
      <c r="AKK150" s="128"/>
      <c r="AKL150" s="128"/>
      <c r="AKM150" s="128"/>
      <c r="AKN150" s="128"/>
      <c r="AKO150" s="128"/>
      <c r="AKP150" s="128"/>
      <c r="AKQ150" s="128"/>
      <c r="AKR150" s="128"/>
      <c r="AKS150" s="128"/>
      <c r="AKT150" s="128"/>
      <c r="AKU150" s="128"/>
      <c r="AKV150" s="128"/>
      <c r="AKW150" s="128"/>
      <c r="AKX150" s="128"/>
      <c r="AKY150" s="128"/>
      <c r="AKZ150" s="128"/>
      <c r="ALA150" s="128"/>
      <c r="ALB150" s="128"/>
      <c r="ALC150" s="128"/>
      <c r="ALD150" s="128"/>
      <c r="ALE150" s="128"/>
      <c r="ALF150" s="128"/>
      <c r="ALG150" s="128"/>
      <c r="ALH150" s="128"/>
      <c r="ALI150" s="128"/>
      <c r="ALJ150" s="128"/>
      <c r="ALK150" s="128"/>
      <c r="ALL150" s="128"/>
      <c r="ALM150" s="128"/>
      <c r="ALN150" s="128"/>
      <c r="ALO150" s="128"/>
      <c r="ALP150" s="128"/>
      <c r="ALQ150" s="128"/>
      <c r="ALR150" s="128"/>
      <c r="ALS150" s="128"/>
      <c r="ALT150" s="128"/>
      <c r="ALU150" s="128"/>
      <c r="ALV150" s="128"/>
      <c r="ALW150" s="128"/>
      <c r="ALX150" s="128"/>
      <c r="ALY150" s="128"/>
      <c r="ALZ150" s="128"/>
      <c r="AMA150" s="128"/>
      <c r="AMB150" s="128"/>
      <c r="AMC150" s="128"/>
      <c r="AMD150" s="128"/>
      <c r="AME150" s="128"/>
      <c r="AMF150" s="128"/>
      <c r="AMG150" s="128"/>
      <c r="AMH150" s="128"/>
      <c r="AMI150" s="128"/>
      <c r="AMJ150" s="128"/>
      <c r="AMK150" s="128"/>
      <c r="AML150" s="128"/>
      <c r="AMM150" s="128"/>
      <c r="AMN150" s="128"/>
      <c r="AMO150" s="128"/>
    </row>
    <row r="151" spans="1:1032">
      <c r="A151" s="368"/>
      <c r="B151" s="369"/>
      <c r="C151" s="369"/>
      <c r="D151" s="369"/>
      <c r="E151" s="369"/>
      <c r="F151" s="96"/>
      <c r="G151" s="96"/>
      <c r="H151" s="96"/>
      <c r="I151" s="96"/>
      <c r="J151" s="96"/>
      <c r="K151" s="96"/>
      <c r="L151" s="96"/>
      <c r="M151" s="96"/>
      <c r="N151" s="96"/>
      <c r="P151" s="96"/>
      <c r="Q151" s="96"/>
      <c r="R151" s="96"/>
      <c r="S151" s="96"/>
      <c r="AG151" s="96"/>
      <c r="AH151" s="96"/>
      <c r="AI151" s="96"/>
      <c r="AJ151" s="96"/>
      <c r="AK151" s="96"/>
      <c r="AL151" s="96"/>
      <c r="AM151" s="96"/>
      <c r="AN151" s="96"/>
      <c r="AO151" s="96"/>
      <c r="AP151" s="96"/>
      <c r="AQ151" s="96"/>
      <c r="AR151" s="128"/>
      <c r="AS151" s="128"/>
      <c r="AT151" s="128"/>
      <c r="AU151" s="128"/>
      <c r="AV151" s="128"/>
      <c r="AW151" s="128"/>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c r="CX151" s="128"/>
      <c r="CY151" s="128"/>
      <c r="CZ151" s="128"/>
      <c r="DA151" s="128"/>
      <c r="DB151" s="128"/>
      <c r="DC151" s="128"/>
      <c r="DD151" s="128"/>
      <c r="DE151" s="128"/>
      <c r="DF151" s="128"/>
      <c r="DG151" s="128"/>
      <c r="DH151" s="128"/>
      <c r="DI151" s="128"/>
      <c r="DJ151" s="128"/>
      <c r="DK151" s="128"/>
      <c r="DL151" s="128"/>
      <c r="DM151" s="128"/>
      <c r="DN151" s="128"/>
      <c r="DO151" s="128"/>
      <c r="DP151" s="128"/>
      <c r="DQ151" s="128"/>
      <c r="DR151" s="128"/>
      <c r="DS151" s="128"/>
      <c r="DT151" s="128"/>
      <c r="DU151" s="128"/>
      <c r="DV151" s="128"/>
      <c r="DW151" s="128"/>
      <c r="DX151" s="128"/>
      <c r="DY151" s="128"/>
      <c r="DZ151" s="128"/>
      <c r="EA151" s="128"/>
      <c r="EB151" s="128"/>
      <c r="EC151" s="128"/>
      <c r="ED151" s="128"/>
      <c r="EE151" s="128"/>
      <c r="EF151" s="128"/>
      <c r="EG151" s="128"/>
      <c r="EH151" s="128"/>
      <c r="EI151" s="128"/>
      <c r="EJ151" s="128"/>
      <c r="EK151" s="128"/>
      <c r="EL151" s="128"/>
      <c r="EM151" s="128"/>
      <c r="EN151" s="128"/>
      <c r="EO151" s="128"/>
      <c r="EP151" s="128"/>
      <c r="EQ151" s="128"/>
      <c r="ER151" s="128"/>
      <c r="ES151" s="128"/>
      <c r="ET151" s="128"/>
      <c r="EU151" s="128"/>
      <c r="EV151" s="128"/>
      <c r="EW151" s="128"/>
      <c r="EX151" s="128"/>
      <c r="EY151" s="128"/>
      <c r="EZ151" s="128"/>
      <c r="FA151" s="128"/>
      <c r="FB151" s="128"/>
      <c r="FC151" s="128"/>
      <c r="FD151" s="128"/>
      <c r="FE151" s="128"/>
      <c r="FF151" s="128"/>
      <c r="FG151" s="128"/>
      <c r="FH151" s="128"/>
      <c r="FI151" s="128"/>
      <c r="FJ151" s="128"/>
      <c r="FK151" s="128"/>
      <c r="FL151" s="128"/>
      <c r="FM151" s="128"/>
      <c r="FN151" s="128"/>
      <c r="FO151" s="128"/>
      <c r="FP151" s="128"/>
      <c r="FQ151" s="128"/>
      <c r="FR151" s="128"/>
      <c r="FS151" s="128"/>
      <c r="FT151" s="128"/>
      <c r="FU151" s="128"/>
      <c r="FV151" s="128"/>
      <c r="FW151" s="128"/>
      <c r="FX151" s="128"/>
      <c r="FY151" s="128"/>
      <c r="FZ151" s="128"/>
      <c r="GA151" s="128"/>
      <c r="GB151" s="128"/>
      <c r="GC151" s="128"/>
      <c r="GD151" s="128"/>
      <c r="GE151" s="128"/>
      <c r="GF151" s="128"/>
      <c r="GG151" s="128"/>
      <c r="GH151" s="128"/>
      <c r="GI151" s="128"/>
      <c r="GJ151" s="128"/>
      <c r="GK151" s="128"/>
      <c r="GL151" s="128"/>
      <c r="GM151" s="128"/>
      <c r="GN151" s="128"/>
      <c r="GO151" s="128"/>
      <c r="GP151" s="128"/>
      <c r="GQ151" s="128"/>
      <c r="GR151" s="128"/>
      <c r="GS151" s="128"/>
      <c r="GT151" s="128"/>
      <c r="GU151" s="128"/>
      <c r="GV151" s="128"/>
      <c r="GW151" s="128"/>
      <c r="GX151" s="128"/>
      <c r="GY151" s="128"/>
      <c r="GZ151" s="128"/>
      <c r="HA151" s="128"/>
      <c r="HB151" s="128"/>
      <c r="HC151" s="128"/>
      <c r="HD151" s="128"/>
      <c r="HE151" s="128"/>
      <c r="HF151" s="128"/>
      <c r="HG151" s="128"/>
      <c r="HH151" s="128"/>
      <c r="HI151" s="128"/>
      <c r="HJ151" s="128"/>
      <c r="HK151" s="128"/>
      <c r="HL151" s="128"/>
      <c r="HM151" s="128"/>
      <c r="HN151" s="128"/>
      <c r="HO151" s="128"/>
      <c r="HP151" s="128"/>
      <c r="HQ151" s="128"/>
      <c r="HR151" s="128"/>
      <c r="HS151" s="128"/>
      <c r="HT151" s="128"/>
      <c r="HU151" s="128"/>
      <c r="HV151" s="128"/>
      <c r="HW151" s="128"/>
      <c r="HX151" s="128"/>
      <c r="HY151" s="128"/>
      <c r="HZ151" s="128"/>
      <c r="IA151" s="128"/>
      <c r="IB151" s="128"/>
      <c r="IC151" s="128"/>
      <c r="ID151" s="128"/>
      <c r="IE151" s="128"/>
      <c r="IF151" s="128"/>
      <c r="IG151" s="128"/>
      <c r="IH151" s="128"/>
      <c r="II151" s="128"/>
      <c r="IJ151" s="128"/>
      <c r="IK151" s="128"/>
      <c r="IL151" s="128"/>
      <c r="IM151" s="128"/>
      <c r="IN151" s="128"/>
      <c r="IO151" s="128"/>
      <c r="IP151" s="128"/>
      <c r="IQ151" s="128"/>
      <c r="IR151" s="128"/>
      <c r="IS151" s="128"/>
      <c r="IT151" s="128"/>
      <c r="IU151" s="128"/>
      <c r="IV151" s="128"/>
      <c r="IW151" s="128"/>
      <c r="IX151" s="128"/>
      <c r="IY151" s="128"/>
      <c r="IZ151" s="128"/>
      <c r="JA151" s="128"/>
      <c r="JB151" s="128"/>
      <c r="JC151" s="128"/>
      <c r="JD151" s="128"/>
      <c r="JE151" s="128"/>
      <c r="JF151" s="128"/>
      <c r="JG151" s="128"/>
      <c r="JH151" s="128"/>
      <c r="JI151" s="128"/>
      <c r="JJ151" s="128"/>
      <c r="JK151" s="128"/>
      <c r="JL151" s="128"/>
      <c r="JM151" s="128"/>
      <c r="JN151" s="128"/>
      <c r="JO151" s="128"/>
      <c r="JP151" s="128"/>
      <c r="JQ151" s="128"/>
      <c r="JR151" s="128"/>
      <c r="JS151" s="128"/>
      <c r="JT151" s="128"/>
      <c r="JU151" s="128"/>
      <c r="JV151" s="128"/>
      <c r="JW151" s="128"/>
      <c r="JX151" s="128"/>
      <c r="JY151" s="128"/>
      <c r="JZ151" s="128"/>
      <c r="KA151" s="128"/>
      <c r="KB151" s="128"/>
      <c r="KC151" s="128"/>
      <c r="KD151" s="128"/>
      <c r="KE151" s="128"/>
      <c r="KF151" s="128"/>
      <c r="KG151" s="128"/>
      <c r="KH151" s="128"/>
      <c r="KI151" s="128"/>
      <c r="KJ151" s="128"/>
      <c r="KK151" s="128"/>
      <c r="KL151" s="128"/>
      <c r="KM151" s="128"/>
      <c r="KN151" s="128"/>
      <c r="KO151" s="128"/>
      <c r="KP151" s="128"/>
      <c r="KQ151" s="128"/>
      <c r="KR151" s="128"/>
      <c r="KS151" s="128"/>
      <c r="KT151" s="128"/>
      <c r="KU151" s="128"/>
      <c r="KV151" s="128"/>
      <c r="KW151" s="128"/>
      <c r="KX151" s="128"/>
      <c r="KY151" s="128"/>
      <c r="KZ151" s="128"/>
      <c r="LA151" s="128"/>
      <c r="LB151" s="128"/>
      <c r="LC151" s="128"/>
      <c r="LD151" s="128"/>
      <c r="LE151" s="128"/>
      <c r="LF151" s="128"/>
      <c r="LG151" s="128"/>
      <c r="LH151" s="128"/>
      <c r="LI151" s="128"/>
      <c r="LJ151" s="128"/>
      <c r="LK151" s="128"/>
      <c r="LL151" s="128"/>
      <c r="LM151" s="128"/>
      <c r="LN151" s="128"/>
      <c r="LO151" s="128"/>
      <c r="LP151" s="128"/>
      <c r="LQ151" s="128"/>
      <c r="LR151" s="128"/>
      <c r="LS151" s="128"/>
      <c r="LT151" s="128"/>
      <c r="LU151" s="128"/>
      <c r="LV151" s="128"/>
      <c r="LW151" s="128"/>
      <c r="LX151" s="128"/>
      <c r="LY151" s="128"/>
      <c r="LZ151" s="128"/>
      <c r="MA151" s="128"/>
      <c r="MB151" s="128"/>
      <c r="MC151" s="128"/>
      <c r="MD151" s="128"/>
      <c r="ME151" s="128"/>
      <c r="MF151" s="128"/>
      <c r="MG151" s="128"/>
      <c r="MH151" s="128"/>
      <c r="MI151" s="128"/>
      <c r="MJ151" s="128"/>
      <c r="MK151" s="128"/>
      <c r="ML151" s="128"/>
      <c r="MM151" s="128"/>
      <c r="MN151" s="128"/>
      <c r="MO151" s="128"/>
      <c r="MP151" s="128"/>
      <c r="MQ151" s="128"/>
      <c r="MR151" s="128"/>
      <c r="MS151" s="128"/>
      <c r="MT151" s="128"/>
      <c r="MU151" s="128"/>
      <c r="MV151" s="128"/>
      <c r="MW151" s="128"/>
      <c r="MX151" s="128"/>
      <c r="MY151" s="128"/>
      <c r="MZ151" s="128"/>
      <c r="NA151" s="128"/>
      <c r="NB151" s="128"/>
      <c r="NC151" s="128"/>
      <c r="ND151" s="128"/>
      <c r="NE151" s="128"/>
      <c r="NF151" s="128"/>
      <c r="NG151" s="128"/>
      <c r="NH151" s="128"/>
      <c r="NI151" s="128"/>
      <c r="NJ151" s="128"/>
      <c r="NK151" s="128"/>
      <c r="NL151" s="128"/>
      <c r="NM151" s="128"/>
      <c r="NN151" s="128"/>
      <c r="NO151" s="128"/>
      <c r="NP151" s="128"/>
      <c r="NQ151" s="128"/>
      <c r="NR151" s="128"/>
      <c r="NS151" s="128"/>
      <c r="NT151" s="128"/>
      <c r="NU151" s="128"/>
      <c r="NV151" s="128"/>
      <c r="NW151" s="128"/>
      <c r="NX151" s="128"/>
      <c r="NY151" s="128"/>
      <c r="NZ151" s="128"/>
      <c r="OA151" s="128"/>
      <c r="OB151" s="128"/>
      <c r="OC151" s="128"/>
      <c r="OD151" s="128"/>
      <c r="OE151" s="128"/>
      <c r="OF151" s="128"/>
      <c r="OG151" s="128"/>
      <c r="OH151" s="128"/>
      <c r="OI151" s="128"/>
      <c r="OJ151" s="128"/>
      <c r="OK151" s="128"/>
      <c r="OL151" s="128"/>
      <c r="OM151" s="128"/>
      <c r="ON151" s="128"/>
      <c r="OO151" s="128"/>
      <c r="OP151" s="128"/>
      <c r="OQ151" s="128"/>
      <c r="OR151" s="128"/>
      <c r="OS151" s="128"/>
      <c r="OT151" s="128"/>
      <c r="OU151" s="128"/>
      <c r="OV151" s="128"/>
      <c r="OW151" s="128"/>
      <c r="OX151" s="128"/>
      <c r="OY151" s="128"/>
      <c r="OZ151" s="128"/>
      <c r="PA151" s="128"/>
      <c r="PB151" s="128"/>
      <c r="PC151" s="128"/>
      <c r="PD151" s="128"/>
      <c r="PE151" s="128"/>
      <c r="PF151" s="128"/>
      <c r="PG151" s="128"/>
      <c r="PH151" s="128"/>
      <c r="PI151" s="128"/>
      <c r="PJ151" s="128"/>
      <c r="PK151" s="128"/>
      <c r="PL151" s="128"/>
      <c r="PM151" s="128"/>
      <c r="PN151" s="128"/>
      <c r="PO151" s="128"/>
      <c r="PP151" s="128"/>
      <c r="PQ151" s="128"/>
      <c r="PR151" s="128"/>
      <c r="PS151" s="128"/>
      <c r="PT151" s="128"/>
      <c r="PU151" s="128"/>
      <c r="PV151" s="128"/>
      <c r="PW151" s="128"/>
      <c r="PX151" s="128"/>
      <c r="PY151" s="128"/>
      <c r="PZ151" s="128"/>
      <c r="QA151" s="128"/>
      <c r="QB151" s="128"/>
      <c r="QC151" s="128"/>
      <c r="QD151" s="128"/>
      <c r="QE151" s="128"/>
      <c r="QF151" s="128"/>
      <c r="QG151" s="128"/>
      <c r="QH151" s="128"/>
      <c r="QI151" s="128"/>
      <c r="QJ151" s="128"/>
      <c r="QK151" s="128"/>
      <c r="QL151" s="128"/>
      <c r="QM151" s="128"/>
      <c r="QN151" s="128"/>
      <c r="QO151" s="128"/>
      <c r="QP151" s="128"/>
      <c r="QQ151" s="128"/>
      <c r="QR151" s="128"/>
      <c r="QS151" s="128"/>
      <c r="QT151" s="128"/>
      <c r="QU151" s="128"/>
      <c r="QV151" s="128"/>
      <c r="QW151" s="128"/>
      <c r="QX151" s="128"/>
      <c r="QY151" s="128"/>
      <c r="QZ151" s="128"/>
      <c r="RA151" s="128"/>
      <c r="RB151" s="128"/>
      <c r="RC151" s="128"/>
      <c r="RD151" s="128"/>
      <c r="RE151" s="128"/>
      <c r="RF151" s="128"/>
      <c r="RG151" s="128"/>
      <c r="RH151" s="128"/>
      <c r="RI151" s="128"/>
      <c r="RJ151" s="128"/>
      <c r="RK151" s="128"/>
      <c r="RL151" s="128"/>
      <c r="RM151" s="128"/>
      <c r="RN151" s="128"/>
      <c r="RO151" s="128"/>
      <c r="RP151" s="128"/>
      <c r="RQ151" s="128"/>
      <c r="RR151" s="128"/>
      <c r="RS151" s="128"/>
      <c r="RT151" s="128"/>
      <c r="RU151" s="128"/>
      <c r="RV151" s="128"/>
      <c r="RW151" s="128"/>
      <c r="RX151" s="128"/>
      <c r="RY151" s="128"/>
      <c r="RZ151" s="128"/>
      <c r="SA151" s="128"/>
      <c r="SB151" s="128"/>
      <c r="SC151" s="128"/>
      <c r="SD151" s="128"/>
      <c r="SE151" s="128"/>
      <c r="SF151" s="128"/>
      <c r="SG151" s="128"/>
      <c r="SH151" s="128"/>
      <c r="SI151" s="128"/>
      <c r="SJ151" s="128"/>
      <c r="SK151" s="128"/>
      <c r="SL151" s="128"/>
      <c r="SM151" s="128"/>
      <c r="SN151" s="128"/>
      <c r="SO151" s="128"/>
      <c r="SP151" s="128"/>
      <c r="SQ151" s="128"/>
      <c r="SR151" s="128"/>
      <c r="SS151" s="128"/>
      <c r="ST151" s="128"/>
      <c r="SU151" s="128"/>
      <c r="SV151" s="128"/>
      <c r="SW151" s="128"/>
      <c r="SX151" s="128"/>
      <c r="SY151" s="128"/>
      <c r="SZ151" s="128"/>
      <c r="TA151" s="128"/>
      <c r="TB151" s="128"/>
      <c r="TC151" s="128"/>
      <c r="TD151" s="128"/>
      <c r="TE151" s="128"/>
      <c r="TF151" s="128"/>
      <c r="TG151" s="128"/>
      <c r="TH151" s="128"/>
      <c r="TI151" s="128"/>
      <c r="TJ151" s="128"/>
      <c r="TK151" s="128"/>
      <c r="TL151" s="128"/>
      <c r="TM151" s="128"/>
      <c r="TN151" s="128"/>
      <c r="TO151" s="128"/>
      <c r="TP151" s="128"/>
      <c r="TQ151" s="128"/>
      <c r="TR151" s="128"/>
      <c r="TS151" s="128"/>
      <c r="TT151" s="128"/>
      <c r="TU151" s="128"/>
      <c r="TV151" s="128"/>
      <c r="TW151" s="128"/>
      <c r="TX151" s="128"/>
      <c r="TY151" s="128"/>
      <c r="TZ151" s="128"/>
      <c r="UA151" s="128"/>
      <c r="UB151" s="128"/>
      <c r="UC151" s="128"/>
      <c r="UD151" s="128"/>
      <c r="UE151" s="128"/>
      <c r="UF151" s="128"/>
      <c r="UG151" s="128"/>
      <c r="UH151" s="128"/>
      <c r="UI151" s="128"/>
      <c r="UJ151" s="128"/>
      <c r="UK151" s="128"/>
      <c r="UL151" s="128"/>
      <c r="UM151" s="128"/>
      <c r="UN151" s="128"/>
      <c r="UO151" s="128"/>
      <c r="UP151" s="128"/>
      <c r="UQ151" s="128"/>
      <c r="UR151" s="128"/>
      <c r="US151" s="128"/>
      <c r="UT151" s="128"/>
      <c r="UU151" s="128"/>
      <c r="UV151" s="128"/>
      <c r="UW151" s="128"/>
      <c r="UX151" s="128"/>
      <c r="UY151" s="128"/>
      <c r="UZ151" s="128"/>
      <c r="VA151" s="128"/>
      <c r="VB151" s="128"/>
      <c r="VC151" s="128"/>
      <c r="VD151" s="128"/>
      <c r="VE151" s="128"/>
      <c r="VF151" s="128"/>
      <c r="VG151" s="128"/>
      <c r="VH151" s="128"/>
      <c r="VI151" s="128"/>
      <c r="VJ151" s="128"/>
      <c r="VK151" s="128"/>
      <c r="VL151" s="128"/>
      <c r="VM151" s="128"/>
      <c r="VN151" s="128"/>
      <c r="VO151" s="128"/>
      <c r="VP151" s="128"/>
      <c r="VQ151" s="128"/>
      <c r="VR151" s="128"/>
      <c r="VS151" s="128"/>
      <c r="VT151" s="128"/>
      <c r="VU151" s="128"/>
      <c r="VV151" s="128"/>
      <c r="VW151" s="128"/>
      <c r="VX151" s="128"/>
      <c r="VY151" s="128"/>
      <c r="VZ151" s="128"/>
      <c r="WA151" s="128"/>
      <c r="WB151" s="128"/>
      <c r="WC151" s="128"/>
      <c r="WD151" s="128"/>
      <c r="WE151" s="128"/>
      <c r="WF151" s="128"/>
      <c r="WG151" s="128"/>
      <c r="WH151" s="128"/>
      <c r="WI151" s="128"/>
      <c r="WJ151" s="128"/>
      <c r="WK151" s="128"/>
      <c r="WL151" s="128"/>
      <c r="WM151" s="128"/>
      <c r="WN151" s="128"/>
      <c r="WO151" s="128"/>
      <c r="WP151" s="128"/>
      <c r="WQ151" s="128"/>
      <c r="WR151" s="128"/>
      <c r="WS151" s="128"/>
      <c r="WT151" s="128"/>
      <c r="WU151" s="128"/>
      <c r="WV151" s="128"/>
      <c r="WW151" s="128"/>
      <c r="WX151" s="128"/>
      <c r="WY151" s="128"/>
      <c r="WZ151" s="128"/>
      <c r="XA151" s="128"/>
      <c r="XB151" s="128"/>
      <c r="XC151" s="128"/>
      <c r="XD151" s="128"/>
      <c r="XE151" s="128"/>
      <c r="XF151" s="128"/>
      <c r="XG151" s="128"/>
      <c r="XH151" s="128"/>
      <c r="XI151" s="128"/>
      <c r="XJ151" s="128"/>
      <c r="XK151" s="128"/>
      <c r="XL151" s="128"/>
      <c r="XM151" s="128"/>
      <c r="XN151" s="128"/>
      <c r="XO151" s="128"/>
      <c r="XP151" s="128"/>
      <c r="XQ151" s="128"/>
      <c r="XR151" s="128"/>
      <c r="XS151" s="128"/>
      <c r="XT151" s="128"/>
      <c r="XU151" s="128"/>
      <c r="XV151" s="128"/>
      <c r="XW151" s="128"/>
      <c r="XX151" s="128"/>
      <c r="XY151" s="128"/>
      <c r="XZ151" s="128"/>
      <c r="YA151" s="128"/>
      <c r="YB151" s="128"/>
      <c r="YC151" s="128"/>
      <c r="YD151" s="128"/>
      <c r="YE151" s="128"/>
      <c r="YF151" s="128"/>
      <c r="YG151" s="128"/>
      <c r="YH151" s="128"/>
      <c r="YI151" s="128"/>
      <c r="YJ151" s="128"/>
      <c r="YK151" s="128"/>
      <c r="YL151" s="128"/>
      <c r="YM151" s="128"/>
      <c r="YN151" s="128"/>
      <c r="YO151" s="128"/>
      <c r="YP151" s="128"/>
      <c r="YQ151" s="128"/>
      <c r="YR151" s="128"/>
      <c r="YS151" s="128"/>
      <c r="YT151" s="128"/>
      <c r="YU151" s="128"/>
      <c r="YV151" s="128"/>
      <c r="YW151" s="128"/>
      <c r="YX151" s="128"/>
      <c r="YY151" s="128"/>
      <c r="YZ151" s="128"/>
      <c r="ZA151" s="128"/>
      <c r="ZB151" s="128"/>
      <c r="ZC151" s="128"/>
      <c r="ZD151" s="128"/>
      <c r="ZE151" s="128"/>
      <c r="ZF151" s="128"/>
      <c r="ZG151" s="128"/>
      <c r="ZH151" s="128"/>
      <c r="ZI151" s="128"/>
      <c r="ZJ151" s="128"/>
      <c r="ZK151" s="128"/>
      <c r="ZL151" s="128"/>
      <c r="ZM151" s="128"/>
      <c r="ZN151" s="128"/>
      <c r="ZO151" s="128"/>
      <c r="ZP151" s="128"/>
      <c r="ZQ151" s="128"/>
      <c r="ZR151" s="128"/>
      <c r="ZS151" s="128"/>
      <c r="ZT151" s="128"/>
      <c r="ZU151" s="128"/>
      <c r="ZV151" s="128"/>
      <c r="ZW151" s="128"/>
      <c r="ZX151" s="128"/>
      <c r="ZY151" s="128"/>
      <c r="ZZ151" s="128"/>
      <c r="AAA151" s="128"/>
      <c r="AAB151" s="128"/>
      <c r="AAC151" s="128"/>
      <c r="AAD151" s="128"/>
      <c r="AAE151" s="128"/>
      <c r="AAF151" s="128"/>
      <c r="AAG151" s="128"/>
      <c r="AAH151" s="128"/>
      <c r="AAI151" s="128"/>
      <c r="AAJ151" s="128"/>
      <c r="AAK151" s="128"/>
      <c r="AAL151" s="128"/>
      <c r="AAM151" s="128"/>
      <c r="AAN151" s="128"/>
      <c r="AAO151" s="128"/>
      <c r="AAP151" s="128"/>
      <c r="AAQ151" s="128"/>
      <c r="AAR151" s="128"/>
      <c r="AAS151" s="128"/>
      <c r="AAT151" s="128"/>
      <c r="AAU151" s="128"/>
      <c r="AAV151" s="128"/>
      <c r="AAW151" s="128"/>
      <c r="AAX151" s="128"/>
      <c r="AAY151" s="128"/>
      <c r="AAZ151" s="128"/>
      <c r="ABA151" s="128"/>
      <c r="ABB151" s="128"/>
      <c r="ABC151" s="128"/>
      <c r="ABD151" s="128"/>
      <c r="ABE151" s="128"/>
      <c r="ABF151" s="128"/>
      <c r="ABG151" s="128"/>
      <c r="ABH151" s="128"/>
      <c r="ABI151" s="128"/>
      <c r="ABJ151" s="128"/>
      <c r="ABK151" s="128"/>
      <c r="ABL151" s="128"/>
      <c r="ABM151" s="128"/>
      <c r="ABN151" s="128"/>
      <c r="ABO151" s="128"/>
      <c r="ABP151" s="128"/>
      <c r="ABQ151" s="128"/>
      <c r="ABR151" s="128"/>
      <c r="ABS151" s="128"/>
      <c r="ABT151" s="128"/>
      <c r="ABU151" s="128"/>
      <c r="ABV151" s="128"/>
      <c r="ABW151" s="128"/>
      <c r="ABX151" s="128"/>
      <c r="ABY151" s="128"/>
      <c r="ABZ151" s="128"/>
      <c r="ACA151" s="128"/>
      <c r="ACB151" s="128"/>
      <c r="ACC151" s="128"/>
      <c r="ACD151" s="128"/>
      <c r="ACE151" s="128"/>
      <c r="ACF151" s="128"/>
      <c r="ACG151" s="128"/>
      <c r="ACH151" s="128"/>
      <c r="ACI151" s="128"/>
      <c r="ACJ151" s="128"/>
      <c r="ACK151" s="128"/>
      <c r="ACL151" s="128"/>
      <c r="ACM151" s="128"/>
      <c r="ACN151" s="128"/>
      <c r="ACO151" s="128"/>
      <c r="ACP151" s="128"/>
      <c r="ACQ151" s="128"/>
      <c r="ACR151" s="128"/>
      <c r="ACS151" s="128"/>
      <c r="ACT151" s="128"/>
      <c r="ACU151" s="128"/>
      <c r="ACV151" s="128"/>
      <c r="ACW151" s="128"/>
      <c r="ACX151" s="128"/>
      <c r="ACY151" s="128"/>
      <c r="ACZ151" s="128"/>
      <c r="ADA151" s="128"/>
      <c r="ADB151" s="128"/>
      <c r="ADC151" s="128"/>
      <c r="ADD151" s="128"/>
      <c r="ADE151" s="128"/>
      <c r="ADF151" s="128"/>
      <c r="ADG151" s="128"/>
      <c r="ADH151" s="128"/>
      <c r="ADI151" s="128"/>
      <c r="ADJ151" s="128"/>
      <c r="ADK151" s="128"/>
      <c r="ADL151" s="128"/>
      <c r="ADM151" s="128"/>
      <c r="ADN151" s="128"/>
      <c r="ADO151" s="128"/>
      <c r="ADP151" s="128"/>
      <c r="ADQ151" s="128"/>
      <c r="ADR151" s="128"/>
      <c r="ADS151" s="128"/>
      <c r="ADT151" s="128"/>
      <c r="ADU151" s="128"/>
      <c r="ADV151" s="128"/>
      <c r="ADW151" s="128"/>
      <c r="ADX151" s="128"/>
      <c r="ADY151" s="128"/>
      <c r="ADZ151" s="128"/>
      <c r="AEA151" s="128"/>
      <c r="AEB151" s="128"/>
      <c r="AEC151" s="128"/>
      <c r="AED151" s="128"/>
      <c r="AEE151" s="128"/>
      <c r="AEF151" s="128"/>
      <c r="AEG151" s="128"/>
      <c r="AEH151" s="128"/>
      <c r="AEI151" s="128"/>
      <c r="AEJ151" s="128"/>
      <c r="AEK151" s="128"/>
      <c r="AEL151" s="128"/>
      <c r="AEM151" s="128"/>
      <c r="AEN151" s="128"/>
      <c r="AEO151" s="128"/>
      <c r="AEP151" s="128"/>
      <c r="AEQ151" s="128"/>
      <c r="AER151" s="128"/>
      <c r="AES151" s="128"/>
      <c r="AET151" s="128"/>
      <c r="AEU151" s="128"/>
      <c r="AEV151" s="128"/>
      <c r="AEW151" s="128"/>
      <c r="AEX151" s="128"/>
      <c r="AEY151" s="128"/>
      <c r="AEZ151" s="128"/>
      <c r="AFA151" s="128"/>
      <c r="AFB151" s="128"/>
      <c r="AFC151" s="128"/>
      <c r="AFD151" s="128"/>
      <c r="AFE151" s="128"/>
      <c r="AFF151" s="128"/>
      <c r="AFG151" s="128"/>
      <c r="AFH151" s="128"/>
      <c r="AFI151" s="128"/>
      <c r="AFJ151" s="128"/>
      <c r="AFK151" s="128"/>
      <c r="AFL151" s="128"/>
      <c r="AFM151" s="128"/>
      <c r="AFN151" s="128"/>
      <c r="AFO151" s="128"/>
      <c r="AFP151" s="128"/>
      <c r="AFQ151" s="128"/>
      <c r="AFR151" s="128"/>
      <c r="AFS151" s="128"/>
      <c r="AFT151" s="128"/>
      <c r="AFU151" s="128"/>
      <c r="AFV151" s="128"/>
      <c r="AFW151" s="128"/>
      <c r="AFX151" s="128"/>
      <c r="AFY151" s="128"/>
      <c r="AFZ151" s="128"/>
      <c r="AGA151" s="128"/>
      <c r="AGB151" s="128"/>
      <c r="AGC151" s="128"/>
      <c r="AGD151" s="128"/>
      <c r="AGE151" s="128"/>
      <c r="AGF151" s="128"/>
      <c r="AGG151" s="128"/>
      <c r="AGH151" s="128"/>
      <c r="AGI151" s="128"/>
      <c r="AGJ151" s="128"/>
      <c r="AGK151" s="128"/>
      <c r="AGL151" s="128"/>
      <c r="AGM151" s="128"/>
      <c r="AGN151" s="128"/>
      <c r="AGO151" s="128"/>
      <c r="AGP151" s="128"/>
      <c r="AGQ151" s="128"/>
      <c r="AGR151" s="128"/>
      <c r="AGS151" s="128"/>
      <c r="AGT151" s="128"/>
      <c r="AGU151" s="128"/>
      <c r="AGV151" s="128"/>
      <c r="AGW151" s="128"/>
      <c r="AGX151" s="128"/>
      <c r="AGY151" s="128"/>
      <c r="AGZ151" s="128"/>
      <c r="AHA151" s="128"/>
      <c r="AHB151" s="128"/>
      <c r="AHC151" s="128"/>
      <c r="AHD151" s="128"/>
      <c r="AHE151" s="128"/>
      <c r="AHF151" s="128"/>
      <c r="AHG151" s="128"/>
      <c r="AHH151" s="128"/>
      <c r="AHI151" s="128"/>
      <c r="AHJ151" s="128"/>
      <c r="AHK151" s="128"/>
      <c r="AHL151" s="128"/>
      <c r="AHM151" s="128"/>
      <c r="AHN151" s="128"/>
      <c r="AHO151" s="128"/>
      <c r="AHP151" s="128"/>
      <c r="AHQ151" s="128"/>
      <c r="AHR151" s="128"/>
      <c r="AHS151" s="128"/>
      <c r="AHT151" s="128"/>
      <c r="AHU151" s="128"/>
      <c r="AHV151" s="128"/>
      <c r="AHW151" s="128"/>
      <c r="AHX151" s="128"/>
      <c r="AHY151" s="128"/>
      <c r="AHZ151" s="128"/>
      <c r="AIA151" s="128"/>
      <c r="AIB151" s="128"/>
      <c r="AIC151" s="128"/>
      <c r="AID151" s="128"/>
      <c r="AIE151" s="128"/>
      <c r="AIF151" s="128"/>
      <c r="AIG151" s="128"/>
      <c r="AIH151" s="128"/>
      <c r="AII151" s="128"/>
      <c r="AIJ151" s="128"/>
      <c r="AIK151" s="128"/>
      <c r="AIL151" s="128"/>
      <c r="AIM151" s="128"/>
      <c r="AIN151" s="128"/>
      <c r="AIO151" s="128"/>
      <c r="AIP151" s="128"/>
      <c r="AIQ151" s="128"/>
      <c r="AIR151" s="128"/>
      <c r="AIS151" s="128"/>
      <c r="AIT151" s="128"/>
      <c r="AIU151" s="128"/>
      <c r="AIV151" s="128"/>
      <c r="AIW151" s="128"/>
      <c r="AIX151" s="128"/>
      <c r="AIY151" s="128"/>
      <c r="AIZ151" s="128"/>
      <c r="AJA151" s="128"/>
      <c r="AJB151" s="128"/>
      <c r="AJC151" s="128"/>
      <c r="AJD151" s="128"/>
      <c r="AJE151" s="128"/>
      <c r="AJF151" s="128"/>
      <c r="AJG151" s="128"/>
      <c r="AJH151" s="128"/>
      <c r="AJI151" s="128"/>
      <c r="AJJ151" s="128"/>
      <c r="AJK151" s="128"/>
      <c r="AJL151" s="128"/>
      <c r="AJM151" s="128"/>
      <c r="AJN151" s="128"/>
      <c r="AJO151" s="128"/>
      <c r="AJP151" s="128"/>
      <c r="AJQ151" s="128"/>
      <c r="AJR151" s="128"/>
      <c r="AJS151" s="128"/>
      <c r="AJT151" s="128"/>
      <c r="AJU151" s="128"/>
      <c r="AJV151" s="128"/>
      <c r="AJW151" s="128"/>
      <c r="AJX151" s="128"/>
      <c r="AJY151" s="128"/>
      <c r="AJZ151" s="128"/>
      <c r="AKA151" s="128"/>
      <c r="AKB151" s="128"/>
      <c r="AKC151" s="128"/>
      <c r="AKD151" s="128"/>
      <c r="AKE151" s="128"/>
      <c r="AKF151" s="128"/>
      <c r="AKG151" s="128"/>
      <c r="AKH151" s="128"/>
      <c r="AKI151" s="128"/>
      <c r="AKJ151" s="128"/>
      <c r="AKK151" s="128"/>
      <c r="AKL151" s="128"/>
      <c r="AKM151" s="128"/>
      <c r="AKN151" s="128"/>
      <c r="AKO151" s="128"/>
      <c r="AKP151" s="128"/>
      <c r="AKQ151" s="128"/>
      <c r="AKR151" s="128"/>
      <c r="AKS151" s="128"/>
      <c r="AKT151" s="128"/>
      <c r="AKU151" s="128"/>
      <c r="AKV151" s="128"/>
      <c r="AKW151" s="128"/>
      <c r="AKX151" s="128"/>
      <c r="AKY151" s="128"/>
      <c r="AKZ151" s="128"/>
      <c r="ALA151" s="128"/>
      <c r="ALB151" s="128"/>
      <c r="ALC151" s="128"/>
      <c r="ALD151" s="128"/>
      <c r="ALE151" s="128"/>
      <c r="ALF151" s="128"/>
      <c r="ALG151" s="128"/>
      <c r="ALH151" s="128"/>
      <c r="ALI151" s="128"/>
      <c r="ALJ151" s="128"/>
      <c r="ALK151" s="128"/>
      <c r="ALL151" s="128"/>
      <c r="ALM151" s="128"/>
      <c r="ALN151" s="128"/>
      <c r="ALO151" s="128"/>
      <c r="ALP151" s="128"/>
      <c r="ALQ151" s="128"/>
      <c r="ALR151" s="128"/>
      <c r="ALS151" s="128"/>
      <c r="ALT151" s="128"/>
      <c r="ALU151" s="128"/>
      <c r="ALV151" s="128"/>
      <c r="ALW151" s="128"/>
      <c r="ALX151" s="128"/>
      <c r="ALY151" s="128"/>
      <c r="ALZ151" s="128"/>
      <c r="AMA151" s="128"/>
      <c r="AMB151" s="128"/>
      <c r="AMC151" s="128"/>
      <c r="AMD151" s="128"/>
      <c r="AME151" s="128"/>
      <c r="AMF151" s="128"/>
      <c r="AMG151" s="128"/>
      <c r="AMH151" s="128"/>
      <c r="AMI151" s="128"/>
      <c r="AMJ151" s="128"/>
      <c r="AMK151" s="128"/>
      <c r="AML151" s="128"/>
      <c r="AMM151" s="128"/>
      <c r="AMN151" s="128"/>
      <c r="AMO151" s="128"/>
    </row>
    <row r="152" spans="1:1032">
      <c r="A152" s="368"/>
      <c r="B152" s="369"/>
      <c r="C152" s="369"/>
      <c r="D152" s="369"/>
      <c r="E152" s="369"/>
      <c r="F152" s="96"/>
      <c r="G152" s="96"/>
      <c r="H152" s="96"/>
      <c r="I152" s="96"/>
      <c r="J152" s="96"/>
      <c r="K152" s="96"/>
      <c r="L152" s="96"/>
      <c r="M152" s="96"/>
      <c r="N152" s="96"/>
      <c r="P152" s="96"/>
      <c r="Q152" s="96"/>
      <c r="R152" s="96"/>
      <c r="S152" s="96"/>
      <c r="AG152" s="96"/>
      <c r="AH152" s="96"/>
      <c r="AI152" s="96"/>
      <c r="AJ152" s="96"/>
      <c r="AK152" s="96"/>
      <c r="AL152" s="96"/>
      <c r="AM152" s="96"/>
      <c r="AN152" s="96"/>
      <c r="AO152" s="96"/>
      <c r="AP152" s="96"/>
      <c r="AQ152" s="96"/>
      <c r="AR152" s="128"/>
      <c r="AS152" s="128"/>
      <c r="AT152" s="128"/>
      <c r="AU152" s="128"/>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c r="CX152" s="128"/>
      <c r="CY152" s="128"/>
      <c r="CZ152" s="128"/>
      <c r="DA152" s="128"/>
      <c r="DB152" s="128"/>
      <c r="DC152" s="128"/>
      <c r="DD152" s="128"/>
      <c r="DE152" s="128"/>
      <c r="DF152" s="128"/>
      <c r="DG152" s="128"/>
      <c r="DH152" s="128"/>
      <c r="DI152" s="128"/>
      <c r="DJ152" s="128"/>
      <c r="DK152" s="128"/>
      <c r="DL152" s="128"/>
      <c r="DM152" s="128"/>
      <c r="DN152" s="128"/>
      <c r="DO152" s="128"/>
      <c r="DP152" s="128"/>
      <c r="DQ152" s="128"/>
      <c r="DR152" s="128"/>
      <c r="DS152" s="128"/>
      <c r="DT152" s="128"/>
      <c r="DU152" s="128"/>
      <c r="DV152" s="128"/>
      <c r="DW152" s="128"/>
      <c r="DX152" s="128"/>
      <c r="DY152" s="128"/>
      <c r="DZ152" s="128"/>
      <c r="EA152" s="128"/>
      <c r="EB152" s="128"/>
      <c r="EC152" s="128"/>
      <c r="ED152" s="128"/>
      <c r="EE152" s="128"/>
      <c r="EF152" s="128"/>
      <c r="EG152" s="128"/>
      <c r="EH152" s="128"/>
      <c r="EI152" s="128"/>
      <c r="EJ152" s="128"/>
      <c r="EK152" s="128"/>
      <c r="EL152" s="128"/>
      <c r="EM152" s="128"/>
      <c r="EN152" s="128"/>
      <c r="EO152" s="128"/>
      <c r="EP152" s="128"/>
      <c r="EQ152" s="128"/>
      <c r="ER152" s="128"/>
      <c r="ES152" s="128"/>
      <c r="ET152" s="128"/>
      <c r="EU152" s="128"/>
      <c r="EV152" s="128"/>
      <c r="EW152" s="128"/>
      <c r="EX152" s="128"/>
      <c r="EY152" s="128"/>
      <c r="EZ152" s="128"/>
      <c r="FA152" s="128"/>
      <c r="FB152" s="128"/>
      <c r="FC152" s="128"/>
      <c r="FD152" s="128"/>
      <c r="FE152" s="128"/>
      <c r="FF152" s="128"/>
      <c r="FG152" s="128"/>
      <c r="FH152" s="128"/>
      <c r="FI152" s="128"/>
      <c r="FJ152" s="128"/>
      <c r="FK152" s="128"/>
      <c r="FL152" s="128"/>
      <c r="FM152" s="128"/>
      <c r="FN152" s="128"/>
      <c r="FO152" s="128"/>
      <c r="FP152" s="128"/>
      <c r="FQ152" s="128"/>
      <c r="FR152" s="128"/>
      <c r="FS152" s="128"/>
      <c r="FT152" s="128"/>
      <c r="FU152" s="128"/>
      <c r="FV152" s="128"/>
      <c r="FW152" s="128"/>
      <c r="FX152" s="128"/>
      <c r="FY152" s="128"/>
      <c r="FZ152" s="128"/>
      <c r="GA152" s="128"/>
      <c r="GB152" s="128"/>
      <c r="GC152" s="128"/>
      <c r="GD152" s="128"/>
      <c r="GE152" s="128"/>
      <c r="GF152" s="128"/>
      <c r="GG152" s="128"/>
      <c r="GH152" s="128"/>
      <c r="GI152" s="128"/>
      <c r="GJ152" s="128"/>
      <c r="GK152" s="128"/>
      <c r="GL152" s="128"/>
      <c r="GM152" s="128"/>
      <c r="GN152" s="128"/>
      <c r="GO152" s="128"/>
      <c r="GP152" s="128"/>
      <c r="GQ152" s="128"/>
      <c r="GR152" s="128"/>
      <c r="GS152" s="128"/>
      <c r="GT152" s="128"/>
      <c r="GU152" s="128"/>
      <c r="GV152" s="128"/>
      <c r="GW152" s="128"/>
      <c r="GX152" s="128"/>
      <c r="GY152" s="128"/>
      <c r="GZ152" s="128"/>
      <c r="HA152" s="128"/>
      <c r="HB152" s="128"/>
      <c r="HC152" s="128"/>
      <c r="HD152" s="128"/>
      <c r="HE152" s="128"/>
      <c r="HF152" s="128"/>
      <c r="HG152" s="128"/>
      <c r="HH152" s="128"/>
      <c r="HI152" s="128"/>
      <c r="HJ152" s="128"/>
      <c r="HK152" s="128"/>
      <c r="HL152" s="128"/>
      <c r="HM152" s="128"/>
      <c r="HN152" s="128"/>
      <c r="HO152" s="128"/>
      <c r="HP152" s="128"/>
      <c r="HQ152" s="128"/>
      <c r="HR152" s="128"/>
      <c r="HS152" s="128"/>
      <c r="HT152" s="128"/>
      <c r="HU152" s="128"/>
      <c r="HV152" s="128"/>
      <c r="HW152" s="128"/>
      <c r="HX152" s="128"/>
      <c r="HY152" s="128"/>
      <c r="HZ152" s="128"/>
      <c r="IA152" s="128"/>
      <c r="IB152" s="128"/>
      <c r="IC152" s="128"/>
      <c r="ID152" s="128"/>
      <c r="IE152" s="128"/>
      <c r="IF152" s="128"/>
      <c r="IG152" s="128"/>
      <c r="IH152" s="128"/>
      <c r="II152" s="128"/>
      <c r="IJ152" s="128"/>
      <c r="IK152" s="128"/>
      <c r="IL152" s="128"/>
      <c r="IM152" s="128"/>
      <c r="IN152" s="128"/>
      <c r="IO152" s="128"/>
      <c r="IP152" s="128"/>
      <c r="IQ152" s="128"/>
      <c r="IR152" s="128"/>
      <c r="IS152" s="128"/>
      <c r="IT152" s="128"/>
      <c r="IU152" s="128"/>
      <c r="IV152" s="128"/>
      <c r="IW152" s="128"/>
      <c r="IX152" s="128"/>
      <c r="IY152" s="128"/>
      <c r="IZ152" s="128"/>
      <c r="JA152" s="128"/>
      <c r="JB152" s="128"/>
      <c r="JC152" s="128"/>
      <c r="JD152" s="128"/>
      <c r="JE152" s="128"/>
      <c r="JF152" s="128"/>
      <c r="JG152" s="128"/>
      <c r="JH152" s="128"/>
      <c r="JI152" s="128"/>
      <c r="JJ152" s="128"/>
      <c r="JK152" s="128"/>
      <c r="JL152" s="128"/>
      <c r="JM152" s="128"/>
      <c r="JN152" s="128"/>
      <c r="JO152" s="128"/>
      <c r="JP152" s="128"/>
      <c r="JQ152" s="128"/>
      <c r="JR152" s="128"/>
      <c r="JS152" s="128"/>
      <c r="JT152" s="128"/>
      <c r="JU152" s="128"/>
      <c r="JV152" s="128"/>
      <c r="JW152" s="128"/>
      <c r="JX152" s="128"/>
      <c r="JY152" s="128"/>
      <c r="JZ152" s="128"/>
      <c r="KA152" s="128"/>
      <c r="KB152" s="128"/>
      <c r="KC152" s="128"/>
      <c r="KD152" s="128"/>
      <c r="KE152" s="128"/>
      <c r="KF152" s="128"/>
      <c r="KG152" s="128"/>
      <c r="KH152" s="128"/>
      <c r="KI152" s="128"/>
      <c r="KJ152" s="128"/>
      <c r="KK152" s="128"/>
      <c r="KL152" s="128"/>
      <c r="KM152" s="128"/>
      <c r="KN152" s="128"/>
      <c r="KO152" s="128"/>
      <c r="KP152" s="128"/>
      <c r="KQ152" s="128"/>
      <c r="KR152" s="128"/>
      <c r="KS152" s="128"/>
      <c r="KT152" s="128"/>
      <c r="KU152" s="128"/>
      <c r="KV152" s="128"/>
      <c r="KW152" s="128"/>
      <c r="KX152" s="128"/>
      <c r="KY152" s="128"/>
      <c r="KZ152" s="128"/>
      <c r="LA152" s="128"/>
      <c r="LB152" s="128"/>
      <c r="LC152" s="128"/>
      <c r="LD152" s="128"/>
      <c r="LE152" s="128"/>
      <c r="LF152" s="128"/>
      <c r="LG152" s="128"/>
      <c r="LH152" s="128"/>
      <c r="LI152" s="128"/>
      <c r="LJ152" s="128"/>
      <c r="LK152" s="128"/>
      <c r="LL152" s="128"/>
      <c r="LM152" s="128"/>
      <c r="LN152" s="128"/>
      <c r="LO152" s="128"/>
      <c r="LP152" s="128"/>
      <c r="LQ152" s="128"/>
      <c r="LR152" s="128"/>
      <c r="LS152" s="128"/>
      <c r="LT152" s="128"/>
      <c r="LU152" s="128"/>
      <c r="LV152" s="128"/>
      <c r="LW152" s="128"/>
      <c r="LX152" s="128"/>
      <c r="LY152" s="128"/>
      <c r="LZ152" s="128"/>
      <c r="MA152" s="128"/>
      <c r="MB152" s="128"/>
      <c r="MC152" s="128"/>
      <c r="MD152" s="128"/>
      <c r="ME152" s="128"/>
      <c r="MF152" s="128"/>
      <c r="MG152" s="128"/>
      <c r="MH152" s="128"/>
      <c r="MI152" s="128"/>
      <c r="MJ152" s="128"/>
      <c r="MK152" s="128"/>
      <c r="ML152" s="128"/>
      <c r="MM152" s="128"/>
      <c r="MN152" s="128"/>
      <c r="MO152" s="128"/>
      <c r="MP152" s="128"/>
      <c r="MQ152" s="128"/>
      <c r="MR152" s="128"/>
      <c r="MS152" s="128"/>
      <c r="MT152" s="128"/>
      <c r="MU152" s="128"/>
      <c r="MV152" s="128"/>
      <c r="MW152" s="128"/>
      <c r="MX152" s="128"/>
      <c r="MY152" s="128"/>
      <c r="MZ152" s="128"/>
      <c r="NA152" s="128"/>
      <c r="NB152" s="128"/>
      <c r="NC152" s="128"/>
      <c r="ND152" s="128"/>
      <c r="NE152" s="128"/>
      <c r="NF152" s="128"/>
      <c r="NG152" s="128"/>
      <c r="NH152" s="128"/>
      <c r="NI152" s="128"/>
      <c r="NJ152" s="128"/>
      <c r="NK152" s="128"/>
      <c r="NL152" s="128"/>
      <c r="NM152" s="128"/>
      <c r="NN152" s="128"/>
      <c r="NO152" s="128"/>
      <c r="NP152" s="128"/>
      <c r="NQ152" s="128"/>
      <c r="NR152" s="128"/>
      <c r="NS152" s="128"/>
      <c r="NT152" s="128"/>
      <c r="NU152" s="128"/>
      <c r="NV152" s="128"/>
      <c r="NW152" s="128"/>
      <c r="NX152" s="128"/>
      <c r="NY152" s="128"/>
      <c r="NZ152" s="128"/>
      <c r="OA152" s="128"/>
      <c r="OB152" s="128"/>
      <c r="OC152" s="128"/>
      <c r="OD152" s="128"/>
      <c r="OE152" s="128"/>
      <c r="OF152" s="128"/>
      <c r="OG152" s="128"/>
      <c r="OH152" s="128"/>
      <c r="OI152" s="128"/>
      <c r="OJ152" s="128"/>
      <c r="OK152" s="128"/>
      <c r="OL152" s="128"/>
      <c r="OM152" s="128"/>
      <c r="ON152" s="128"/>
      <c r="OO152" s="128"/>
      <c r="OP152" s="128"/>
      <c r="OQ152" s="128"/>
      <c r="OR152" s="128"/>
      <c r="OS152" s="128"/>
      <c r="OT152" s="128"/>
      <c r="OU152" s="128"/>
      <c r="OV152" s="128"/>
      <c r="OW152" s="128"/>
      <c r="OX152" s="128"/>
      <c r="OY152" s="128"/>
      <c r="OZ152" s="128"/>
      <c r="PA152" s="128"/>
      <c r="PB152" s="128"/>
      <c r="PC152" s="128"/>
      <c r="PD152" s="128"/>
      <c r="PE152" s="128"/>
      <c r="PF152" s="128"/>
      <c r="PG152" s="128"/>
      <c r="PH152" s="128"/>
      <c r="PI152" s="128"/>
      <c r="PJ152" s="128"/>
      <c r="PK152" s="128"/>
      <c r="PL152" s="128"/>
      <c r="PM152" s="128"/>
      <c r="PN152" s="128"/>
      <c r="PO152" s="128"/>
      <c r="PP152" s="128"/>
      <c r="PQ152" s="128"/>
      <c r="PR152" s="128"/>
      <c r="PS152" s="128"/>
      <c r="PT152" s="128"/>
      <c r="PU152" s="128"/>
      <c r="PV152" s="128"/>
      <c r="PW152" s="128"/>
      <c r="PX152" s="128"/>
      <c r="PY152" s="128"/>
      <c r="PZ152" s="128"/>
      <c r="QA152" s="128"/>
      <c r="QB152" s="128"/>
      <c r="QC152" s="128"/>
      <c r="QD152" s="128"/>
      <c r="QE152" s="128"/>
      <c r="QF152" s="128"/>
      <c r="QG152" s="128"/>
      <c r="QH152" s="128"/>
      <c r="QI152" s="128"/>
      <c r="QJ152" s="128"/>
      <c r="QK152" s="128"/>
      <c r="QL152" s="128"/>
      <c r="QM152" s="128"/>
      <c r="QN152" s="128"/>
      <c r="QO152" s="128"/>
      <c r="QP152" s="128"/>
      <c r="QQ152" s="128"/>
      <c r="QR152" s="128"/>
      <c r="QS152" s="128"/>
      <c r="QT152" s="128"/>
      <c r="QU152" s="128"/>
      <c r="QV152" s="128"/>
      <c r="QW152" s="128"/>
      <c r="QX152" s="128"/>
      <c r="QY152" s="128"/>
      <c r="QZ152" s="128"/>
      <c r="RA152" s="128"/>
      <c r="RB152" s="128"/>
      <c r="RC152" s="128"/>
      <c r="RD152" s="128"/>
      <c r="RE152" s="128"/>
      <c r="RF152" s="128"/>
      <c r="RG152" s="128"/>
      <c r="RH152" s="128"/>
      <c r="RI152" s="128"/>
      <c r="RJ152" s="128"/>
      <c r="RK152" s="128"/>
      <c r="RL152" s="128"/>
      <c r="RM152" s="128"/>
      <c r="RN152" s="128"/>
      <c r="RO152" s="128"/>
      <c r="RP152" s="128"/>
      <c r="RQ152" s="128"/>
      <c r="RR152" s="128"/>
      <c r="RS152" s="128"/>
      <c r="RT152" s="128"/>
      <c r="RU152" s="128"/>
      <c r="RV152" s="128"/>
      <c r="RW152" s="128"/>
      <c r="RX152" s="128"/>
      <c r="RY152" s="128"/>
      <c r="RZ152" s="128"/>
      <c r="SA152" s="128"/>
      <c r="SB152" s="128"/>
      <c r="SC152" s="128"/>
      <c r="SD152" s="128"/>
      <c r="SE152" s="128"/>
      <c r="SF152" s="128"/>
      <c r="SG152" s="128"/>
      <c r="SH152" s="128"/>
      <c r="SI152" s="128"/>
      <c r="SJ152" s="128"/>
      <c r="SK152" s="128"/>
      <c r="SL152" s="128"/>
      <c r="SM152" s="128"/>
      <c r="SN152" s="128"/>
      <c r="SO152" s="128"/>
      <c r="SP152" s="128"/>
      <c r="SQ152" s="128"/>
      <c r="SR152" s="128"/>
      <c r="SS152" s="128"/>
      <c r="ST152" s="128"/>
      <c r="SU152" s="128"/>
      <c r="SV152" s="128"/>
      <c r="SW152" s="128"/>
      <c r="SX152" s="128"/>
      <c r="SY152" s="128"/>
      <c r="SZ152" s="128"/>
      <c r="TA152" s="128"/>
      <c r="TB152" s="128"/>
      <c r="TC152" s="128"/>
      <c r="TD152" s="128"/>
      <c r="TE152" s="128"/>
      <c r="TF152" s="128"/>
      <c r="TG152" s="128"/>
      <c r="TH152" s="128"/>
      <c r="TI152" s="128"/>
      <c r="TJ152" s="128"/>
      <c r="TK152" s="128"/>
      <c r="TL152" s="128"/>
      <c r="TM152" s="128"/>
      <c r="TN152" s="128"/>
      <c r="TO152" s="128"/>
      <c r="TP152" s="128"/>
      <c r="TQ152" s="128"/>
      <c r="TR152" s="128"/>
      <c r="TS152" s="128"/>
      <c r="TT152" s="128"/>
      <c r="TU152" s="128"/>
      <c r="TV152" s="128"/>
      <c r="TW152" s="128"/>
      <c r="TX152" s="128"/>
      <c r="TY152" s="128"/>
      <c r="TZ152" s="128"/>
      <c r="UA152" s="128"/>
      <c r="UB152" s="128"/>
      <c r="UC152" s="128"/>
      <c r="UD152" s="128"/>
      <c r="UE152" s="128"/>
      <c r="UF152" s="128"/>
      <c r="UG152" s="128"/>
      <c r="UH152" s="128"/>
      <c r="UI152" s="128"/>
      <c r="UJ152" s="128"/>
      <c r="UK152" s="128"/>
      <c r="UL152" s="128"/>
      <c r="UM152" s="128"/>
      <c r="UN152" s="128"/>
      <c r="UO152" s="128"/>
      <c r="UP152" s="128"/>
      <c r="UQ152" s="128"/>
      <c r="UR152" s="128"/>
      <c r="US152" s="128"/>
      <c r="UT152" s="128"/>
      <c r="UU152" s="128"/>
      <c r="UV152" s="128"/>
      <c r="UW152" s="128"/>
      <c r="UX152" s="128"/>
      <c r="UY152" s="128"/>
      <c r="UZ152" s="128"/>
      <c r="VA152" s="128"/>
      <c r="VB152" s="128"/>
      <c r="VC152" s="128"/>
      <c r="VD152" s="128"/>
      <c r="VE152" s="128"/>
      <c r="VF152" s="128"/>
      <c r="VG152" s="128"/>
      <c r="VH152" s="128"/>
      <c r="VI152" s="128"/>
      <c r="VJ152" s="128"/>
      <c r="VK152" s="128"/>
      <c r="VL152" s="128"/>
      <c r="VM152" s="128"/>
      <c r="VN152" s="128"/>
      <c r="VO152" s="128"/>
      <c r="VP152" s="128"/>
      <c r="VQ152" s="128"/>
      <c r="VR152" s="128"/>
      <c r="VS152" s="128"/>
      <c r="VT152" s="128"/>
      <c r="VU152" s="128"/>
      <c r="VV152" s="128"/>
      <c r="VW152" s="128"/>
      <c r="VX152" s="128"/>
      <c r="VY152" s="128"/>
      <c r="VZ152" s="128"/>
      <c r="WA152" s="128"/>
      <c r="WB152" s="128"/>
      <c r="WC152" s="128"/>
      <c r="WD152" s="128"/>
      <c r="WE152" s="128"/>
      <c r="WF152" s="128"/>
      <c r="WG152" s="128"/>
      <c r="WH152" s="128"/>
      <c r="WI152" s="128"/>
      <c r="WJ152" s="128"/>
      <c r="WK152" s="128"/>
      <c r="WL152" s="128"/>
      <c r="WM152" s="128"/>
      <c r="WN152" s="128"/>
      <c r="WO152" s="128"/>
      <c r="WP152" s="128"/>
      <c r="WQ152" s="128"/>
      <c r="WR152" s="128"/>
      <c r="WS152" s="128"/>
      <c r="WT152" s="128"/>
      <c r="WU152" s="128"/>
      <c r="WV152" s="128"/>
      <c r="WW152" s="128"/>
      <c r="WX152" s="128"/>
      <c r="WY152" s="128"/>
      <c r="WZ152" s="128"/>
      <c r="XA152" s="128"/>
      <c r="XB152" s="128"/>
      <c r="XC152" s="128"/>
      <c r="XD152" s="128"/>
      <c r="XE152" s="128"/>
      <c r="XF152" s="128"/>
      <c r="XG152" s="128"/>
      <c r="XH152" s="128"/>
      <c r="XI152" s="128"/>
      <c r="XJ152" s="128"/>
      <c r="XK152" s="128"/>
      <c r="XL152" s="128"/>
      <c r="XM152" s="128"/>
      <c r="XN152" s="128"/>
      <c r="XO152" s="128"/>
      <c r="XP152" s="128"/>
      <c r="XQ152" s="128"/>
      <c r="XR152" s="128"/>
      <c r="XS152" s="128"/>
      <c r="XT152" s="128"/>
      <c r="XU152" s="128"/>
      <c r="XV152" s="128"/>
      <c r="XW152" s="128"/>
      <c r="XX152" s="128"/>
      <c r="XY152" s="128"/>
      <c r="XZ152" s="128"/>
      <c r="YA152" s="128"/>
      <c r="YB152" s="128"/>
      <c r="YC152" s="128"/>
      <c r="YD152" s="128"/>
      <c r="YE152" s="128"/>
      <c r="YF152" s="128"/>
      <c r="YG152" s="128"/>
      <c r="YH152" s="128"/>
      <c r="YI152" s="128"/>
      <c r="YJ152" s="128"/>
      <c r="YK152" s="128"/>
      <c r="YL152" s="128"/>
      <c r="YM152" s="128"/>
      <c r="YN152" s="128"/>
      <c r="YO152" s="128"/>
      <c r="YP152" s="128"/>
      <c r="YQ152" s="128"/>
      <c r="YR152" s="128"/>
      <c r="YS152" s="128"/>
      <c r="YT152" s="128"/>
      <c r="YU152" s="128"/>
      <c r="YV152" s="128"/>
      <c r="YW152" s="128"/>
      <c r="YX152" s="128"/>
      <c r="YY152" s="128"/>
      <c r="YZ152" s="128"/>
      <c r="ZA152" s="128"/>
      <c r="ZB152" s="128"/>
      <c r="ZC152" s="128"/>
      <c r="ZD152" s="128"/>
      <c r="ZE152" s="128"/>
      <c r="ZF152" s="128"/>
      <c r="ZG152" s="128"/>
      <c r="ZH152" s="128"/>
      <c r="ZI152" s="128"/>
      <c r="ZJ152" s="128"/>
      <c r="ZK152" s="128"/>
      <c r="ZL152" s="128"/>
      <c r="ZM152" s="128"/>
      <c r="ZN152" s="128"/>
      <c r="ZO152" s="128"/>
      <c r="ZP152" s="128"/>
      <c r="ZQ152" s="128"/>
      <c r="ZR152" s="128"/>
      <c r="ZS152" s="128"/>
      <c r="ZT152" s="128"/>
      <c r="ZU152" s="128"/>
      <c r="ZV152" s="128"/>
      <c r="ZW152" s="128"/>
      <c r="ZX152" s="128"/>
      <c r="ZY152" s="128"/>
      <c r="ZZ152" s="128"/>
      <c r="AAA152" s="128"/>
      <c r="AAB152" s="128"/>
      <c r="AAC152" s="128"/>
      <c r="AAD152" s="128"/>
      <c r="AAE152" s="128"/>
      <c r="AAF152" s="128"/>
      <c r="AAG152" s="128"/>
      <c r="AAH152" s="128"/>
      <c r="AAI152" s="128"/>
      <c r="AAJ152" s="128"/>
      <c r="AAK152" s="128"/>
      <c r="AAL152" s="128"/>
      <c r="AAM152" s="128"/>
      <c r="AAN152" s="128"/>
      <c r="AAO152" s="128"/>
      <c r="AAP152" s="128"/>
      <c r="AAQ152" s="128"/>
      <c r="AAR152" s="128"/>
      <c r="AAS152" s="128"/>
      <c r="AAT152" s="128"/>
      <c r="AAU152" s="128"/>
      <c r="AAV152" s="128"/>
      <c r="AAW152" s="128"/>
      <c r="AAX152" s="128"/>
      <c r="AAY152" s="128"/>
      <c r="AAZ152" s="128"/>
      <c r="ABA152" s="128"/>
      <c r="ABB152" s="128"/>
      <c r="ABC152" s="128"/>
      <c r="ABD152" s="128"/>
      <c r="ABE152" s="128"/>
      <c r="ABF152" s="128"/>
      <c r="ABG152" s="128"/>
      <c r="ABH152" s="128"/>
      <c r="ABI152" s="128"/>
      <c r="ABJ152" s="128"/>
      <c r="ABK152" s="128"/>
      <c r="ABL152" s="128"/>
      <c r="ABM152" s="128"/>
      <c r="ABN152" s="128"/>
      <c r="ABO152" s="128"/>
      <c r="ABP152" s="128"/>
      <c r="ABQ152" s="128"/>
      <c r="ABR152" s="128"/>
      <c r="ABS152" s="128"/>
      <c r="ABT152" s="128"/>
      <c r="ABU152" s="128"/>
      <c r="ABV152" s="128"/>
      <c r="ABW152" s="128"/>
      <c r="ABX152" s="128"/>
      <c r="ABY152" s="128"/>
      <c r="ABZ152" s="128"/>
      <c r="ACA152" s="128"/>
      <c r="ACB152" s="128"/>
      <c r="ACC152" s="128"/>
      <c r="ACD152" s="128"/>
      <c r="ACE152" s="128"/>
      <c r="ACF152" s="128"/>
      <c r="ACG152" s="128"/>
      <c r="ACH152" s="128"/>
      <c r="ACI152" s="128"/>
      <c r="ACJ152" s="128"/>
      <c r="ACK152" s="128"/>
      <c r="ACL152" s="128"/>
      <c r="ACM152" s="128"/>
      <c r="ACN152" s="128"/>
      <c r="ACO152" s="128"/>
      <c r="ACP152" s="128"/>
      <c r="ACQ152" s="128"/>
      <c r="ACR152" s="128"/>
      <c r="ACS152" s="128"/>
      <c r="ACT152" s="128"/>
      <c r="ACU152" s="128"/>
      <c r="ACV152" s="128"/>
      <c r="ACW152" s="128"/>
      <c r="ACX152" s="128"/>
      <c r="ACY152" s="128"/>
      <c r="ACZ152" s="128"/>
      <c r="ADA152" s="128"/>
      <c r="ADB152" s="128"/>
      <c r="ADC152" s="128"/>
      <c r="ADD152" s="128"/>
      <c r="ADE152" s="128"/>
      <c r="ADF152" s="128"/>
      <c r="ADG152" s="128"/>
      <c r="ADH152" s="128"/>
      <c r="ADI152" s="128"/>
      <c r="ADJ152" s="128"/>
      <c r="ADK152" s="128"/>
      <c r="ADL152" s="128"/>
      <c r="ADM152" s="128"/>
      <c r="ADN152" s="128"/>
      <c r="ADO152" s="128"/>
      <c r="ADP152" s="128"/>
      <c r="ADQ152" s="128"/>
      <c r="ADR152" s="128"/>
      <c r="ADS152" s="128"/>
      <c r="ADT152" s="128"/>
      <c r="ADU152" s="128"/>
      <c r="ADV152" s="128"/>
      <c r="ADW152" s="128"/>
      <c r="ADX152" s="128"/>
      <c r="ADY152" s="128"/>
      <c r="ADZ152" s="128"/>
      <c r="AEA152" s="128"/>
      <c r="AEB152" s="128"/>
      <c r="AEC152" s="128"/>
      <c r="AED152" s="128"/>
      <c r="AEE152" s="128"/>
      <c r="AEF152" s="128"/>
      <c r="AEG152" s="128"/>
      <c r="AEH152" s="128"/>
      <c r="AEI152" s="128"/>
      <c r="AEJ152" s="128"/>
      <c r="AEK152" s="128"/>
      <c r="AEL152" s="128"/>
      <c r="AEM152" s="128"/>
      <c r="AEN152" s="128"/>
      <c r="AEO152" s="128"/>
      <c r="AEP152" s="128"/>
      <c r="AEQ152" s="128"/>
      <c r="AER152" s="128"/>
      <c r="AES152" s="128"/>
      <c r="AET152" s="128"/>
      <c r="AEU152" s="128"/>
      <c r="AEV152" s="128"/>
      <c r="AEW152" s="128"/>
      <c r="AEX152" s="128"/>
      <c r="AEY152" s="128"/>
      <c r="AEZ152" s="128"/>
      <c r="AFA152" s="128"/>
      <c r="AFB152" s="128"/>
      <c r="AFC152" s="128"/>
      <c r="AFD152" s="128"/>
      <c r="AFE152" s="128"/>
      <c r="AFF152" s="128"/>
      <c r="AFG152" s="128"/>
      <c r="AFH152" s="128"/>
      <c r="AFI152" s="128"/>
      <c r="AFJ152" s="128"/>
      <c r="AFK152" s="128"/>
      <c r="AFL152" s="128"/>
      <c r="AFM152" s="128"/>
      <c r="AFN152" s="128"/>
      <c r="AFO152" s="128"/>
      <c r="AFP152" s="128"/>
      <c r="AFQ152" s="128"/>
      <c r="AFR152" s="128"/>
      <c r="AFS152" s="128"/>
      <c r="AFT152" s="128"/>
      <c r="AFU152" s="128"/>
      <c r="AFV152" s="128"/>
      <c r="AFW152" s="128"/>
      <c r="AFX152" s="128"/>
      <c r="AFY152" s="128"/>
      <c r="AFZ152" s="128"/>
      <c r="AGA152" s="128"/>
      <c r="AGB152" s="128"/>
      <c r="AGC152" s="128"/>
      <c r="AGD152" s="128"/>
      <c r="AGE152" s="128"/>
      <c r="AGF152" s="128"/>
      <c r="AGG152" s="128"/>
      <c r="AGH152" s="128"/>
      <c r="AGI152" s="128"/>
      <c r="AGJ152" s="128"/>
      <c r="AGK152" s="128"/>
      <c r="AGL152" s="128"/>
      <c r="AGM152" s="128"/>
      <c r="AGN152" s="128"/>
      <c r="AGO152" s="128"/>
      <c r="AGP152" s="128"/>
      <c r="AGQ152" s="128"/>
      <c r="AGR152" s="128"/>
      <c r="AGS152" s="128"/>
      <c r="AGT152" s="128"/>
      <c r="AGU152" s="128"/>
      <c r="AGV152" s="128"/>
      <c r="AGW152" s="128"/>
      <c r="AGX152" s="128"/>
      <c r="AGY152" s="128"/>
      <c r="AGZ152" s="128"/>
      <c r="AHA152" s="128"/>
      <c r="AHB152" s="128"/>
      <c r="AHC152" s="128"/>
      <c r="AHD152" s="128"/>
      <c r="AHE152" s="128"/>
      <c r="AHF152" s="128"/>
      <c r="AHG152" s="128"/>
      <c r="AHH152" s="128"/>
      <c r="AHI152" s="128"/>
      <c r="AHJ152" s="128"/>
      <c r="AHK152" s="128"/>
      <c r="AHL152" s="128"/>
      <c r="AHM152" s="128"/>
      <c r="AHN152" s="128"/>
      <c r="AHO152" s="128"/>
      <c r="AHP152" s="128"/>
      <c r="AHQ152" s="128"/>
      <c r="AHR152" s="128"/>
      <c r="AHS152" s="128"/>
      <c r="AHT152" s="128"/>
      <c r="AHU152" s="128"/>
      <c r="AHV152" s="128"/>
      <c r="AHW152" s="128"/>
      <c r="AHX152" s="128"/>
      <c r="AHY152" s="128"/>
      <c r="AHZ152" s="128"/>
      <c r="AIA152" s="128"/>
      <c r="AIB152" s="128"/>
      <c r="AIC152" s="128"/>
      <c r="AID152" s="128"/>
      <c r="AIE152" s="128"/>
      <c r="AIF152" s="128"/>
      <c r="AIG152" s="128"/>
      <c r="AIH152" s="128"/>
      <c r="AII152" s="128"/>
      <c r="AIJ152" s="128"/>
      <c r="AIK152" s="128"/>
      <c r="AIL152" s="128"/>
      <c r="AIM152" s="128"/>
      <c r="AIN152" s="128"/>
      <c r="AIO152" s="128"/>
      <c r="AIP152" s="128"/>
      <c r="AIQ152" s="128"/>
      <c r="AIR152" s="128"/>
      <c r="AIS152" s="128"/>
      <c r="AIT152" s="128"/>
      <c r="AIU152" s="128"/>
      <c r="AIV152" s="128"/>
      <c r="AIW152" s="128"/>
      <c r="AIX152" s="128"/>
      <c r="AIY152" s="128"/>
      <c r="AIZ152" s="128"/>
      <c r="AJA152" s="128"/>
      <c r="AJB152" s="128"/>
      <c r="AJC152" s="128"/>
      <c r="AJD152" s="128"/>
      <c r="AJE152" s="128"/>
      <c r="AJF152" s="128"/>
      <c r="AJG152" s="128"/>
      <c r="AJH152" s="128"/>
      <c r="AJI152" s="128"/>
      <c r="AJJ152" s="128"/>
      <c r="AJK152" s="128"/>
      <c r="AJL152" s="128"/>
      <c r="AJM152" s="128"/>
      <c r="AJN152" s="128"/>
      <c r="AJO152" s="128"/>
      <c r="AJP152" s="128"/>
      <c r="AJQ152" s="128"/>
      <c r="AJR152" s="128"/>
      <c r="AJS152" s="128"/>
      <c r="AJT152" s="128"/>
      <c r="AJU152" s="128"/>
      <c r="AJV152" s="128"/>
      <c r="AJW152" s="128"/>
      <c r="AJX152" s="128"/>
      <c r="AJY152" s="128"/>
      <c r="AJZ152" s="128"/>
      <c r="AKA152" s="128"/>
      <c r="AKB152" s="128"/>
      <c r="AKC152" s="128"/>
      <c r="AKD152" s="128"/>
      <c r="AKE152" s="128"/>
      <c r="AKF152" s="128"/>
      <c r="AKG152" s="128"/>
      <c r="AKH152" s="128"/>
      <c r="AKI152" s="128"/>
      <c r="AKJ152" s="128"/>
      <c r="AKK152" s="128"/>
      <c r="AKL152" s="128"/>
      <c r="AKM152" s="128"/>
      <c r="AKN152" s="128"/>
      <c r="AKO152" s="128"/>
      <c r="AKP152" s="128"/>
      <c r="AKQ152" s="128"/>
      <c r="AKR152" s="128"/>
      <c r="AKS152" s="128"/>
      <c r="AKT152" s="128"/>
      <c r="AKU152" s="128"/>
      <c r="AKV152" s="128"/>
      <c r="AKW152" s="128"/>
      <c r="AKX152" s="128"/>
      <c r="AKY152" s="128"/>
      <c r="AKZ152" s="128"/>
      <c r="ALA152" s="128"/>
      <c r="ALB152" s="128"/>
      <c r="ALC152" s="128"/>
      <c r="ALD152" s="128"/>
      <c r="ALE152" s="128"/>
      <c r="ALF152" s="128"/>
      <c r="ALG152" s="128"/>
      <c r="ALH152" s="128"/>
      <c r="ALI152" s="128"/>
      <c r="ALJ152" s="128"/>
      <c r="ALK152" s="128"/>
      <c r="ALL152" s="128"/>
      <c r="ALM152" s="128"/>
      <c r="ALN152" s="128"/>
      <c r="ALO152" s="128"/>
      <c r="ALP152" s="128"/>
      <c r="ALQ152" s="128"/>
      <c r="ALR152" s="128"/>
      <c r="ALS152" s="128"/>
      <c r="ALT152" s="128"/>
      <c r="ALU152" s="128"/>
      <c r="ALV152" s="128"/>
      <c r="ALW152" s="128"/>
      <c r="ALX152" s="128"/>
      <c r="ALY152" s="128"/>
      <c r="ALZ152" s="128"/>
      <c r="AMA152" s="128"/>
      <c r="AMB152" s="128"/>
      <c r="AMC152" s="128"/>
      <c r="AMD152" s="128"/>
      <c r="AME152" s="128"/>
      <c r="AMF152" s="128"/>
      <c r="AMG152" s="128"/>
      <c r="AMH152" s="128"/>
      <c r="AMI152" s="128"/>
      <c r="AMJ152" s="128"/>
      <c r="AMK152" s="128"/>
      <c r="AML152" s="128"/>
      <c r="AMM152" s="128"/>
      <c r="AMN152" s="128"/>
      <c r="AMO152" s="128"/>
    </row>
    <row r="153" spans="1:1032">
      <c r="A153" s="368"/>
      <c r="B153" s="369"/>
      <c r="C153" s="369"/>
      <c r="D153" s="369"/>
      <c r="E153" s="369"/>
      <c r="F153" s="96"/>
      <c r="G153" s="96"/>
      <c r="H153" s="96"/>
      <c r="I153" s="96"/>
      <c r="J153" s="96"/>
      <c r="K153" s="96"/>
      <c r="L153" s="96"/>
      <c r="M153" s="96"/>
      <c r="N153" s="96"/>
      <c r="P153" s="96"/>
      <c r="Q153" s="96"/>
      <c r="R153" s="96"/>
      <c r="S153" s="96"/>
      <c r="AG153" s="96"/>
      <c r="AH153" s="96"/>
      <c r="AI153" s="96"/>
      <c r="AJ153" s="96"/>
      <c r="AK153" s="96"/>
      <c r="AL153" s="96"/>
      <c r="AM153" s="96"/>
      <c r="AN153" s="96"/>
      <c r="AO153" s="96"/>
      <c r="AP153" s="96"/>
      <c r="AQ153" s="96"/>
      <c r="AR153" s="128"/>
      <c r="AS153" s="117"/>
      <c r="AT153" s="117"/>
      <c r="AU153" s="117"/>
      <c r="AV153" s="117"/>
      <c r="AW153" s="117"/>
      <c r="AX153" s="117"/>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P153" s="117"/>
      <c r="AMR153" s="117"/>
    </row>
    <row r="154" spans="1:1032">
      <c r="A154" s="368"/>
      <c r="B154" s="369"/>
      <c r="C154" s="369"/>
      <c r="D154" s="369"/>
      <c r="E154" s="369"/>
      <c r="F154" s="96"/>
      <c r="G154" s="96"/>
      <c r="H154" s="96"/>
      <c r="I154" s="96"/>
      <c r="J154" s="96"/>
      <c r="K154" s="96"/>
      <c r="L154" s="96"/>
      <c r="M154" s="96"/>
      <c r="N154" s="96"/>
      <c r="O154" s="117"/>
      <c r="P154" s="96"/>
      <c r="Q154" s="96"/>
      <c r="R154" s="96"/>
      <c r="S154" s="96"/>
      <c r="T154" s="117"/>
      <c r="U154" s="117"/>
      <c r="V154" s="117"/>
      <c r="W154" s="117"/>
      <c r="X154" s="117"/>
      <c r="Y154" s="117"/>
      <c r="Z154" s="117"/>
      <c r="AA154" s="117"/>
      <c r="AB154" s="117"/>
      <c r="AD154" s="117"/>
      <c r="AE154" s="117"/>
      <c r="AF154" s="117"/>
      <c r="AG154" s="96"/>
      <c r="AH154" s="96"/>
      <c r="AI154" s="96"/>
      <c r="AJ154" s="96"/>
      <c r="AK154" s="96"/>
      <c r="AL154" s="96"/>
      <c r="AM154" s="96"/>
      <c r="AN154" s="96"/>
      <c r="AO154" s="96"/>
      <c r="AP154" s="96"/>
      <c r="AQ154" s="96"/>
      <c r="AR154" s="117"/>
      <c r="AS154" s="117"/>
      <c r="AT154" s="117"/>
      <c r="AU154" s="117"/>
      <c r="AV154" s="117"/>
      <c r="AW154" s="117"/>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P154" s="117"/>
      <c r="AMR154" s="117"/>
    </row>
    <row r="155" spans="1:1032">
      <c r="A155" s="366"/>
      <c r="B155" s="367"/>
      <c r="C155" s="367"/>
      <c r="D155" s="367"/>
      <c r="E155" s="367"/>
      <c r="F155" s="96"/>
      <c r="G155" s="96"/>
      <c r="H155" s="96"/>
      <c r="I155" s="96"/>
      <c r="J155" s="96"/>
      <c r="K155" s="96"/>
      <c r="L155" s="96"/>
      <c r="M155" s="96"/>
      <c r="N155" s="96"/>
      <c r="O155" s="117"/>
      <c r="P155" s="96"/>
      <c r="Q155" s="96"/>
      <c r="R155" s="96"/>
      <c r="S155" s="96"/>
      <c r="T155" s="117"/>
      <c r="U155" s="117"/>
      <c r="V155" s="117"/>
      <c r="W155" s="117"/>
      <c r="X155" s="117"/>
      <c r="Y155" s="117"/>
      <c r="Z155" s="117"/>
      <c r="AA155" s="117"/>
      <c r="AB155" s="117"/>
      <c r="AD155" s="117"/>
      <c r="AE155" s="117"/>
      <c r="AF155" s="117"/>
      <c r="AG155" s="96"/>
      <c r="AH155" s="96"/>
      <c r="AI155" s="112"/>
      <c r="AJ155" s="112"/>
      <c r="AK155" s="112"/>
      <c r="AL155" s="112"/>
      <c r="AM155" s="112"/>
      <c r="AN155" s="112"/>
      <c r="AO155" s="112"/>
      <c r="AP155" s="112"/>
      <c r="AQ155" s="112"/>
      <c r="AR155" s="117"/>
      <c r="AS155" s="117"/>
      <c r="AT155" s="117"/>
      <c r="AU155" s="117"/>
      <c r="AV155" s="117"/>
      <c r="AW155" s="117"/>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G155" s="117"/>
      <c r="AMH155" s="117"/>
      <c r="AMI155" s="117"/>
      <c r="AMJ155" s="117"/>
      <c r="AMK155" s="117"/>
      <c r="AML155" s="117"/>
      <c r="AMM155" s="117"/>
      <c r="AMN155" s="117"/>
      <c r="AMO155" s="117"/>
      <c r="AMP155" s="117"/>
      <c r="AMR155" s="117"/>
    </row>
    <row r="156" spans="1:1032">
      <c r="A156" s="370"/>
      <c r="B156" s="371"/>
      <c r="C156" s="371"/>
      <c r="D156" s="371"/>
      <c r="E156" s="371"/>
      <c r="F156" s="112"/>
      <c r="G156" s="112"/>
      <c r="H156" s="112"/>
      <c r="I156" s="112"/>
      <c r="J156" s="112"/>
      <c r="K156" s="112"/>
      <c r="L156" s="112"/>
      <c r="M156" s="112"/>
      <c r="N156" s="112"/>
      <c r="O156" s="117"/>
      <c r="P156" s="112"/>
      <c r="Q156" s="112"/>
      <c r="R156" s="112"/>
      <c r="S156" s="112"/>
      <c r="T156" s="117"/>
      <c r="U156" s="117"/>
      <c r="V156" s="117"/>
      <c r="W156" s="117"/>
      <c r="X156" s="117"/>
      <c r="Y156" s="117"/>
      <c r="Z156" s="117"/>
      <c r="AA156" s="117"/>
      <c r="AB156" s="117"/>
      <c r="AD156" s="117"/>
      <c r="AE156" s="117"/>
      <c r="AF156" s="117"/>
      <c r="AG156" s="112"/>
      <c r="AH156" s="112"/>
      <c r="AI156" s="112"/>
      <c r="AJ156" s="112"/>
      <c r="AK156" s="112"/>
      <c r="AL156" s="112"/>
      <c r="AM156" s="112"/>
      <c r="AN156" s="112"/>
      <c r="AO156" s="112"/>
      <c r="AP156" s="112"/>
      <c r="AQ156" s="112"/>
      <c r="AR156" s="117"/>
      <c r="AS156" s="117"/>
      <c r="AT156" s="117"/>
      <c r="AU156" s="117"/>
      <c r="AV156" s="117"/>
      <c r="AW156" s="117"/>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G156" s="117"/>
      <c r="AMH156" s="117"/>
      <c r="AMI156" s="117"/>
      <c r="AMJ156" s="117"/>
      <c r="AMK156" s="117"/>
      <c r="AML156" s="117"/>
      <c r="AMM156" s="117"/>
      <c r="AMN156" s="117"/>
      <c r="AMO156" s="117"/>
      <c r="AMP156" s="117"/>
      <c r="AMR156" s="117"/>
    </row>
    <row r="157" spans="1:1032">
      <c r="A157" s="370"/>
      <c r="B157" s="371"/>
      <c r="C157" s="371"/>
      <c r="D157" s="371"/>
      <c r="E157" s="371"/>
      <c r="F157" s="112"/>
      <c r="G157" s="112"/>
      <c r="H157" s="112"/>
      <c r="I157" s="112"/>
      <c r="J157" s="112"/>
      <c r="K157" s="112"/>
      <c r="L157" s="112"/>
      <c r="M157" s="112"/>
      <c r="N157" s="112"/>
      <c r="O157" s="117"/>
      <c r="P157" s="112"/>
      <c r="Q157" s="112"/>
      <c r="R157" s="112"/>
      <c r="S157" s="112"/>
      <c r="T157" s="117"/>
      <c r="U157" s="117"/>
      <c r="V157" s="117"/>
      <c r="W157" s="117"/>
      <c r="X157" s="117"/>
      <c r="Y157" s="117"/>
      <c r="Z157" s="117"/>
      <c r="AA157" s="117"/>
      <c r="AB157" s="117"/>
      <c r="AD157" s="117"/>
      <c r="AE157" s="117"/>
      <c r="AF157" s="117"/>
      <c r="AG157" s="112"/>
      <c r="AH157" s="112"/>
      <c r="AI157" s="112"/>
      <c r="AJ157" s="112"/>
      <c r="AK157" s="112"/>
      <c r="AL157" s="112"/>
      <c r="AM157" s="112"/>
      <c r="AN157" s="112"/>
      <c r="AO157" s="112"/>
      <c r="AP157" s="112"/>
      <c r="AQ157" s="112"/>
      <c r="AR157" s="117"/>
      <c r="AS157" s="117"/>
      <c r="AT157" s="117"/>
      <c r="AU157" s="117"/>
      <c r="AV157" s="117"/>
      <c r="AW157" s="117"/>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G157" s="117"/>
      <c r="AMH157" s="117"/>
      <c r="AMI157" s="117"/>
      <c r="AMJ157" s="117"/>
      <c r="AMK157" s="117"/>
      <c r="AML157" s="117"/>
      <c r="AMM157" s="117"/>
      <c r="AMN157" s="117"/>
      <c r="AMO157" s="117"/>
      <c r="AMP157" s="117"/>
      <c r="AMR157" s="117"/>
    </row>
    <row r="158" spans="1:1032">
      <c r="A158" s="370"/>
      <c r="B158" s="371"/>
      <c r="C158" s="371"/>
      <c r="D158" s="371"/>
      <c r="E158" s="371"/>
      <c r="F158" s="112"/>
      <c r="G158" s="112"/>
      <c r="H158" s="112"/>
      <c r="I158" s="112"/>
      <c r="J158" s="112"/>
      <c r="K158" s="112"/>
      <c r="L158" s="112"/>
      <c r="M158" s="112"/>
      <c r="N158" s="112"/>
      <c r="O158" s="117"/>
      <c r="P158" s="112"/>
      <c r="Q158" s="112"/>
      <c r="R158" s="112"/>
      <c r="S158" s="112"/>
      <c r="T158" s="117"/>
      <c r="U158" s="117"/>
      <c r="V158" s="117"/>
      <c r="W158" s="117"/>
      <c r="X158" s="117"/>
      <c r="Y158" s="117"/>
      <c r="Z158" s="117"/>
      <c r="AA158" s="117"/>
      <c r="AB158" s="117"/>
      <c r="AD158" s="117"/>
      <c r="AE158" s="117"/>
      <c r="AF158" s="117"/>
      <c r="AG158" s="112"/>
      <c r="AH158" s="112"/>
      <c r="AI158" s="112"/>
      <c r="AJ158" s="112"/>
      <c r="AK158" s="112"/>
      <c r="AL158" s="112"/>
      <c r="AM158" s="112"/>
      <c r="AN158" s="112"/>
      <c r="AO158" s="112"/>
      <c r="AP158" s="112"/>
      <c r="AQ158" s="112"/>
      <c r="AR158" s="117"/>
      <c r="AS158" s="117"/>
      <c r="AT158" s="117"/>
      <c r="AU158" s="117"/>
      <c r="AV158" s="117"/>
      <c r="AW158" s="117"/>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G158" s="117"/>
      <c r="AMH158" s="117"/>
      <c r="AMI158" s="117"/>
      <c r="AMJ158" s="117"/>
      <c r="AMK158" s="117"/>
      <c r="AML158" s="117"/>
      <c r="AMM158" s="117"/>
      <c r="AMN158" s="117"/>
      <c r="AMO158" s="117"/>
      <c r="AMP158" s="117"/>
      <c r="AMR158" s="117"/>
    </row>
    <row r="159" spans="1:1032">
      <c r="A159" s="370"/>
      <c r="B159" s="371"/>
      <c r="C159" s="371"/>
      <c r="D159" s="371"/>
      <c r="E159" s="371"/>
      <c r="F159" s="112"/>
      <c r="G159" s="112"/>
      <c r="H159" s="112"/>
      <c r="I159" s="112"/>
      <c r="J159" s="112"/>
      <c r="K159" s="112"/>
      <c r="L159" s="112"/>
      <c r="M159" s="112"/>
      <c r="N159" s="112"/>
      <c r="O159" s="117"/>
      <c r="P159" s="112"/>
      <c r="Q159" s="112"/>
      <c r="R159" s="112"/>
      <c r="S159" s="112"/>
      <c r="T159" s="117"/>
      <c r="U159" s="117"/>
      <c r="V159" s="117"/>
      <c r="W159" s="117"/>
      <c r="X159" s="117"/>
      <c r="Y159" s="117"/>
      <c r="Z159" s="117"/>
      <c r="AA159" s="117"/>
      <c r="AB159" s="117"/>
      <c r="AD159" s="117"/>
      <c r="AE159" s="117"/>
      <c r="AF159" s="117"/>
      <c r="AG159" s="112"/>
      <c r="AH159" s="112"/>
      <c r="AI159" s="112"/>
      <c r="AJ159" s="112"/>
      <c r="AK159" s="112"/>
      <c r="AL159" s="112"/>
      <c r="AM159" s="112"/>
      <c r="AN159" s="112"/>
      <c r="AO159" s="112"/>
      <c r="AP159" s="112"/>
      <c r="AQ159" s="112"/>
      <c r="AR159" s="117"/>
      <c r="AS159" s="117"/>
      <c r="AT159" s="117"/>
      <c r="AU159" s="117"/>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G159" s="117"/>
      <c r="AMH159" s="117"/>
      <c r="AMI159" s="117"/>
      <c r="AMJ159" s="117"/>
      <c r="AMK159" s="117"/>
      <c r="AML159" s="117"/>
      <c r="AMM159" s="117"/>
      <c r="AMN159" s="117"/>
      <c r="AMO159" s="117"/>
      <c r="AMP159" s="117"/>
      <c r="AMR159" s="117"/>
    </row>
    <row r="160" spans="1:1032">
      <c r="A160" s="370"/>
      <c r="B160" s="371"/>
      <c r="C160" s="371"/>
      <c r="D160" s="371"/>
      <c r="E160" s="371"/>
      <c r="F160" s="112"/>
      <c r="G160" s="112"/>
      <c r="H160" s="112"/>
      <c r="I160" s="112"/>
      <c r="J160" s="112"/>
      <c r="K160" s="112"/>
      <c r="L160" s="112"/>
      <c r="M160" s="112"/>
      <c r="N160" s="112"/>
      <c r="O160" s="117"/>
      <c r="P160" s="112"/>
      <c r="Q160" s="112"/>
      <c r="R160" s="112"/>
      <c r="S160" s="112"/>
      <c r="T160" s="117"/>
      <c r="U160" s="117"/>
      <c r="V160" s="117"/>
      <c r="W160" s="117"/>
      <c r="X160" s="117"/>
      <c r="Y160" s="117"/>
      <c r="Z160" s="117"/>
      <c r="AA160" s="117"/>
      <c r="AB160" s="117"/>
      <c r="AD160" s="117"/>
      <c r="AE160" s="117"/>
      <c r="AF160" s="117"/>
      <c r="AG160" s="112"/>
      <c r="AH160" s="112"/>
      <c r="AI160" s="112"/>
      <c r="AJ160" s="112"/>
      <c r="AK160" s="112"/>
      <c r="AL160" s="112"/>
      <c r="AM160" s="112"/>
      <c r="AN160" s="112"/>
      <c r="AO160" s="112"/>
      <c r="AP160" s="112"/>
      <c r="AQ160" s="112"/>
      <c r="AR160" s="117"/>
      <c r="AS160" s="128"/>
      <c r="AT160" s="128"/>
      <c r="AU160" s="128"/>
      <c r="AV160" s="128"/>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c r="CX160" s="128"/>
      <c r="CY160" s="128"/>
      <c r="CZ160" s="128"/>
      <c r="DA160" s="128"/>
      <c r="DB160" s="128"/>
      <c r="DC160" s="128"/>
      <c r="DD160" s="128"/>
      <c r="DE160" s="128"/>
      <c r="DF160" s="128"/>
      <c r="DG160" s="128"/>
      <c r="DH160" s="128"/>
      <c r="DI160" s="128"/>
      <c r="DJ160" s="128"/>
      <c r="DK160" s="128"/>
      <c r="DL160" s="128"/>
      <c r="DM160" s="128"/>
      <c r="DN160" s="128"/>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128"/>
      <c r="EV160" s="128"/>
      <c r="EW160" s="128"/>
      <c r="EX160" s="128"/>
      <c r="EY160" s="128"/>
      <c r="EZ160" s="128"/>
      <c r="FA160" s="128"/>
      <c r="FB160" s="128"/>
      <c r="FC160" s="128"/>
      <c r="FD160" s="128"/>
      <c r="FE160" s="128"/>
      <c r="FF160" s="128"/>
      <c r="FG160" s="128"/>
      <c r="FH160" s="128"/>
      <c r="FI160" s="128"/>
      <c r="FJ160" s="128"/>
      <c r="FK160" s="128"/>
      <c r="FL160" s="128"/>
      <c r="FM160" s="128"/>
      <c r="FN160" s="128"/>
      <c r="FO160" s="128"/>
      <c r="FP160" s="128"/>
      <c r="FQ160" s="128"/>
      <c r="FR160" s="128"/>
      <c r="FS160" s="128"/>
      <c r="FT160" s="128"/>
      <c r="FU160" s="128"/>
      <c r="FV160" s="128"/>
      <c r="FW160" s="128"/>
      <c r="FX160" s="128"/>
      <c r="FY160" s="128"/>
      <c r="FZ160" s="128"/>
      <c r="GA160" s="128"/>
      <c r="GB160" s="128"/>
      <c r="GC160" s="128"/>
      <c r="GD160" s="128"/>
      <c r="GE160" s="128"/>
      <c r="GF160" s="128"/>
      <c r="GG160" s="128"/>
      <c r="GH160" s="128"/>
      <c r="GI160" s="128"/>
      <c r="GJ160" s="128"/>
      <c r="GK160" s="128"/>
      <c r="GL160" s="128"/>
      <c r="GM160" s="128"/>
      <c r="GN160" s="128"/>
      <c r="GO160" s="128"/>
      <c r="GP160" s="128"/>
      <c r="GQ160" s="128"/>
      <c r="GR160" s="128"/>
      <c r="GS160" s="128"/>
      <c r="GT160" s="128"/>
      <c r="GU160" s="128"/>
      <c r="GV160" s="128"/>
      <c r="GW160" s="128"/>
      <c r="GX160" s="128"/>
      <c r="GY160" s="128"/>
      <c r="GZ160" s="128"/>
      <c r="HA160" s="128"/>
      <c r="HB160" s="128"/>
      <c r="HC160" s="128"/>
      <c r="HD160" s="128"/>
      <c r="HE160" s="128"/>
      <c r="HF160" s="128"/>
      <c r="HG160" s="128"/>
      <c r="HH160" s="128"/>
      <c r="HI160" s="128"/>
      <c r="HJ160" s="128"/>
      <c r="HK160" s="128"/>
      <c r="HL160" s="128"/>
      <c r="HM160" s="128"/>
      <c r="HN160" s="128"/>
      <c r="HO160" s="128"/>
      <c r="HP160" s="128"/>
      <c r="HQ160" s="128"/>
      <c r="HR160" s="128"/>
      <c r="HS160" s="128"/>
      <c r="HT160" s="128"/>
      <c r="HU160" s="128"/>
      <c r="HV160" s="128"/>
      <c r="HW160" s="128"/>
      <c r="HX160" s="128"/>
      <c r="HY160" s="128"/>
      <c r="HZ160" s="128"/>
      <c r="IA160" s="128"/>
      <c r="IB160" s="128"/>
      <c r="IC160" s="128"/>
      <c r="ID160" s="128"/>
      <c r="IE160" s="128"/>
      <c r="IF160" s="128"/>
      <c r="IG160" s="128"/>
      <c r="IH160" s="128"/>
      <c r="II160" s="128"/>
      <c r="IJ160" s="128"/>
      <c r="IK160" s="128"/>
      <c r="IL160" s="128"/>
      <c r="IM160" s="128"/>
      <c r="IN160" s="128"/>
      <c r="IO160" s="128"/>
      <c r="IP160" s="128"/>
      <c r="IQ160" s="128"/>
      <c r="IR160" s="128"/>
      <c r="IS160" s="128"/>
      <c r="IT160" s="128"/>
      <c r="IU160" s="128"/>
      <c r="IV160" s="128"/>
      <c r="IW160" s="128"/>
      <c r="IX160" s="128"/>
      <c r="IY160" s="128"/>
      <c r="IZ160" s="128"/>
      <c r="JA160" s="128"/>
      <c r="JB160" s="128"/>
      <c r="JC160" s="128"/>
      <c r="JD160" s="128"/>
      <c r="JE160" s="128"/>
      <c r="JF160" s="128"/>
      <c r="JG160" s="128"/>
      <c r="JH160" s="128"/>
      <c r="JI160" s="128"/>
      <c r="JJ160" s="128"/>
      <c r="JK160" s="128"/>
      <c r="JL160" s="128"/>
      <c r="JM160" s="128"/>
      <c r="JN160" s="128"/>
      <c r="JO160" s="128"/>
      <c r="JP160" s="128"/>
      <c r="JQ160" s="128"/>
      <c r="JR160" s="128"/>
      <c r="JS160" s="128"/>
      <c r="JT160" s="128"/>
      <c r="JU160" s="128"/>
      <c r="JV160" s="128"/>
      <c r="JW160" s="128"/>
      <c r="JX160" s="128"/>
      <c r="JY160" s="128"/>
      <c r="JZ160" s="128"/>
      <c r="KA160" s="128"/>
      <c r="KB160" s="128"/>
      <c r="KC160" s="128"/>
      <c r="KD160" s="128"/>
      <c r="KE160" s="128"/>
      <c r="KF160" s="128"/>
      <c r="KG160" s="128"/>
      <c r="KH160" s="128"/>
      <c r="KI160" s="128"/>
      <c r="KJ160" s="128"/>
      <c r="KK160" s="128"/>
      <c r="KL160" s="128"/>
      <c r="KM160" s="128"/>
      <c r="KN160" s="128"/>
      <c r="KO160" s="128"/>
      <c r="KP160" s="128"/>
      <c r="KQ160" s="128"/>
      <c r="KR160" s="128"/>
      <c r="KS160" s="128"/>
      <c r="KT160" s="128"/>
      <c r="KU160" s="128"/>
      <c r="KV160" s="128"/>
      <c r="KW160" s="128"/>
      <c r="KX160" s="128"/>
      <c r="KY160" s="128"/>
      <c r="KZ160" s="128"/>
      <c r="LA160" s="128"/>
      <c r="LB160" s="128"/>
      <c r="LC160" s="128"/>
      <c r="LD160" s="128"/>
      <c r="LE160" s="128"/>
      <c r="LF160" s="128"/>
      <c r="LG160" s="128"/>
      <c r="LH160" s="128"/>
      <c r="LI160" s="128"/>
      <c r="LJ160" s="128"/>
      <c r="LK160" s="128"/>
      <c r="LL160" s="128"/>
      <c r="LM160" s="128"/>
      <c r="LN160" s="128"/>
      <c r="LO160" s="128"/>
      <c r="LP160" s="128"/>
      <c r="LQ160" s="128"/>
      <c r="LR160" s="128"/>
      <c r="LS160" s="128"/>
      <c r="LT160" s="128"/>
      <c r="LU160" s="128"/>
      <c r="LV160" s="128"/>
      <c r="LW160" s="128"/>
      <c r="LX160" s="128"/>
      <c r="LY160" s="128"/>
      <c r="LZ160" s="128"/>
      <c r="MA160" s="128"/>
      <c r="MB160" s="128"/>
      <c r="MC160" s="128"/>
      <c r="MD160" s="128"/>
      <c r="ME160" s="128"/>
      <c r="MF160" s="128"/>
      <c r="MG160" s="128"/>
      <c r="MH160" s="128"/>
      <c r="MI160" s="128"/>
      <c r="MJ160" s="128"/>
      <c r="MK160" s="128"/>
      <c r="ML160" s="128"/>
      <c r="MM160" s="128"/>
      <c r="MN160" s="128"/>
      <c r="MO160" s="128"/>
      <c r="MP160" s="128"/>
      <c r="MQ160" s="128"/>
      <c r="MR160" s="128"/>
      <c r="MS160" s="128"/>
      <c r="MT160" s="128"/>
      <c r="MU160" s="128"/>
      <c r="MV160" s="128"/>
      <c r="MW160" s="128"/>
      <c r="MX160" s="128"/>
      <c r="MY160" s="128"/>
      <c r="MZ160" s="128"/>
      <c r="NA160" s="128"/>
      <c r="NB160" s="128"/>
      <c r="NC160" s="128"/>
      <c r="ND160" s="128"/>
      <c r="NE160" s="128"/>
      <c r="NF160" s="128"/>
      <c r="NG160" s="128"/>
      <c r="NH160" s="128"/>
      <c r="NI160" s="128"/>
      <c r="NJ160" s="128"/>
      <c r="NK160" s="128"/>
      <c r="NL160" s="128"/>
      <c r="NM160" s="128"/>
      <c r="NN160" s="128"/>
      <c r="NO160" s="128"/>
      <c r="NP160" s="128"/>
      <c r="NQ160" s="128"/>
      <c r="NR160" s="128"/>
      <c r="NS160" s="128"/>
      <c r="NT160" s="128"/>
      <c r="NU160" s="128"/>
      <c r="NV160" s="128"/>
      <c r="NW160" s="128"/>
      <c r="NX160" s="128"/>
      <c r="NY160" s="128"/>
      <c r="NZ160" s="128"/>
      <c r="OA160" s="128"/>
      <c r="OB160" s="128"/>
      <c r="OC160" s="128"/>
      <c r="OD160" s="128"/>
      <c r="OE160" s="128"/>
      <c r="OF160" s="128"/>
      <c r="OG160" s="128"/>
      <c r="OH160" s="128"/>
      <c r="OI160" s="128"/>
      <c r="OJ160" s="128"/>
      <c r="OK160" s="128"/>
      <c r="OL160" s="128"/>
      <c r="OM160" s="128"/>
      <c r="ON160" s="128"/>
      <c r="OO160" s="128"/>
      <c r="OP160" s="128"/>
      <c r="OQ160" s="128"/>
      <c r="OR160" s="128"/>
      <c r="OS160" s="128"/>
      <c r="OT160" s="128"/>
      <c r="OU160" s="128"/>
      <c r="OV160" s="128"/>
      <c r="OW160" s="128"/>
      <c r="OX160" s="128"/>
      <c r="OY160" s="128"/>
      <c r="OZ160" s="128"/>
      <c r="PA160" s="128"/>
      <c r="PB160" s="128"/>
      <c r="PC160" s="128"/>
      <c r="PD160" s="128"/>
      <c r="PE160" s="128"/>
      <c r="PF160" s="128"/>
      <c r="PG160" s="128"/>
      <c r="PH160" s="128"/>
      <c r="PI160" s="128"/>
      <c r="PJ160" s="128"/>
      <c r="PK160" s="128"/>
      <c r="PL160" s="128"/>
      <c r="PM160" s="128"/>
      <c r="PN160" s="128"/>
      <c r="PO160" s="128"/>
      <c r="PP160" s="128"/>
      <c r="PQ160" s="128"/>
      <c r="PR160" s="128"/>
      <c r="PS160" s="128"/>
      <c r="PT160" s="128"/>
      <c r="PU160" s="128"/>
      <c r="PV160" s="128"/>
      <c r="PW160" s="128"/>
      <c r="PX160" s="128"/>
      <c r="PY160" s="128"/>
      <c r="PZ160" s="128"/>
      <c r="QA160" s="128"/>
      <c r="QB160" s="128"/>
      <c r="QC160" s="128"/>
      <c r="QD160" s="128"/>
      <c r="QE160" s="128"/>
      <c r="QF160" s="128"/>
      <c r="QG160" s="128"/>
      <c r="QH160" s="128"/>
      <c r="QI160" s="128"/>
      <c r="QJ160" s="128"/>
      <c r="QK160" s="128"/>
      <c r="QL160" s="128"/>
      <c r="QM160" s="128"/>
      <c r="QN160" s="128"/>
      <c r="QO160" s="128"/>
      <c r="QP160" s="128"/>
      <c r="QQ160" s="128"/>
      <c r="QR160" s="128"/>
      <c r="QS160" s="128"/>
      <c r="QT160" s="128"/>
      <c r="QU160" s="128"/>
      <c r="QV160" s="128"/>
      <c r="QW160" s="128"/>
      <c r="QX160" s="128"/>
      <c r="QY160" s="128"/>
      <c r="QZ160" s="128"/>
      <c r="RA160" s="128"/>
      <c r="RB160" s="128"/>
      <c r="RC160" s="128"/>
      <c r="RD160" s="128"/>
      <c r="RE160" s="128"/>
      <c r="RF160" s="128"/>
      <c r="RG160" s="128"/>
      <c r="RH160" s="128"/>
      <c r="RI160" s="128"/>
      <c r="RJ160" s="128"/>
      <c r="RK160" s="128"/>
      <c r="RL160" s="128"/>
      <c r="RM160" s="128"/>
      <c r="RN160" s="128"/>
      <c r="RO160" s="128"/>
      <c r="RP160" s="128"/>
      <c r="RQ160" s="128"/>
      <c r="RR160" s="128"/>
      <c r="RS160" s="128"/>
      <c r="RT160" s="128"/>
      <c r="RU160" s="128"/>
      <c r="RV160" s="128"/>
      <c r="RW160" s="128"/>
      <c r="RX160" s="128"/>
      <c r="RY160" s="128"/>
      <c r="RZ160" s="128"/>
      <c r="SA160" s="128"/>
      <c r="SB160" s="128"/>
      <c r="SC160" s="128"/>
      <c r="SD160" s="128"/>
      <c r="SE160" s="128"/>
      <c r="SF160" s="128"/>
      <c r="SG160" s="128"/>
      <c r="SH160" s="128"/>
      <c r="SI160" s="128"/>
      <c r="SJ160" s="128"/>
      <c r="SK160" s="128"/>
      <c r="SL160" s="128"/>
      <c r="SM160" s="128"/>
      <c r="SN160" s="128"/>
      <c r="SO160" s="128"/>
      <c r="SP160" s="128"/>
      <c r="SQ160" s="128"/>
      <c r="SR160" s="128"/>
      <c r="SS160" s="128"/>
      <c r="ST160" s="128"/>
      <c r="SU160" s="128"/>
      <c r="SV160" s="128"/>
      <c r="SW160" s="128"/>
      <c r="SX160" s="128"/>
      <c r="SY160" s="128"/>
      <c r="SZ160" s="128"/>
      <c r="TA160" s="128"/>
      <c r="TB160" s="128"/>
      <c r="TC160" s="128"/>
      <c r="TD160" s="128"/>
      <c r="TE160" s="128"/>
      <c r="TF160" s="128"/>
      <c r="TG160" s="128"/>
      <c r="TH160" s="128"/>
      <c r="TI160" s="128"/>
      <c r="TJ160" s="128"/>
      <c r="TK160" s="128"/>
      <c r="TL160" s="128"/>
      <c r="TM160" s="128"/>
      <c r="TN160" s="128"/>
      <c r="TO160" s="128"/>
      <c r="TP160" s="128"/>
      <c r="TQ160" s="128"/>
      <c r="TR160" s="128"/>
      <c r="TS160" s="128"/>
      <c r="TT160" s="128"/>
      <c r="TU160" s="128"/>
      <c r="TV160" s="128"/>
      <c r="TW160" s="128"/>
      <c r="TX160" s="128"/>
      <c r="TY160" s="128"/>
      <c r="TZ160" s="128"/>
      <c r="UA160" s="128"/>
      <c r="UB160" s="128"/>
      <c r="UC160" s="128"/>
      <c r="UD160" s="128"/>
      <c r="UE160" s="128"/>
      <c r="UF160" s="128"/>
      <c r="UG160" s="128"/>
      <c r="UH160" s="128"/>
      <c r="UI160" s="128"/>
      <c r="UJ160" s="128"/>
      <c r="UK160" s="128"/>
      <c r="UL160" s="128"/>
      <c r="UM160" s="128"/>
      <c r="UN160" s="128"/>
      <c r="UO160" s="128"/>
      <c r="UP160" s="128"/>
      <c r="UQ160" s="128"/>
      <c r="UR160" s="128"/>
      <c r="US160" s="128"/>
      <c r="UT160" s="128"/>
      <c r="UU160" s="128"/>
      <c r="UV160" s="128"/>
      <c r="UW160" s="128"/>
      <c r="UX160" s="128"/>
      <c r="UY160" s="128"/>
      <c r="UZ160" s="128"/>
      <c r="VA160" s="128"/>
      <c r="VB160" s="128"/>
      <c r="VC160" s="128"/>
      <c r="VD160" s="128"/>
      <c r="VE160" s="128"/>
      <c r="VF160" s="128"/>
      <c r="VG160" s="128"/>
      <c r="VH160" s="128"/>
      <c r="VI160" s="128"/>
      <c r="VJ160" s="128"/>
      <c r="VK160" s="128"/>
      <c r="VL160" s="128"/>
      <c r="VM160" s="128"/>
      <c r="VN160" s="128"/>
      <c r="VO160" s="128"/>
      <c r="VP160" s="128"/>
      <c r="VQ160" s="128"/>
      <c r="VR160" s="128"/>
      <c r="VS160" s="128"/>
      <c r="VT160" s="128"/>
      <c r="VU160" s="128"/>
      <c r="VV160" s="128"/>
      <c r="VW160" s="128"/>
      <c r="VX160" s="128"/>
      <c r="VY160" s="128"/>
      <c r="VZ160" s="128"/>
      <c r="WA160" s="128"/>
      <c r="WB160" s="128"/>
      <c r="WC160" s="128"/>
      <c r="WD160" s="128"/>
      <c r="WE160" s="128"/>
      <c r="WF160" s="128"/>
      <c r="WG160" s="128"/>
      <c r="WH160" s="128"/>
      <c r="WI160" s="128"/>
      <c r="WJ160" s="128"/>
      <c r="WK160" s="128"/>
      <c r="WL160" s="128"/>
      <c r="WM160" s="128"/>
      <c r="WN160" s="128"/>
      <c r="WO160" s="128"/>
      <c r="WP160" s="128"/>
      <c r="WQ160" s="128"/>
      <c r="WR160" s="128"/>
      <c r="WS160" s="128"/>
      <c r="WT160" s="128"/>
      <c r="WU160" s="128"/>
      <c r="WV160" s="128"/>
      <c r="WW160" s="128"/>
      <c r="WX160" s="128"/>
      <c r="WY160" s="128"/>
      <c r="WZ160" s="128"/>
      <c r="XA160" s="128"/>
      <c r="XB160" s="128"/>
      <c r="XC160" s="128"/>
      <c r="XD160" s="128"/>
      <c r="XE160" s="128"/>
      <c r="XF160" s="128"/>
      <c r="XG160" s="128"/>
      <c r="XH160" s="128"/>
      <c r="XI160" s="128"/>
      <c r="XJ160" s="128"/>
      <c r="XK160" s="128"/>
      <c r="XL160" s="128"/>
      <c r="XM160" s="128"/>
      <c r="XN160" s="128"/>
      <c r="XO160" s="128"/>
      <c r="XP160" s="128"/>
      <c r="XQ160" s="128"/>
      <c r="XR160" s="128"/>
      <c r="XS160" s="128"/>
      <c r="XT160" s="128"/>
      <c r="XU160" s="128"/>
      <c r="XV160" s="128"/>
      <c r="XW160" s="128"/>
      <c r="XX160" s="128"/>
      <c r="XY160" s="128"/>
      <c r="XZ160" s="128"/>
      <c r="YA160" s="128"/>
      <c r="YB160" s="128"/>
      <c r="YC160" s="128"/>
      <c r="YD160" s="128"/>
      <c r="YE160" s="128"/>
      <c r="YF160" s="128"/>
      <c r="YG160" s="128"/>
      <c r="YH160" s="128"/>
      <c r="YI160" s="128"/>
      <c r="YJ160" s="128"/>
      <c r="YK160" s="128"/>
      <c r="YL160" s="128"/>
      <c r="YM160" s="128"/>
      <c r="YN160" s="128"/>
      <c r="YO160" s="128"/>
      <c r="YP160" s="128"/>
      <c r="YQ160" s="128"/>
      <c r="YR160" s="128"/>
      <c r="YS160" s="128"/>
      <c r="YT160" s="128"/>
      <c r="YU160" s="128"/>
      <c r="YV160" s="128"/>
      <c r="YW160" s="128"/>
      <c r="YX160" s="128"/>
      <c r="YY160" s="128"/>
      <c r="YZ160" s="128"/>
      <c r="ZA160" s="128"/>
      <c r="ZB160" s="128"/>
      <c r="ZC160" s="128"/>
      <c r="ZD160" s="128"/>
      <c r="ZE160" s="128"/>
      <c r="ZF160" s="128"/>
      <c r="ZG160" s="128"/>
      <c r="ZH160" s="128"/>
      <c r="ZI160" s="128"/>
      <c r="ZJ160" s="128"/>
      <c r="ZK160" s="128"/>
      <c r="ZL160" s="128"/>
      <c r="ZM160" s="128"/>
      <c r="ZN160" s="128"/>
      <c r="ZO160" s="128"/>
      <c r="ZP160" s="128"/>
      <c r="ZQ160" s="128"/>
      <c r="ZR160" s="128"/>
      <c r="ZS160" s="128"/>
      <c r="ZT160" s="128"/>
      <c r="ZU160" s="128"/>
      <c r="ZV160" s="128"/>
      <c r="ZW160" s="128"/>
      <c r="ZX160" s="128"/>
      <c r="ZY160" s="128"/>
      <c r="ZZ160" s="128"/>
      <c r="AAA160" s="128"/>
      <c r="AAB160" s="128"/>
      <c r="AAC160" s="128"/>
      <c r="AAD160" s="128"/>
      <c r="AAE160" s="128"/>
      <c r="AAF160" s="128"/>
      <c r="AAG160" s="128"/>
      <c r="AAH160" s="128"/>
      <c r="AAI160" s="128"/>
      <c r="AAJ160" s="128"/>
      <c r="AAK160" s="128"/>
      <c r="AAL160" s="128"/>
      <c r="AAM160" s="128"/>
      <c r="AAN160" s="128"/>
      <c r="AAO160" s="128"/>
      <c r="AAP160" s="128"/>
      <c r="AAQ160" s="128"/>
      <c r="AAR160" s="128"/>
      <c r="AAS160" s="128"/>
      <c r="AAT160" s="128"/>
      <c r="AAU160" s="128"/>
      <c r="AAV160" s="128"/>
      <c r="AAW160" s="128"/>
      <c r="AAX160" s="128"/>
      <c r="AAY160" s="128"/>
      <c r="AAZ160" s="128"/>
      <c r="ABA160" s="128"/>
      <c r="ABB160" s="128"/>
      <c r="ABC160" s="128"/>
      <c r="ABD160" s="128"/>
      <c r="ABE160" s="128"/>
      <c r="ABF160" s="128"/>
      <c r="ABG160" s="128"/>
      <c r="ABH160" s="128"/>
      <c r="ABI160" s="128"/>
      <c r="ABJ160" s="128"/>
      <c r="ABK160" s="128"/>
      <c r="ABL160" s="128"/>
      <c r="ABM160" s="128"/>
      <c r="ABN160" s="128"/>
      <c r="ABO160" s="128"/>
      <c r="ABP160" s="128"/>
      <c r="ABQ160" s="128"/>
      <c r="ABR160" s="128"/>
      <c r="ABS160" s="128"/>
      <c r="ABT160" s="128"/>
      <c r="ABU160" s="128"/>
      <c r="ABV160" s="128"/>
      <c r="ABW160" s="128"/>
      <c r="ABX160" s="128"/>
      <c r="ABY160" s="128"/>
      <c r="ABZ160" s="128"/>
      <c r="ACA160" s="128"/>
      <c r="ACB160" s="128"/>
      <c r="ACC160" s="128"/>
      <c r="ACD160" s="128"/>
      <c r="ACE160" s="128"/>
      <c r="ACF160" s="128"/>
      <c r="ACG160" s="128"/>
      <c r="ACH160" s="128"/>
      <c r="ACI160" s="128"/>
      <c r="ACJ160" s="128"/>
      <c r="ACK160" s="128"/>
      <c r="ACL160" s="128"/>
      <c r="ACM160" s="128"/>
      <c r="ACN160" s="128"/>
      <c r="ACO160" s="128"/>
      <c r="ACP160" s="128"/>
      <c r="ACQ160" s="128"/>
      <c r="ACR160" s="128"/>
      <c r="ACS160" s="128"/>
      <c r="ACT160" s="128"/>
      <c r="ACU160" s="128"/>
      <c r="ACV160" s="128"/>
      <c r="ACW160" s="128"/>
      <c r="ACX160" s="128"/>
      <c r="ACY160" s="128"/>
      <c r="ACZ160" s="128"/>
      <c r="ADA160" s="128"/>
      <c r="ADB160" s="128"/>
      <c r="ADC160" s="128"/>
      <c r="ADD160" s="128"/>
      <c r="ADE160" s="128"/>
      <c r="ADF160" s="128"/>
      <c r="ADG160" s="128"/>
      <c r="ADH160" s="128"/>
      <c r="ADI160" s="128"/>
      <c r="ADJ160" s="128"/>
      <c r="ADK160" s="128"/>
      <c r="ADL160" s="128"/>
      <c r="ADM160" s="128"/>
      <c r="ADN160" s="128"/>
      <c r="ADO160" s="128"/>
      <c r="ADP160" s="128"/>
      <c r="ADQ160" s="128"/>
      <c r="ADR160" s="128"/>
      <c r="ADS160" s="128"/>
      <c r="ADT160" s="128"/>
      <c r="ADU160" s="128"/>
      <c r="ADV160" s="128"/>
      <c r="ADW160" s="128"/>
      <c r="ADX160" s="128"/>
      <c r="ADY160" s="128"/>
      <c r="ADZ160" s="128"/>
      <c r="AEA160" s="128"/>
      <c r="AEB160" s="128"/>
      <c r="AEC160" s="128"/>
      <c r="AED160" s="128"/>
      <c r="AEE160" s="128"/>
      <c r="AEF160" s="128"/>
      <c r="AEG160" s="128"/>
      <c r="AEH160" s="128"/>
      <c r="AEI160" s="128"/>
      <c r="AEJ160" s="128"/>
      <c r="AEK160" s="128"/>
      <c r="AEL160" s="128"/>
      <c r="AEM160" s="128"/>
      <c r="AEN160" s="128"/>
      <c r="AEO160" s="128"/>
      <c r="AEP160" s="128"/>
      <c r="AEQ160" s="128"/>
      <c r="AER160" s="128"/>
      <c r="AES160" s="128"/>
      <c r="AET160" s="128"/>
      <c r="AEU160" s="128"/>
      <c r="AEV160" s="128"/>
      <c r="AEW160" s="128"/>
      <c r="AEX160" s="128"/>
      <c r="AEY160" s="128"/>
      <c r="AEZ160" s="128"/>
      <c r="AFA160" s="128"/>
      <c r="AFB160" s="128"/>
      <c r="AFC160" s="128"/>
      <c r="AFD160" s="128"/>
      <c r="AFE160" s="128"/>
      <c r="AFF160" s="128"/>
      <c r="AFG160" s="128"/>
      <c r="AFH160" s="128"/>
      <c r="AFI160" s="128"/>
      <c r="AFJ160" s="128"/>
      <c r="AFK160" s="128"/>
      <c r="AFL160" s="128"/>
      <c r="AFM160" s="128"/>
      <c r="AFN160" s="128"/>
      <c r="AFO160" s="128"/>
      <c r="AFP160" s="128"/>
      <c r="AFQ160" s="128"/>
      <c r="AFR160" s="128"/>
      <c r="AFS160" s="128"/>
      <c r="AFT160" s="128"/>
      <c r="AFU160" s="128"/>
      <c r="AFV160" s="128"/>
      <c r="AFW160" s="128"/>
      <c r="AFX160" s="128"/>
      <c r="AFY160" s="128"/>
      <c r="AFZ160" s="128"/>
      <c r="AGA160" s="128"/>
      <c r="AGB160" s="128"/>
      <c r="AGC160" s="128"/>
      <c r="AGD160" s="128"/>
      <c r="AGE160" s="128"/>
      <c r="AGF160" s="128"/>
      <c r="AGG160" s="128"/>
      <c r="AGH160" s="128"/>
      <c r="AGI160" s="128"/>
      <c r="AGJ160" s="128"/>
      <c r="AGK160" s="128"/>
      <c r="AGL160" s="128"/>
      <c r="AGM160" s="128"/>
      <c r="AGN160" s="128"/>
      <c r="AGO160" s="128"/>
      <c r="AGP160" s="128"/>
      <c r="AGQ160" s="128"/>
      <c r="AGR160" s="128"/>
      <c r="AGS160" s="128"/>
      <c r="AGT160" s="128"/>
      <c r="AGU160" s="128"/>
      <c r="AGV160" s="128"/>
      <c r="AGW160" s="128"/>
      <c r="AGX160" s="128"/>
      <c r="AGY160" s="128"/>
      <c r="AGZ160" s="128"/>
      <c r="AHA160" s="128"/>
      <c r="AHB160" s="128"/>
      <c r="AHC160" s="128"/>
      <c r="AHD160" s="128"/>
      <c r="AHE160" s="128"/>
      <c r="AHF160" s="128"/>
      <c r="AHG160" s="128"/>
      <c r="AHH160" s="128"/>
      <c r="AHI160" s="128"/>
      <c r="AHJ160" s="128"/>
      <c r="AHK160" s="128"/>
      <c r="AHL160" s="128"/>
      <c r="AHM160" s="128"/>
      <c r="AHN160" s="128"/>
      <c r="AHO160" s="128"/>
      <c r="AHP160" s="128"/>
      <c r="AHQ160" s="128"/>
      <c r="AHR160" s="128"/>
      <c r="AHS160" s="128"/>
      <c r="AHT160" s="128"/>
      <c r="AHU160" s="128"/>
      <c r="AHV160" s="128"/>
      <c r="AHW160" s="128"/>
      <c r="AHX160" s="128"/>
      <c r="AHY160" s="128"/>
      <c r="AHZ160" s="128"/>
      <c r="AIA160" s="128"/>
      <c r="AIB160" s="128"/>
      <c r="AIC160" s="128"/>
      <c r="AID160" s="128"/>
      <c r="AIE160" s="128"/>
      <c r="AIF160" s="128"/>
      <c r="AIG160" s="128"/>
      <c r="AIH160" s="128"/>
      <c r="AII160" s="128"/>
      <c r="AIJ160" s="128"/>
      <c r="AIK160" s="128"/>
      <c r="AIL160" s="128"/>
      <c r="AIM160" s="128"/>
      <c r="AIN160" s="128"/>
      <c r="AIO160" s="128"/>
      <c r="AIP160" s="128"/>
      <c r="AIQ160" s="128"/>
      <c r="AIR160" s="128"/>
      <c r="AIS160" s="128"/>
      <c r="AIT160" s="128"/>
      <c r="AIU160" s="128"/>
      <c r="AIV160" s="128"/>
      <c r="AIW160" s="128"/>
      <c r="AIX160" s="128"/>
      <c r="AIY160" s="128"/>
      <c r="AIZ160" s="128"/>
      <c r="AJA160" s="128"/>
      <c r="AJB160" s="128"/>
      <c r="AJC160" s="128"/>
      <c r="AJD160" s="128"/>
      <c r="AJE160" s="128"/>
      <c r="AJF160" s="128"/>
      <c r="AJG160" s="128"/>
      <c r="AJH160" s="128"/>
      <c r="AJI160" s="128"/>
      <c r="AJJ160" s="128"/>
      <c r="AJK160" s="128"/>
      <c r="AJL160" s="128"/>
      <c r="AJM160" s="128"/>
      <c r="AJN160" s="128"/>
      <c r="AJO160" s="128"/>
      <c r="AJP160" s="128"/>
      <c r="AJQ160" s="128"/>
      <c r="AJR160" s="128"/>
      <c r="AJS160" s="128"/>
      <c r="AJT160" s="128"/>
      <c r="AJU160" s="128"/>
      <c r="AJV160" s="128"/>
      <c r="AJW160" s="128"/>
      <c r="AJX160" s="128"/>
      <c r="AJY160" s="128"/>
      <c r="AJZ160" s="128"/>
      <c r="AKA160" s="128"/>
      <c r="AKB160" s="128"/>
      <c r="AKC160" s="128"/>
      <c r="AKD160" s="128"/>
      <c r="AKE160" s="128"/>
      <c r="AKF160" s="128"/>
      <c r="AKG160" s="128"/>
      <c r="AKH160" s="128"/>
      <c r="AKI160" s="128"/>
      <c r="AKJ160" s="128"/>
      <c r="AKK160" s="128"/>
      <c r="AKL160" s="128"/>
      <c r="AKM160" s="128"/>
      <c r="AKN160" s="128"/>
      <c r="AKO160" s="128"/>
      <c r="AKP160" s="128"/>
      <c r="AKQ160" s="128"/>
      <c r="AKR160" s="128"/>
      <c r="AKS160" s="128"/>
      <c r="AKT160" s="128"/>
      <c r="AKU160" s="128"/>
      <c r="AKV160" s="128"/>
      <c r="AKW160" s="128"/>
      <c r="AKX160" s="128"/>
      <c r="AKY160" s="128"/>
      <c r="AKZ160" s="128"/>
      <c r="ALA160" s="128"/>
      <c r="ALB160" s="128"/>
      <c r="ALC160" s="128"/>
      <c r="ALD160" s="128"/>
      <c r="ALE160" s="128"/>
      <c r="ALF160" s="128"/>
      <c r="ALG160" s="128"/>
      <c r="ALH160" s="128"/>
      <c r="ALI160" s="128"/>
      <c r="ALJ160" s="128"/>
      <c r="ALK160" s="128"/>
      <c r="ALL160" s="128"/>
      <c r="ALM160" s="128"/>
      <c r="ALN160" s="128"/>
      <c r="ALO160" s="128"/>
      <c r="ALP160" s="128"/>
      <c r="ALQ160" s="128"/>
      <c r="ALR160" s="128"/>
      <c r="ALS160" s="128"/>
      <c r="ALT160" s="128"/>
      <c r="ALU160" s="128"/>
      <c r="ALV160" s="128"/>
      <c r="ALW160" s="128"/>
      <c r="ALX160" s="128"/>
      <c r="ALY160" s="128"/>
      <c r="ALZ160" s="128"/>
      <c r="AMA160" s="128"/>
      <c r="AMB160" s="128"/>
      <c r="AMC160" s="128"/>
      <c r="AMD160" s="128"/>
      <c r="AME160" s="128"/>
      <c r="AMF160" s="128"/>
      <c r="AMG160" s="128"/>
      <c r="AMH160" s="128"/>
      <c r="AMI160" s="128"/>
      <c r="AMJ160" s="128"/>
      <c r="AMK160" s="128"/>
      <c r="AML160" s="128"/>
      <c r="AMM160" s="128"/>
      <c r="AMN160" s="128"/>
      <c r="AMO160" s="128"/>
    </row>
    <row r="161" spans="1:1029">
      <c r="A161" s="370"/>
      <c r="B161" s="371"/>
      <c r="C161" s="371"/>
      <c r="D161" s="371"/>
      <c r="E161" s="371"/>
      <c r="F161" s="112"/>
      <c r="G161" s="112"/>
      <c r="H161" s="112"/>
      <c r="I161" s="112"/>
      <c r="J161" s="112"/>
      <c r="K161" s="112"/>
      <c r="L161" s="112"/>
      <c r="M161" s="112"/>
      <c r="N161" s="112"/>
      <c r="P161" s="112"/>
      <c r="Q161" s="112"/>
      <c r="R161" s="112"/>
      <c r="S161" s="112"/>
      <c r="AG161" s="112"/>
      <c r="AH161" s="112"/>
      <c r="AI161" s="112"/>
      <c r="AJ161" s="112"/>
      <c r="AK161" s="112"/>
      <c r="AL161" s="112"/>
      <c r="AM161" s="112"/>
      <c r="AN161" s="112"/>
      <c r="AO161" s="112"/>
      <c r="AP161" s="112"/>
      <c r="AQ161" s="112"/>
      <c r="AR161" s="128"/>
      <c r="AS161" s="128"/>
      <c r="AT161" s="128"/>
      <c r="AU161" s="128"/>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c r="CX161" s="128"/>
      <c r="CY161" s="128"/>
      <c r="CZ161" s="128"/>
      <c r="DA161" s="128"/>
      <c r="DB161" s="128"/>
      <c r="DC161" s="128"/>
      <c r="DD161" s="128"/>
      <c r="DE161" s="128"/>
      <c r="DF161" s="128"/>
      <c r="DG161" s="128"/>
      <c r="DH161" s="128"/>
      <c r="DI161" s="128"/>
      <c r="DJ161" s="128"/>
      <c r="DK161" s="128"/>
      <c r="DL161" s="128"/>
      <c r="DM161" s="128"/>
      <c r="DN161" s="128"/>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128"/>
      <c r="EV161" s="128"/>
      <c r="EW161" s="128"/>
      <c r="EX161" s="128"/>
      <c r="EY161" s="128"/>
      <c r="EZ161" s="128"/>
      <c r="FA161" s="128"/>
      <c r="FB161" s="128"/>
      <c r="FC161" s="128"/>
      <c r="FD161" s="128"/>
      <c r="FE161" s="128"/>
      <c r="FF161" s="128"/>
      <c r="FG161" s="128"/>
      <c r="FH161" s="128"/>
      <c r="FI161" s="128"/>
      <c r="FJ161" s="128"/>
      <c r="FK161" s="128"/>
      <c r="FL161" s="128"/>
      <c r="FM161" s="128"/>
      <c r="FN161" s="128"/>
      <c r="FO161" s="128"/>
      <c r="FP161" s="128"/>
      <c r="FQ161" s="128"/>
      <c r="FR161" s="128"/>
      <c r="FS161" s="128"/>
      <c r="FT161" s="128"/>
      <c r="FU161" s="128"/>
      <c r="FV161" s="128"/>
      <c r="FW161" s="128"/>
      <c r="FX161" s="128"/>
      <c r="FY161" s="128"/>
      <c r="FZ161" s="128"/>
      <c r="GA161" s="128"/>
      <c r="GB161" s="128"/>
      <c r="GC161" s="128"/>
      <c r="GD161" s="128"/>
      <c r="GE161" s="128"/>
      <c r="GF161" s="128"/>
      <c r="GG161" s="128"/>
      <c r="GH161" s="128"/>
      <c r="GI161" s="128"/>
      <c r="GJ161" s="128"/>
      <c r="GK161" s="128"/>
      <c r="GL161" s="128"/>
      <c r="GM161" s="128"/>
      <c r="GN161" s="128"/>
      <c r="GO161" s="128"/>
      <c r="GP161" s="128"/>
      <c r="GQ161" s="128"/>
      <c r="GR161" s="128"/>
      <c r="GS161" s="128"/>
      <c r="GT161" s="128"/>
      <c r="GU161" s="128"/>
      <c r="GV161" s="128"/>
      <c r="GW161" s="128"/>
      <c r="GX161" s="128"/>
      <c r="GY161" s="128"/>
      <c r="GZ161" s="128"/>
      <c r="HA161" s="128"/>
      <c r="HB161" s="128"/>
      <c r="HC161" s="128"/>
      <c r="HD161" s="128"/>
      <c r="HE161" s="128"/>
      <c r="HF161" s="128"/>
      <c r="HG161" s="128"/>
      <c r="HH161" s="128"/>
      <c r="HI161" s="128"/>
      <c r="HJ161" s="128"/>
      <c r="HK161" s="128"/>
      <c r="HL161" s="128"/>
      <c r="HM161" s="128"/>
      <c r="HN161" s="128"/>
      <c r="HO161" s="128"/>
      <c r="HP161" s="128"/>
      <c r="HQ161" s="128"/>
      <c r="HR161" s="128"/>
      <c r="HS161" s="128"/>
      <c r="HT161" s="128"/>
      <c r="HU161" s="128"/>
      <c r="HV161" s="128"/>
      <c r="HW161" s="128"/>
      <c r="HX161" s="128"/>
      <c r="HY161" s="128"/>
      <c r="HZ161" s="128"/>
      <c r="IA161" s="128"/>
      <c r="IB161" s="128"/>
      <c r="IC161" s="128"/>
      <c r="ID161" s="128"/>
      <c r="IE161" s="128"/>
      <c r="IF161" s="128"/>
      <c r="IG161" s="128"/>
      <c r="IH161" s="128"/>
      <c r="II161" s="128"/>
      <c r="IJ161" s="128"/>
      <c r="IK161" s="128"/>
      <c r="IL161" s="128"/>
      <c r="IM161" s="128"/>
      <c r="IN161" s="128"/>
      <c r="IO161" s="128"/>
      <c r="IP161" s="128"/>
      <c r="IQ161" s="128"/>
      <c r="IR161" s="128"/>
      <c r="IS161" s="128"/>
      <c r="IT161" s="128"/>
      <c r="IU161" s="128"/>
      <c r="IV161" s="128"/>
      <c r="IW161" s="128"/>
      <c r="IX161" s="128"/>
      <c r="IY161" s="128"/>
      <c r="IZ161" s="128"/>
      <c r="JA161" s="128"/>
      <c r="JB161" s="128"/>
      <c r="JC161" s="128"/>
      <c r="JD161" s="128"/>
      <c r="JE161" s="128"/>
      <c r="JF161" s="128"/>
      <c r="JG161" s="128"/>
      <c r="JH161" s="128"/>
      <c r="JI161" s="128"/>
      <c r="JJ161" s="128"/>
      <c r="JK161" s="128"/>
      <c r="JL161" s="128"/>
      <c r="JM161" s="128"/>
      <c r="JN161" s="128"/>
      <c r="JO161" s="128"/>
      <c r="JP161" s="128"/>
      <c r="JQ161" s="128"/>
      <c r="JR161" s="128"/>
      <c r="JS161" s="128"/>
      <c r="JT161" s="128"/>
      <c r="JU161" s="128"/>
      <c r="JV161" s="128"/>
      <c r="JW161" s="128"/>
      <c r="JX161" s="128"/>
      <c r="JY161" s="128"/>
      <c r="JZ161" s="128"/>
      <c r="KA161" s="128"/>
      <c r="KB161" s="128"/>
      <c r="KC161" s="128"/>
      <c r="KD161" s="128"/>
      <c r="KE161" s="128"/>
      <c r="KF161" s="128"/>
      <c r="KG161" s="128"/>
      <c r="KH161" s="128"/>
      <c r="KI161" s="128"/>
      <c r="KJ161" s="128"/>
      <c r="KK161" s="128"/>
      <c r="KL161" s="128"/>
      <c r="KM161" s="128"/>
      <c r="KN161" s="128"/>
      <c r="KO161" s="128"/>
      <c r="KP161" s="128"/>
      <c r="KQ161" s="128"/>
      <c r="KR161" s="128"/>
      <c r="KS161" s="128"/>
      <c r="KT161" s="128"/>
      <c r="KU161" s="128"/>
      <c r="KV161" s="128"/>
      <c r="KW161" s="128"/>
      <c r="KX161" s="128"/>
      <c r="KY161" s="128"/>
      <c r="KZ161" s="128"/>
      <c r="LA161" s="128"/>
      <c r="LB161" s="128"/>
      <c r="LC161" s="128"/>
      <c r="LD161" s="128"/>
      <c r="LE161" s="128"/>
      <c r="LF161" s="128"/>
      <c r="LG161" s="128"/>
      <c r="LH161" s="128"/>
      <c r="LI161" s="128"/>
      <c r="LJ161" s="128"/>
      <c r="LK161" s="128"/>
      <c r="LL161" s="128"/>
      <c r="LM161" s="128"/>
      <c r="LN161" s="128"/>
      <c r="LO161" s="128"/>
      <c r="LP161" s="128"/>
      <c r="LQ161" s="128"/>
      <c r="LR161" s="128"/>
      <c r="LS161" s="128"/>
      <c r="LT161" s="128"/>
      <c r="LU161" s="128"/>
      <c r="LV161" s="128"/>
      <c r="LW161" s="128"/>
      <c r="LX161" s="128"/>
      <c r="LY161" s="128"/>
      <c r="LZ161" s="128"/>
      <c r="MA161" s="128"/>
      <c r="MB161" s="128"/>
      <c r="MC161" s="128"/>
      <c r="MD161" s="128"/>
      <c r="ME161" s="128"/>
      <c r="MF161" s="128"/>
      <c r="MG161" s="128"/>
      <c r="MH161" s="128"/>
      <c r="MI161" s="128"/>
      <c r="MJ161" s="128"/>
      <c r="MK161" s="128"/>
      <c r="ML161" s="128"/>
      <c r="MM161" s="128"/>
      <c r="MN161" s="128"/>
      <c r="MO161" s="128"/>
      <c r="MP161" s="128"/>
      <c r="MQ161" s="128"/>
      <c r="MR161" s="128"/>
      <c r="MS161" s="128"/>
      <c r="MT161" s="128"/>
      <c r="MU161" s="128"/>
      <c r="MV161" s="128"/>
      <c r="MW161" s="128"/>
      <c r="MX161" s="128"/>
      <c r="MY161" s="128"/>
      <c r="MZ161" s="128"/>
      <c r="NA161" s="128"/>
      <c r="NB161" s="128"/>
      <c r="NC161" s="128"/>
      <c r="ND161" s="128"/>
      <c r="NE161" s="128"/>
      <c r="NF161" s="128"/>
      <c r="NG161" s="128"/>
      <c r="NH161" s="128"/>
      <c r="NI161" s="128"/>
      <c r="NJ161" s="128"/>
      <c r="NK161" s="128"/>
      <c r="NL161" s="128"/>
      <c r="NM161" s="128"/>
      <c r="NN161" s="128"/>
      <c r="NO161" s="128"/>
      <c r="NP161" s="128"/>
      <c r="NQ161" s="128"/>
      <c r="NR161" s="128"/>
      <c r="NS161" s="128"/>
      <c r="NT161" s="128"/>
      <c r="NU161" s="128"/>
      <c r="NV161" s="128"/>
      <c r="NW161" s="128"/>
      <c r="NX161" s="128"/>
      <c r="NY161" s="128"/>
      <c r="NZ161" s="128"/>
      <c r="OA161" s="128"/>
      <c r="OB161" s="128"/>
      <c r="OC161" s="128"/>
      <c r="OD161" s="128"/>
      <c r="OE161" s="128"/>
      <c r="OF161" s="128"/>
      <c r="OG161" s="128"/>
      <c r="OH161" s="128"/>
      <c r="OI161" s="128"/>
      <c r="OJ161" s="128"/>
      <c r="OK161" s="128"/>
      <c r="OL161" s="128"/>
      <c r="OM161" s="128"/>
      <c r="ON161" s="128"/>
      <c r="OO161" s="128"/>
      <c r="OP161" s="128"/>
      <c r="OQ161" s="128"/>
      <c r="OR161" s="128"/>
      <c r="OS161" s="128"/>
      <c r="OT161" s="128"/>
      <c r="OU161" s="128"/>
      <c r="OV161" s="128"/>
      <c r="OW161" s="128"/>
      <c r="OX161" s="128"/>
      <c r="OY161" s="128"/>
      <c r="OZ161" s="128"/>
      <c r="PA161" s="128"/>
      <c r="PB161" s="128"/>
      <c r="PC161" s="128"/>
      <c r="PD161" s="128"/>
      <c r="PE161" s="128"/>
      <c r="PF161" s="128"/>
      <c r="PG161" s="128"/>
      <c r="PH161" s="128"/>
      <c r="PI161" s="128"/>
      <c r="PJ161" s="128"/>
      <c r="PK161" s="128"/>
      <c r="PL161" s="128"/>
      <c r="PM161" s="128"/>
      <c r="PN161" s="128"/>
      <c r="PO161" s="128"/>
      <c r="PP161" s="128"/>
      <c r="PQ161" s="128"/>
      <c r="PR161" s="128"/>
      <c r="PS161" s="128"/>
      <c r="PT161" s="128"/>
      <c r="PU161" s="128"/>
      <c r="PV161" s="128"/>
      <c r="PW161" s="128"/>
      <c r="PX161" s="128"/>
      <c r="PY161" s="128"/>
      <c r="PZ161" s="128"/>
      <c r="QA161" s="128"/>
      <c r="QB161" s="128"/>
      <c r="QC161" s="128"/>
      <c r="QD161" s="128"/>
      <c r="QE161" s="128"/>
      <c r="QF161" s="128"/>
      <c r="QG161" s="128"/>
      <c r="QH161" s="128"/>
      <c r="QI161" s="128"/>
      <c r="QJ161" s="128"/>
      <c r="QK161" s="128"/>
      <c r="QL161" s="128"/>
      <c r="QM161" s="128"/>
      <c r="QN161" s="128"/>
      <c r="QO161" s="128"/>
      <c r="QP161" s="128"/>
      <c r="QQ161" s="128"/>
      <c r="QR161" s="128"/>
      <c r="QS161" s="128"/>
      <c r="QT161" s="128"/>
      <c r="QU161" s="128"/>
      <c r="QV161" s="128"/>
      <c r="QW161" s="128"/>
      <c r="QX161" s="128"/>
      <c r="QY161" s="128"/>
      <c r="QZ161" s="128"/>
      <c r="RA161" s="128"/>
      <c r="RB161" s="128"/>
      <c r="RC161" s="128"/>
      <c r="RD161" s="128"/>
      <c r="RE161" s="128"/>
      <c r="RF161" s="128"/>
      <c r="RG161" s="128"/>
      <c r="RH161" s="128"/>
      <c r="RI161" s="128"/>
      <c r="RJ161" s="128"/>
      <c r="RK161" s="128"/>
      <c r="RL161" s="128"/>
      <c r="RM161" s="128"/>
      <c r="RN161" s="128"/>
      <c r="RO161" s="128"/>
      <c r="RP161" s="128"/>
      <c r="RQ161" s="128"/>
      <c r="RR161" s="128"/>
      <c r="RS161" s="128"/>
      <c r="RT161" s="128"/>
      <c r="RU161" s="128"/>
      <c r="RV161" s="128"/>
      <c r="RW161" s="128"/>
      <c r="RX161" s="128"/>
      <c r="RY161" s="128"/>
      <c r="RZ161" s="128"/>
      <c r="SA161" s="128"/>
      <c r="SB161" s="128"/>
      <c r="SC161" s="128"/>
      <c r="SD161" s="128"/>
      <c r="SE161" s="128"/>
      <c r="SF161" s="128"/>
      <c r="SG161" s="128"/>
      <c r="SH161" s="128"/>
      <c r="SI161" s="128"/>
      <c r="SJ161" s="128"/>
      <c r="SK161" s="128"/>
      <c r="SL161" s="128"/>
      <c r="SM161" s="128"/>
      <c r="SN161" s="128"/>
      <c r="SO161" s="128"/>
      <c r="SP161" s="128"/>
      <c r="SQ161" s="128"/>
      <c r="SR161" s="128"/>
      <c r="SS161" s="128"/>
      <c r="ST161" s="128"/>
      <c r="SU161" s="128"/>
      <c r="SV161" s="128"/>
      <c r="SW161" s="128"/>
      <c r="SX161" s="128"/>
      <c r="SY161" s="128"/>
      <c r="SZ161" s="128"/>
      <c r="TA161" s="128"/>
      <c r="TB161" s="128"/>
      <c r="TC161" s="128"/>
      <c r="TD161" s="128"/>
      <c r="TE161" s="128"/>
      <c r="TF161" s="128"/>
      <c r="TG161" s="128"/>
      <c r="TH161" s="128"/>
      <c r="TI161" s="128"/>
      <c r="TJ161" s="128"/>
      <c r="TK161" s="128"/>
      <c r="TL161" s="128"/>
      <c r="TM161" s="128"/>
      <c r="TN161" s="128"/>
      <c r="TO161" s="128"/>
      <c r="TP161" s="128"/>
      <c r="TQ161" s="128"/>
      <c r="TR161" s="128"/>
      <c r="TS161" s="128"/>
      <c r="TT161" s="128"/>
      <c r="TU161" s="128"/>
      <c r="TV161" s="128"/>
      <c r="TW161" s="128"/>
      <c r="TX161" s="128"/>
      <c r="TY161" s="128"/>
      <c r="TZ161" s="128"/>
      <c r="UA161" s="128"/>
      <c r="UB161" s="128"/>
      <c r="UC161" s="128"/>
      <c r="UD161" s="128"/>
      <c r="UE161" s="128"/>
      <c r="UF161" s="128"/>
      <c r="UG161" s="128"/>
      <c r="UH161" s="128"/>
      <c r="UI161" s="128"/>
      <c r="UJ161" s="128"/>
      <c r="UK161" s="128"/>
      <c r="UL161" s="128"/>
      <c r="UM161" s="128"/>
      <c r="UN161" s="128"/>
      <c r="UO161" s="128"/>
      <c r="UP161" s="128"/>
      <c r="UQ161" s="128"/>
      <c r="UR161" s="128"/>
      <c r="US161" s="128"/>
      <c r="UT161" s="128"/>
      <c r="UU161" s="128"/>
      <c r="UV161" s="128"/>
      <c r="UW161" s="128"/>
      <c r="UX161" s="128"/>
      <c r="UY161" s="128"/>
      <c r="UZ161" s="128"/>
      <c r="VA161" s="128"/>
      <c r="VB161" s="128"/>
      <c r="VC161" s="128"/>
      <c r="VD161" s="128"/>
      <c r="VE161" s="128"/>
      <c r="VF161" s="128"/>
      <c r="VG161" s="128"/>
      <c r="VH161" s="128"/>
      <c r="VI161" s="128"/>
      <c r="VJ161" s="128"/>
      <c r="VK161" s="128"/>
      <c r="VL161" s="128"/>
      <c r="VM161" s="128"/>
      <c r="VN161" s="128"/>
      <c r="VO161" s="128"/>
      <c r="VP161" s="128"/>
      <c r="VQ161" s="128"/>
      <c r="VR161" s="128"/>
      <c r="VS161" s="128"/>
      <c r="VT161" s="128"/>
      <c r="VU161" s="128"/>
      <c r="VV161" s="128"/>
      <c r="VW161" s="128"/>
      <c r="VX161" s="128"/>
      <c r="VY161" s="128"/>
      <c r="VZ161" s="128"/>
      <c r="WA161" s="128"/>
      <c r="WB161" s="128"/>
      <c r="WC161" s="128"/>
      <c r="WD161" s="128"/>
      <c r="WE161" s="128"/>
      <c r="WF161" s="128"/>
      <c r="WG161" s="128"/>
      <c r="WH161" s="128"/>
      <c r="WI161" s="128"/>
      <c r="WJ161" s="128"/>
      <c r="WK161" s="128"/>
      <c r="WL161" s="128"/>
      <c r="WM161" s="128"/>
      <c r="WN161" s="128"/>
      <c r="WO161" s="128"/>
      <c r="WP161" s="128"/>
      <c r="WQ161" s="128"/>
      <c r="WR161" s="128"/>
      <c r="WS161" s="128"/>
      <c r="WT161" s="128"/>
      <c r="WU161" s="128"/>
      <c r="WV161" s="128"/>
      <c r="WW161" s="128"/>
      <c r="WX161" s="128"/>
      <c r="WY161" s="128"/>
      <c r="WZ161" s="128"/>
      <c r="XA161" s="128"/>
      <c r="XB161" s="128"/>
      <c r="XC161" s="128"/>
      <c r="XD161" s="128"/>
      <c r="XE161" s="128"/>
      <c r="XF161" s="128"/>
      <c r="XG161" s="128"/>
      <c r="XH161" s="128"/>
      <c r="XI161" s="128"/>
      <c r="XJ161" s="128"/>
      <c r="XK161" s="128"/>
      <c r="XL161" s="128"/>
      <c r="XM161" s="128"/>
      <c r="XN161" s="128"/>
      <c r="XO161" s="128"/>
      <c r="XP161" s="128"/>
      <c r="XQ161" s="128"/>
      <c r="XR161" s="128"/>
      <c r="XS161" s="128"/>
      <c r="XT161" s="128"/>
      <c r="XU161" s="128"/>
      <c r="XV161" s="128"/>
      <c r="XW161" s="128"/>
      <c r="XX161" s="128"/>
      <c r="XY161" s="128"/>
      <c r="XZ161" s="128"/>
      <c r="YA161" s="128"/>
      <c r="YB161" s="128"/>
      <c r="YC161" s="128"/>
      <c r="YD161" s="128"/>
      <c r="YE161" s="128"/>
      <c r="YF161" s="128"/>
      <c r="YG161" s="128"/>
      <c r="YH161" s="128"/>
      <c r="YI161" s="128"/>
      <c r="YJ161" s="128"/>
      <c r="YK161" s="128"/>
      <c r="YL161" s="128"/>
      <c r="YM161" s="128"/>
      <c r="YN161" s="128"/>
      <c r="YO161" s="128"/>
      <c r="YP161" s="128"/>
      <c r="YQ161" s="128"/>
      <c r="YR161" s="128"/>
      <c r="YS161" s="128"/>
      <c r="YT161" s="128"/>
      <c r="YU161" s="128"/>
      <c r="YV161" s="128"/>
      <c r="YW161" s="128"/>
      <c r="YX161" s="128"/>
      <c r="YY161" s="128"/>
      <c r="YZ161" s="128"/>
      <c r="ZA161" s="128"/>
      <c r="ZB161" s="128"/>
      <c r="ZC161" s="128"/>
      <c r="ZD161" s="128"/>
      <c r="ZE161" s="128"/>
      <c r="ZF161" s="128"/>
      <c r="ZG161" s="128"/>
      <c r="ZH161" s="128"/>
      <c r="ZI161" s="128"/>
      <c r="ZJ161" s="128"/>
      <c r="ZK161" s="128"/>
      <c r="ZL161" s="128"/>
      <c r="ZM161" s="128"/>
      <c r="ZN161" s="128"/>
      <c r="ZO161" s="128"/>
      <c r="ZP161" s="128"/>
      <c r="ZQ161" s="128"/>
      <c r="ZR161" s="128"/>
      <c r="ZS161" s="128"/>
      <c r="ZT161" s="128"/>
      <c r="ZU161" s="128"/>
      <c r="ZV161" s="128"/>
      <c r="ZW161" s="128"/>
      <c r="ZX161" s="128"/>
      <c r="ZY161" s="128"/>
      <c r="ZZ161" s="128"/>
      <c r="AAA161" s="128"/>
      <c r="AAB161" s="128"/>
      <c r="AAC161" s="128"/>
      <c r="AAD161" s="128"/>
      <c r="AAE161" s="128"/>
      <c r="AAF161" s="128"/>
      <c r="AAG161" s="128"/>
      <c r="AAH161" s="128"/>
      <c r="AAI161" s="128"/>
      <c r="AAJ161" s="128"/>
      <c r="AAK161" s="128"/>
      <c r="AAL161" s="128"/>
      <c r="AAM161" s="128"/>
      <c r="AAN161" s="128"/>
      <c r="AAO161" s="128"/>
      <c r="AAP161" s="128"/>
      <c r="AAQ161" s="128"/>
      <c r="AAR161" s="128"/>
      <c r="AAS161" s="128"/>
      <c r="AAT161" s="128"/>
      <c r="AAU161" s="128"/>
      <c r="AAV161" s="128"/>
      <c r="AAW161" s="128"/>
      <c r="AAX161" s="128"/>
      <c r="AAY161" s="128"/>
      <c r="AAZ161" s="128"/>
      <c r="ABA161" s="128"/>
      <c r="ABB161" s="128"/>
      <c r="ABC161" s="128"/>
      <c r="ABD161" s="128"/>
      <c r="ABE161" s="128"/>
      <c r="ABF161" s="128"/>
      <c r="ABG161" s="128"/>
      <c r="ABH161" s="128"/>
      <c r="ABI161" s="128"/>
      <c r="ABJ161" s="128"/>
      <c r="ABK161" s="128"/>
      <c r="ABL161" s="128"/>
      <c r="ABM161" s="128"/>
      <c r="ABN161" s="128"/>
      <c r="ABO161" s="128"/>
      <c r="ABP161" s="128"/>
      <c r="ABQ161" s="128"/>
      <c r="ABR161" s="128"/>
      <c r="ABS161" s="128"/>
      <c r="ABT161" s="128"/>
      <c r="ABU161" s="128"/>
      <c r="ABV161" s="128"/>
      <c r="ABW161" s="128"/>
      <c r="ABX161" s="128"/>
      <c r="ABY161" s="128"/>
      <c r="ABZ161" s="128"/>
      <c r="ACA161" s="128"/>
      <c r="ACB161" s="128"/>
      <c r="ACC161" s="128"/>
      <c r="ACD161" s="128"/>
      <c r="ACE161" s="128"/>
      <c r="ACF161" s="128"/>
      <c r="ACG161" s="128"/>
      <c r="ACH161" s="128"/>
      <c r="ACI161" s="128"/>
      <c r="ACJ161" s="128"/>
      <c r="ACK161" s="128"/>
      <c r="ACL161" s="128"/>
      <c r="ACM161" s="128"/>
      <c r="ACN161" s="128"/>
      <c r="ACO161" s="128"/>
      <c r="ACP161" s="128"/>
      <c r="ACQ161" s="128"/>
      <c r="ACR161" s="128"/>
      <c r="ACS161" s="128"/>
      <c r="ACT161" s="128"/>
      <c r="ACU161" s="128"/>
      <c r="ACV161" s="128"/>
      <c r="ACW161" s="128"/>
      <c r="ACX161" s="128"/>
      <c r="ACY161" s="128"/>
      <c r="ACZ161" s="128"/>
      <c r="ADA161" s="128"/>
      <c r="ADB161" s="128"/>
      <c r="ADC161" s="128"/>
      <c r="ADD161" s="128"/>
      <c r="ADE161" s="128"/>
      <c r="ADF161" s="128"/>
      <c r="ADG161" s="128"/>
      <c r="ADH161" s="128"/>
      <c r="ADI161" s="128"/>
      <c r="ADJ161" s="128"/>
      <c r="ADK161" s="128"/>
      <c r="ADL161" s="128"/>
      <c r="ADM161" s="128"/>
      <c r="ADN161" s="128"/>
      <c r="ADO161" s="128"/>
      <c r="ADP161" s="128"/>
      <c r="ADQ161" s="128"/>
      <c r="ADR161" s="128"/>
      <c r="ADS161" s="128"/>
      <c r="ADT161" s="128"/>
      <c r="ADU161" s="128"/>
      <c r="ADV161" s="128"/>
      <c r="ADW161" s="128"/>
      <c r="ADX161" s="128"/>
      <c r="ADY161" s="128"/>
      <c r="ADZ161" s="128"/>
      <c r="AEA161" s="128"/>
      <c r="AEB161" s="128"/>
      <c r="AEC161" s="128"/>
      <c r="AED161" s="128"/>
      <c r="AEE161" s="128"/>
      <c r="AEF161" s="128"/>
      <c r="AEG161" s="128"/>
      <c r="AEH161" s="128"/>
      <c r="AEI161" s="128"/>
      <c r="AEJ161" s="128"/>
      <c r="AEK161" s="128"/>
      <c r="AEL161" s="128"/>
      <c r="AEM161" s="128"/>
      <c r="AEN161" s="128"/>
      <c r="AEO161" s="128"/>
      <c r="AEP161" s="128"/>
      <c r="AEQ161" s="128"/>
      <c r="AER161" s="128"/>
      <c r="AES161" s="128"/>
      <c r="AET161" s="128"/>
      <c r="AEU161" s="128"/>
      <c r="AEV161" s="128"/>
      <c r="AEW161" s="128"/>
      <c r="AEX161" s="128"/>
      <c r="AEY161" s="128"/>
      <c r="AEZ161" s="128"/>
      <c r="AFA161" s="128"/>
      <c r="AFB161" s="128"/>
      <c r="AFC161" s="128"/>
      <c r="AFD161" s="128"/>
      <c r="AFE161" s="128"/>
      <c r="AFF161" s="128"/>
      <c r="AFG161" s="128"/>
      <c r="AFH161" s="128"/>
      <c r="AFI161" s="128"/>
      <c r="AFJ161" s="128"/>
      <c r="AFK161" s="128"/>
      <c r="AFL161" s="128"/>
      <c r="AFM161" s="128"/>
      <c r="AFN161" s="128"/>
      <c r="AFO161" s="128"/>
      <c r="AFP161" s="128"/>
      <c r="AFQ161" s="128"/>
      <c r="AFR161" s="128"/>
      <c r="AFS161" s="128"/>
      <c r="AFT161" s="128"/>
      <c r="AFU161" s="128"/>
      <c r="AFV161" s="128"/>
      <c r="AFW161" s="128"/>
      <c r="AFX161" s="128"/>
      <c r="AFY161" s="128"/>
      <c r="AFZ161" s="128"/>
      <c r="AGA161" s="128"/>
      <c r="AGB161" s="128"/>
      <c r="AGC161" s="128"/>
      <c r="AGD161" s="128"/>
      <c r="AGE161" s="128"/>
      <c r="AGF161" s="128"/>
      <c r="AGG161" s="128"/>
      <c r="AGH161" s="128"/>
      <c r="AGI161" s="128"/>
      <c r="AGJ161" s="128"/>
      <c r="AGK161" s="128"/>
      <c r="AGL161" s="128"/>
      <c r="AGM161" s="128"/>
      <c r="AGN161" s="128"/>
      <c r="AGO161" s="128"/>
      <c r="AGP161" s="128"/>
      <c r="AGQ161" s="128"/>
      <c r="AGR161" s="128"/>
      <c r="AGS161" s="128"/>
      <c r="AGT161" s="128"/>
      <c r="AGU161" s="128"/>
      <c r="AGV161" s="128"/>
      <c r="AGW161" s="128"/>
      <c r="AGX161" s="128"/>
      <c r="AGY161" s="128"/>
      <c r="AGZ161" s="128"/>
      <c r="AHA161" s="128"/>
      <c r="AHB161" s="128"/>
      <c r="AHC161" s="128"/>
      <c r="AHD161" s="128"/>
      <c r="AHE161" s="128"/>
      <c r="AHF161" s="128"/>
      <c r="AHG161" s="128"/>
      <c r="AHH161" s="128"/>
      <c r="AHI161" s="128"/>
      <c r="AHJ161" s="128"/>
      <c r="AHK161" s="128"/>
      <c r="AHL161" s="128"/>
      <c r="AHM161" s="128"/>
      <c r="AHN161" s="128"/>
      <c r="AHO161" s="128"/>
      <c r="AHP161" s="128"/>
      <c r="AHQ161" s="128"/>
      <c r="AHR161" s="128"/>
      <c r="AHS161" s="128"/>
      <c r="AHT161" s="128"/>
      <c r="AHU161" s="128"/>
      <c r="AHV161" s="128"/>
      <c r="AHW161" s="128"/>
      <c r="AHX161" s="128"/>
      <c r="AHY161" s="128"/>
      <c r="AHZ161" s="128"/>
      <c r="AIA161" s="128"/>
      <c r="AIB161" s="128"/>
      <c r="AIC161" s="128"/>
      <c r="AID161" s="128"/>
      <c r="AIE161" s="128"/>
      <c r="AIF161" s="128"/>
      <c r="AIG161" s="128"/>
      <c r="AIH161" s="128"/>
      <c r="AII161" s="128"/>
      <c r="AIJ161" s="128"/>
      <c r="AIK161" s="128"/>
      <c r="AIL161" s="128"/>
      <c r="AIM161" s="128"/>
      <c r="AIN161" s="128"/>
      <c r="AIO161" s="128"/>
      <c r="AIP161" s="128"/>
      <c r="AIQ161" s="128"/>
      <c r="AIR161" s="128"/>
      <c r="AIS161" s="128"/>
      <c r="AIT161" s="128"/>
      <c r="AIU161" s="128"/>
      <c r="AIV161" s="128"/>
      <c r="AIW161" s="128"/>
      <c r="AIX161" s="128"/>
      <c r="AIY161" s="128"/>
      <c r="AIZ161" s="128"/>
      <c r="AJA161" s="128"/>
      <c r="AJB161" s="128"/>
      <c r="AJC161" s="128"/>
      <c r="AJD161" s="128"/>
      <c r="AJE161" s="128"/>
      <c r="AJF161" s="128"/>
      <c r="AJG161" s="128"/>
      <c r="AJH161" s="128"/>
      <c r="AJI161" s="128"/>
      <c r="AJJ161" s="128"/>
      <c r="AJK161" s="128"/>
      <c r="AJL161" s="128"/>
      <c r="AJM161" s="128"/>
      <c r="AJN161" s="128"/>
      <c r="AJO161" s="128"/>
      <c r="AJP161" s="128"/>
      <c r="AJQ161" s="128"/>
      <c r="AJR161" s="128"/>
      <c r="AJS161" s="128"/>
      <c r="AJT161" s="128"/>
      <c r="AJU161" s="128"/>
      <c r="AJV161" s="128"/>
      <c r="AJW161" s="128"/>
      <c r="AJX161" s="128"/>
      <c r="AJY161" s="128"/>
      <c r="AJZ161" s="128"/>
      <c r="AKA161" s="128"/>
      <c r="AKB161" s="128"/>
      <c r="AKC161" s="128"/>
      <c r="AKD161" s="128"/>
      <c r="AKE161" s="128"/>
      <c r="AKF161" s="128"/>
      <c r="AKG161" s="128"/>
      <c r="AKH161" s="128"/>
      <c r="AKI161" s="128"/>
      <c r="AKJ161" s="128"/>
      <c r="AKK161" s="128"/>
      <c r="AKL161" s="128"/>
      <c r="AKM161" s="128"/>
      <c r="AKN161" s="128"/>
      <c r="AKO161" s="128"/>
      <c r="AKP161" s="128"/>
      <c r="AKQ161" s="128"/>
      <c r="AKR161" s="128"/>
      <c r="AKS161" s="128"/>
      <c r="AKT161" s="128"/>
      <c r="AKU161" s="128"/>
      <c r="AKV161" s="128"/>
      <c r="AKW161" s="128"/>
      <c r="AKX161" s="128"/>
      <c r="AKY161" s="128"/>
      <c r="AKZ161" s="128"/>
      <c r="ALA161" s="128"/>
      <c r="ALB161" s="128"/>
      <c r="ALC161" s="128"/>
      <c r="ALD161" s="128"/>
      <c r="ALE161" s="128"/>
      <c r="ALF161" s="128"/>
      <c r="ALG161" s="128"/>
      <c r="ALH161" s="128"/>
      <c r="ALI161" s="128"/>
      <c r="ALJ161" s="128"/>
      <c r="ALK161" s="128"/>
      <c r="ALL161" s="128"/>
      <c r="ALM161" s="128"/>
      <c r="ALN161" s="128"/>
      <c r="ALO161" s="128"/>
      <c r="ALP161" s="128"/>
      <c r="ALQ161" s="128"/>
      <c r="ALR161" s="128"/>
      <c r="ALS161" s="128"/>
      <c r="ALT161" s="128"/>
      <c r="ALU161" s="128"/>
      <c r="ALV161" s="128"/>
      <c r="ALW161" s="128"/>
      <c r="ALX161" s="128"/>
      <c r="ALY161" s="128"/>
      <c r="ALZ161" s="128"/>
      <c r="AMA161" s="128"/>
      <c r="AMB161" s="128"/>
      <c r="AMC161" s="128"/>
      <c r="AMD161" s="128"/>
      <c r="AME161" s="128"/>
      <c r="AMF161" s="128"/>
      <c r="AMG161" s="128"/>
      <c r="AMH161" s="128"/>
      <c r="AMI161" s="128"/>
      <c r="AMJ161" s="128"/>
      <c r="AMK161" s="128"/>
      <c r="AML161" s="128"/>
      <c r="AMM161" s="128"/>
      <c r="AMN161" s="128"/>
      <c r="AMO161" s="128"/>
    </row>
    <row r="162" spans="1:1029">
      <c r="A162" s="370"/>
      <c r="B162" s="371"/>
      <c r="C162" s="371"/>
      <c r="D162" s="371"/>
      <c r="E162" s="371"/>
      <c r="F162" s="112"/>
      <c r="G162" s="112"/>
      <c r="H162" s="112"/>
      <c r="I162" s="112"/>
      <c r="J162" s="112"/>
      <c r="K162" s="112"/>
      <c r="L162" s="112"/>
      <c r="M162" s="112"/>
      <c r="N162" s="112"/>
      <c r="P162" s="112"/>
      <c r="Q162" s="112"/>
      <c r="R162" s="112"/>
      <c r="S162" s="112"/>
      <c r="AG162" s="112"/>
      <c r="AH162" s="112"/>
      <c r="AI162" s="96"/>
      <c r="AJ162" s="96"/>
      <c r="AK162" s="96"/>
      <c r="AL162" s="96"/>
      <c r="AM162" s="96"/>
      <c r="AN162" s="96"/>
      <c r="AO162" s="96"/>
      <c r="AP162" s="96"/>
      <c r="AQ162" s="96"/>
      <c r="AR162" s="128"/>
      <c r="AS162" s="128"/>
      <c r="AT162" s="128"/>
      <c r="AU162" s="128"/>
      <c r="AV162" s="128"/>
      <c r="AW162" s="128"/>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c r="CX162" s="128"/>
      <c r="CY162" s="128"/>
      <c r="CZ162" s="128"/>
      <c r="DA162" s="128"/>
      <c r="DB162" s="128"/>
      <c r="DC162" s="128"/>
      <c r="DD162" s="128"/>
      <c r="DE162" s="128"/>
      <c r="DF162" s="128"/>
      <c r="DG162" s="128"/>
      <c r="DH162" s="128"/>
      <c r="DI162" s="128"/>
      <c r="DJ162" s="128"/>
      <c r="DK162" s="128"/>
      <c r="DL162" s="128"/>
      <c r="DM162" s="128"/>
      <c r="DN162" s="128"/>
      <c r="DO162" s="128"/>
      <c r="DP162" s="128"/>
      <c r="DQ162" s="128"/>
      <c r="DR162" s="128"/>
      <c r="DS162" s="128"/>
      <c r="DT162" s="128"/>
      <c r="DU162" s="128"/>
      <c r="DV162" s="128"/>
      <c r="DW162" s="128"/>
      <c r="DX162" s="128"/>
      <c r="DY162" s="128"/>
      <c r="DZ162" s="128"/>
      <c r="EA162" s="128"/>
      <c r="EB162" s="128"/>
      <c r="EC162" s="128"/>
      <c r="ED162" s="128"/>
      <c r="EE162" s="128"/>
      <c r="EF162" s="128"/>
      <c r="EG162" s="128"/>
      <c r="EH162" s="128"/>
      <c r="EI162" s="128"/>
      <c r="EJ162" s="128"/>
      <c r="EK162" s="128"/>
      <c r="EL162" s="128"/>
      <c r="EM162" s="128"/>
      <c r="EN162" s="128"/>
      <c r="EO162" s="128"/>
      <c r="EP162" s="128"/>
      <c r="EQ162" s="128"/>
      <c r="ER162" s="128"/>
      <c r="ES162" s="128"/>
      <c r="ET162" s="128"/>
      <c r="EU162" s="128"/>
      <c r="EV162" s="128"/>
      <c r="EW162" s="128"/>
      <c r="EX162" s="128"/>
      <c r="EY162" s="128"/>
      <c r="EZ162" s="128"/>
      <c r="FA162" s="128"/>
      <c r="FB162" s="128"/>
      <c r="FC162" s="128"/>
      <c r="FD162" s="128"/>
      <c r="FE162" s="128"/>
      <c r="FF162" s="128"/>
      <c r="FG162" s="128"/>
      <c r="FH162" s="128"/>
      <c r="FI162" s="128"/>
      <c r="FJ162" s="128"/>
      <c r="FK162" s="128"/>
      <c r="FL162" s="128"/>
      <c r="FM162" s="128"/>
      <c r="FN162" s="128"/>
      <c r="FO162" s="128"/>
      <c r="FP162" s="128"/>
      <c r="FQ162" s="128"/>
      <c r="FR162" s="128"/>
      <c r="FS162" s="128"/>
      <c r="FT162" s="128"/>
      <c r="FU162" s="128"/>
      <c r="FV162" s="128"/>
      <c r="FW162" s="128"/>
      <c r="FX162" s="128"/>
      <c r="FY162" s="128"/>
      <c r="FZ162" s="128"/>
      <c r="GA162" s="128"/>
      <c r="GB162" s="128"/>
      <c r="GC162" s="128"/>
      <c r="GD162" s="128"/>
      <c r="GE162" s="128"/>
      <c r="GF162" s="128"/>
      <c r="GG162" s="128"/>
      <c r="GH162" s="128"/>
      <c r="GI162" s="128"/>
      <c r="GJ162" s="128"/>
      <c r="GK162" s="128"/>
      <c r="GL162" s="128"/>
      <c r="GM162" s="128"/>
      <c r="GN162" s="128"/>
      <c r="GO162" s="128"/>
      <c r="GP162" s="128"/>
      <c r="GQ162" s="128"/>
      <c r="GR162" s="128"/>
      <c r="GS162" s="128"/>
      <c r="GT162" s="128"/>
      <c r="GU162" s="128"/>
      <c r="GV162" s="128"/>
      <c r="GW162" s="128"/>
      <c r="GX162" s="128"/>
      <c r="GY162" s="128"/>
      <c r="GZ162" s="128"/>
      <c r="HA162" s="128"/>
      <c r="HB162" s="128"/>
      <c r="HC162" s="128"/>
      <c r="HD162" s="128"/>
      <c r="HE162" s="128"/>
      <c r="HF162" s="128"/>
      <c r="HG162" s="128"/>
      <c r="HH162" s="128"/>
      <c r="HI162" s="128"/>
      <c r="HJ162" s="128"/>
      <c r="HK162" s="128"/>
      <c r="HL162" s="128"/>
      <c r="HM162" s="128"/>
      <c r="HN162" s="128"/>
      <c r="HO162" s="128"/>
      <c r="HP162" s="128"/>
      <c r="HQ162" s="128"/>
      <c r="HR162" s="128"/>
      <c r="HS162" s="128"/>
      <c r="HT162" s="128"/>
      <c r="HU162" s="128"/>
      <c r="HV162" s="128"/>
      <c r="HW162" s="128"/>
      <c r="HX162" s="128"/>
      <c r="HY162" s="128"/>
      <c r="HZ162" s="128"/>
      <c r="IA162" s="128"/>
      <c r="IB162" s="128"/>
      <c r="IC162" s="128"/>
      <c r="ID162" s="128"/>
      <c r="IE162" s="128"/>
      <c r="IF162" s="128"/>
      <c r="IG162" s="128"/>
      <c r="IH162" s="128"/>
      <c r="II162" s="128"/>
      <c r="IJ162" s="128"/>
      <c r="IK162" s="128"/>
      <c r="IL162" s="128"/>
      <c r="IM162" s="128"/>
      <c r="IN162" s="128"/>
      <c r="IO162" s="128"/>
      <c r="IP162" s="128"/>
      <c r="IQ162" s="128"/>
      <c r="IR162" s="128"/>
      <c r="IS162" s="128"/>
      <c r="IT162" s="128"/>
      <c r="IU162" s="128"/>
      <c r="IV162" s="128"/>
      <c r="IW162" s="128"/>
      <c r="IX162" s="128"/>
      <c r="IY162" s="128"/>
      <c r="IZ162" s="128"/>
      <c r="JA162" s="128"/>
      <c r="JB162" s="128"/>
      <c r="JC162" s="128"/>
      <c r="JD162" s="128"/>
      <c r="JE162" s="128"/>
      <c r="JF162" s="128"/>
      <c r="JG162" s="128"/>
      <c r="JH162" s="128"/>
      <c r="JI162" s="128"/>
      <c r="JJ162" s="128"/>
      <c r="JK162" s="128"/>
      <c r="JL162" s="128"/>
      <c r="JM162" s="128"/>
      <c r="JN162" s="128"/>
      <c r="JO162" s="128"/>
      <c r="JP162" s="128"/>
      <c r="JQ162" s="128"/>
      <c r="JR162" s="128"/>
      <c r="JS162" s="128"/>
      <c r="JT162" s="128"/>
      <c r="JU162" s="128"/>
      <c r="JV162" s="128"/>
      <c r="JW162" s="128"/>
      <c r="JX162" s="128"/>
      <c r="JY162" s="128"/>
      <c r="JZ162" s="128"/>
      <c r="KA162" s="128"/>
      <c r="KB162" s="128"/>
      <c r="KC162" s="128"/>
      <c r="KD162" s="128"/>
      <c r="KE162" s="128"/>
      <c r="KF162" s="128"/>
      <c r="KG162" s="128"/>
      <c r="KH162" s="128"/>
      <c r="KI162" s="128"/>
      <c r="KJ162" s="128"/>
      <c r="KK162" s="128"/>
      <c r="KL162" s="128"/>
      <c r="KM162" s="128"/>
      <c r="KN162" s="128"/>
      <c r="KO162" s="128"/>
      <c r="KP162" s="128"/>
      <c r="KQ162" s="128"/>
      <c r="KR162" s="128"/>
      <c r="KS162" s="128"/>
      <c r="KT162" s="128"/>
      <c r="KU162" s="128"/>
      <c r="KV162" s="128"/>
      <c r="KW162" s="128"/>
      <c r="KX162" s="128"/>
      <c r="KY162" s="128"/>
      <c r="KZ162" s="128"/>
      <c r="LA162" s="128"/>
      <c r="LB162" s="128"/>
      <c r="LC162" s="128"/>
      <c r="LD162" s="128"/>
      <c r="LE162" s="128"/>
      <c r="LF162" s="128"/>
      <c r="LG162" s="128"/>
      <c r="LH162" s="128"/>
      <c r="LI162" s="128"/>
      <c r="LJ162" s="128"/>
      <c r="LK162" s="128"/>
      <c r="LL162" s="128"/>
      <c r="LM162" s="128"/>
      <c r="LN162" s="128"/>
      <c r="LO162" s="128"/>
      <c r="LP162" s="128"/>
      <c r="LQ162" s="128"/>
      <c r="LR162" s="128"/>
      <c r="LS162" s="128"/>
      <c r="LT162" s="128"/>
      <c r="LU162" s="128"/>
      <c r="LV162" s="128"/>
      <c r="LW162" s="128"/>
      <c r="LX162" s="128"/>
      <c r="LY162" s="128"/>
      <c r="LZ162" s="128"/>
      <c r="MA162" s="128"/>
      <c r="MB162" s="128"/>
      <c r="MC162" s="128"/>
      <c r="MD162" s="128"/>
      <c r="ME162" s="128"/>
      <c r="MF162" s="128"/>
      <c r="MG162" s="128"/>
      <c r="MH162" s="128"/>
      <c r="MI162" s="128"/>
      <c r="MJ162" s="128"/>
      <c r="MK162" s="128"/>
      <c r="ML162" s="128"/>
      <c r="MM162" s="128"/>
      <c r="MN162" s="128"/>
      <c r="MO162" s="128"/>
      <c r="MP162" s="128"/>
      <c r="MQ162" s="128"/>
      <c r="MR162" s="128"/>
      <c r="MS162" s="128"/>
      <c r="MT162" s="128"/>
      <c r="MU162" s="128"/>
      <c r="MV162" s="128"/>
      <c r="MW162" s="128"/>
      <c r="MX162" s="128"/>
      <c r="MY162" s="128"/>
      <c r="MZ162" s="128"/>
      <c r="NA162" s="128"/>
      <c r="NB162" s="128"/>
      <c r="NC162" s="128"/>
      <c r="ND162" s="128"/>
      <c r="NE162" s="128"/>
      <c r="NF162" s="128"/>
      <c r="NG162" s="128"/>
      <c r="NH162" s="128"/>
      <c r="NI162" s="128"/>
      <c r="NJ162" s="128"/>
      <c r="NK162" s="128"/>
      <c r="NL162" s="128"/>
      <c r="NM162" s="128"/>
      <c r="NN162" s="128"/>
      <c r="NO162" s="128"/>
      <c r="NP162" s="128"/>
      <c r="NQ162" s="128"/>
      <c r="NR162" s="128"/>
      <c r="NS162" s="128"/>
      <c r="NT162" s="128"/>
      <c r="NU162" s="128"/>
      <c r="NV162" s="128"/>
      <c r="NW162" s="128"/>
      <c r="NX162" s="128"/>
      <c r="NY162" s="128"/>
      <c r="NZ162" s="128"/>
      <c r="OA162" s="128"/>
      <c r="OB162" s="128"/>
      <c r="OC162" s="128"/>
      <c r="OD162" s="128"/>
      <c r="OE162" s="128"/>
      <c r="OF162" s="128"/>
      <c r="OG162" s="128"/>
      <c r="OH162" s="128"/>
      <c r="OI162" s="128"/>
      <c r="OJ162" s="128"/>
      <c r="OK162" s="128"/>
      <c r="OL162" s="128"/>
      <c r="OM162" s="128"/>
      <c r="ON162" s="128"/>
      <c r="OO162" s="128"/>
      <c r="OP162" s="128"/>
      <c r="OQ162" s="128"/>
      <c r="OR162" s="128"/>
      <c r="OS162" s="128"/>
      <c r="OT162" s="128"/>
      <c r="OU162" s="128"/>
      <c r="OV162" s="128"/>
      <c r="OW162" s="128"/>
      <c r="OX162" s="128"/>
      <c r="OY162" s="128"/>
      <c r="OZ162" s="128"/>
      <c r="PA162" s="128"/>
      <c r="PB162" s="128"/>
      <c r="PC162" s="128"/>
      <c r="PD162" s="128"/>
      <c r="PE162" s="128"/>
      <c r="PF162" s="128"/>
      <c r="PG162" s="128"/>
      <c r="PH162" s="128"/>
      <c r="PI162" s="128"/>
      <c r="PJ162" s="128"/>
      <c r="PK162" s="128"/>
      <c r="PL162" s="128"/>
      <c r="PM162" s="128"/>
      <c r="PN162" s="128"/>
      <c r="PO162" s="128"/>
      <c r="PP162" s="128"/>
      <c r="PQ162" s="128"/>
      <c r="PR162" s="128"/>
      <c r="PS162" s="128"/>
      <c r="PT162" s="128"/>
      <c r="PU162" s="128"/>
      <c r="PV162" s="128"/>
      <c r="PW162" s="128"/>
      <c r="PX162" s="128"/>
      <c r="PY162" s="128"/>
      <c r="PZ162" s="128"/>
      <c r="QA162" s="128"/>
      <c r="QB162" s="128"/>
      <c r="QC162" s="128"/>
      <c r="QD162" s="128"/>
      <c r="QE162" s="128"/>
      <c r="QF162" s="128"/>
      <c r="QG162" s="128"/>
      <c r="QH162" s="128"/>
      <c r="QI162" s="128"/>
      <c r="QJ162" s="128"/>
      <c r="QK162" s="128"/>
      <c r="QL162" s="128"/>
      <c r="QM162" s="128"/>
      <c r="QN162" s="128"/>
      <c r="QO162" s="128"/>
      <c r="QP162" s="128"/>
      <c r="QQ162" s="128"/>
      <c r="QR162" s="128"/>
      <c r="QS162" s="128"/>
      <c r="QT162" s="128"/>
      <c r="QU162" s="128"/>
      <c r="QV162" s="128"/>
      <c r="QW162" s="128"/>
      <c r="QX162" s="128"/>
      <c r="QY162" s="128"/>
      <c r="QZ162" s="128"/>
      <c r="RA162" s="128"/>
      <c r="RB162" s="128"/>
      <c r="RC162" s="128"/>
      <c r="RD162" s="128"/>
      <c r="RE162" s="128"/>
      <c r="RF162" s="128"/>
      <c r="RG162" s="128"/>
      <c r="RH162" s="128"/>
      <c r="RI162" s="128"/>
      <c r="RJ162" s="128"/>
      <c r="RK162" s="128"/>
      <c r="RL162" s="128"/>
      <c r="RM162" s="128"/>
      <c r="RN162" s="128"/>
      <c r="RO162" s="128"/>
      <c r="RP162" s="128"/>
      <c r="RQ162" s="128"/>
      <c r="RR162" s="128"/>
      <c r="RS162" s="128"/>
      <c r="RT162" s="128"/>
      <c r="RU162" s="128"/>
      <c r="RV162" s="128"/>
      <c r="RW162" s="128"/>
      <c r="RX162" s="128"/>
      <c r="RY162" s="128"/>
      <c r="RZ162" s="128"/>
      <c r="SA162" s="128"/>
      <c r="SB162" s="128"/>
      <c r="SC162" s="128"/>
      <c r="SD162" s="128"/>
      <c r="SE162" s="128"/>
      <c r="SF162" s="128"/>
      <c r="SG162" s="128"/>
      <c r="SH162" s="128"/>
      <c r="SI162" s="128"/>
      <c r="SJ162" s="128"/>
      <c r="SK162" s="128"/>
      <c r="SL162" s="128"/>
      <c r="SM162" s="128"/>
      <c r="SN162" s="128"/>
      <c r="SO162" s="128"/>
      <c r="SP162" s="128"/>
      <c r="SQ162" s="128"/>
      <c r="SR162" s="128"/>
      <c r="SS162" s="128"/>
      <c r="ST162" s="128"/>
      <c r="SU162" s="128"/>
      <c r="SV162" s="128"/>
      <c r="SW162" s="128"/>
      <c r="SX162" s="128"/>
      <c r="SY162" s="128"/>
      <c r="SZ162" s="128"/>
      <c r="TA162" s="128"/>
      <c r="TB162" s="128"/>
      <c r="TC162" s="128"/>
      <c r="TD162" s="128"/>
      <c r="TE162" s="128"/>
      <c r="TF162" s="128"/>
      <c r="TG162" s="128"/>
      <c r="TH162" s="128"/>
      <c r="TI162" s="128"/>
      <c r="TJ162" s="128"/>
      <c r="TK162" s="128"/>
      <c r="TL162" s="128"/>
      <c r="TM162" s="128"/>
      <c r="TN162" s="128"/>
      <c r="TO162" s="128"/>
      <c r="TP162" s="128"/>
      <c r="TQ162" s="128"/>
      <c r="TR162" s="128"/>
      <c r="TS162" s="128"/>
      <c r="TT162" s="128"/>
      <c r="TU162" s="128"/>
      <c r="TV162" s="128"/>
      <c r="TW162" s="128"/>
      <c r="TX162" s="128"/>
      <c r="TY162" s="128"/>
      <c r="TZ162" s="128"/>
      <c r="UA162" s="128"/>
      <c r="UB162" s="128"/>
      <c r="UC162" s="128"/>
      <c r="UD162" s="128"/>
      <c r="UE162" s="128"/>
      <c r="UF162" s="128"/>
      <c r="UG162" s="128"/>
      <c r="UH162" s="128"/>
      <c r="UI162" s="128"/>
      <c r="UJ162" s="128"/>
      <c r="UK162" s="128"/>
      <c r="UL162" s="128"/>
      <c r="UM162" s="128"/>
      <c r="UN162" s="128"/>
      <c r="UO162" s="128"/>
      <c r="UP162" s="128"/>
      <c r="UQ162" s="128"/>
      <c r="UR162" s="128"/>
      <c r="US162" s="128"/>
      <c r="UT162" s="128"/>
      <c r="UU162" s="128"/>
      <c r="UV162" s="128"/>
      <c r="UW162" s="128"/>
      <c r="UX162" s="128"/>
      <c r="UY162" s="128"/>
      <c r="UZ162" s="128"/>
      <c r="VA162" s="128"/>
      <c r="VB162" s="128"/>
      <c r="VC162" s="128"/>
      <c r="VD162" s="128"/>
      <c r="VE162" s="128"/>
      <c r="VF162" s="128"/>
      <c r="VG162" s="128"/>
      <c r="VH162" s="128"/>
      <c r="VI162" s="128"/>
      <c r="VJ162" s="128"/>
      <c r="VK162" s="128"/>
      <c r="VL162" s="128"/>
      <c r="VM162" s="128"/>
      <c r="VN162" s="128"/>
      <c r="VO162" s="128"/>
      <c r="VP162" s="128"/>
      <c r="VQ162" s="128"/>
      <c r="VR162" s="128"/>
      <c r="VS162" s="128"/>
      <c r="VT162" s="128"/>
      <c r="VU162" s="128"/>
      <c r="VV162" s="128"/>
      <c r="VW162" s="128"/>
      <c r="VX162" s="128"/>
      <c r="VY162" s="128"/>
      <c r="VZ162" s="128"/>
      <c r="WA162" s="128"/>
      <c r="WB162" s="128"/>
      <c r="WC162" s="128"/>
      <c r="WD162" s="128"/>
      <c r="WE162" s="128"/>
      <c r="WF162" s="128"/>
      <c r="WG162" s="128"/>
      <c r="WH162" s="128"/>
      <c r="WI162" s="128"/>
      <c r="WJ162" s="128"/>
      <c r="WK162" s="128"/>
      <c r="WL162" s="128"/>
      <c r="WM162" s="128"/>
      <c r="WN162" s="128"/>
      <c r="WO162" s="128"/>
      <c r="WP162" s="128"/>
      <c r="WQ162" s="128"/>
      <c r="WR162" s="128"/>
      <c r="WS162" s="128"/>
      <c r="WT162" s="128"/>
      <c r="WU162" s="128"/>
      <c r="WV162" s="128"/>
      <c r="WW162" s="128"/>
      <c r="WX162" s="128"/>
      <c r="WY162" s="128"/>
      <c r="WZ162" s="128"/>
      <c r="XA162" s="128"/>
      <c r="XB162" s="128"/>
      <c r="XC162" s="128"/>
      <c r="XD162" s="128"/>
      <c r="XE162" s="128"/>
      <c r="XF162" s="128"/>
      <c r="XG162" s="128"/>
      <c r="XH162" s="128"/>
      <c r="XI162" s="128"/>
      <c r="XJ162" s="128"/>
      <c r="XK162" s="128"/>
      <c r="XL162" s="128"/>
      <c r="XM162" s="128"/>
      <c r="XN162" s="128"/>
      <c r="XO162" s="128"/>
      <c r="XP162" s="128"/>
      <c r="XQ162" s="128"/>
      <c r="XR162" s="128"/>
      <c r="XS162" s="128"/>
      <c r="XT162" s="128"/>
      <c r="XU162" s="128"/>
      <c r="XV162" s="128"/>
      <c r="XW162" s="128"/>
      <c r="XX162" s="128"/>
      <c r="XY162" s="128"/>
      <c r="XZ162" s="128"/>
      <c r="YA162" s="128"/>
      <c r="YB162" s="128"/>
      <c r="YC162" s="128"/>
      <c r="YD162" s="128"/>
      <c r="YE162" s="128"/>
      <c r="YF162" s="128"/>
      <c r="YG162" s="128"/>
      <c r="YH162" s="128"/>
      <c r="YI162" s="128"/>
      <c r="YJ162" s="128"/>
      <c r="YK162" s="128"/>
      <c r="YL162" s="128"/>
      <c r="YM162" s="128"/>
      <c r="YN162" s="128"/>
      <c r="YO162" s="128"/>
      <c r="YP162" s="128"/>
      <c r="YQ162" s="128"/>
      <c r="YR162" s="128"/>
      <c r="YS162" s="128"/>
      <c r="YT162" s="128"/>
      <c r="YU162" s="128"/>
      <c r="YV162" s="128"/>
      <c r="YW162" s="128"/>
      <c r="YX162" s="128"/>
      <c r="YY162" s="128"/>
      <c r="YZ162" s="128"/>
      <c r="ZA162" s="128"/>
      <c r="ZB162" s="128"/>
      <c r="ZC162" s="128"/>
      <c r="ZD162" s="128"/>
      <c r="ZE162" s="128"/>
      <c r="ZF162" s="128"/>
      <c r="ZG162" s="128"/>
      <c r="ZH162" s="128"/>
      <c r="ZI162" s="128"/>
      <c r="ZJ162" s="128"/>
      <c r="ZK162" s="128"/>
      <c r="ZL162" s="128"/>
      <c r="ZM162" s="128"/>
      <c r="ZN162" s="128"/>
      <c r="ZO162" s="128"/>
      <c r="ZP162" s="128"/>
      <c r="ZQ162" s="128"/>
      <c r="ZR162" s="128"/>
      <c r="ZS162" s="128"/>
      <c r="ZT162" s="128"/>
      <c r="ZU162" s="128"/>
      <c r="ZV162" s="128"/>
      <c r="ZW162" s="128"/>
      <c r="ZX162" s="128"/>
      <c r="ZY162" s="128"/>
      <c r="ZZ162" s="128"/>
      <c r="AAA162" s="128"/>
      <c r="AAB162" s="128"/>
      <c r="AAC162" s="128"/>
      <c r="AAD162" s="128"/>
      <c r="AAE162" s="128"/>
      <c r="AAF162" s="128"/>
      <c r="AAG162" s="128"/>
      <c r="AAH162" s="128"/>
      <c r="AAI162" s="128"/>
      <c r="AAJ162" s="128"/>
      <c r="AAK162" s="128"/>
      <c r="AAL162" s="128"/>
      <c r="AAM162" s="128"/>
      <c r="AAN162" s="128"/>
      <c r="AAO162" s="128"/>
      <c r="AAP162" s="128"/>
      <c r="AAQ162" s="128"/>
      <c r="AAR162" s="128"/>
      <c r="AAS162" s="128"/>
      <c r="AAT162" s="128"/>
      <c r="AAU162" s="128"/>
      <c r="AAV162" s="128"/>
      <c r="AAW162" s="128"/>
      <c r="AAX162" s="128"/>
      <c r="AAY162" s="128"/>
      <c r="AAZ162" s="128"/>
      <c r="ABA162" s="128"/>
      <c r="ABB162" s="128"/>
      <c r="ABC162" s="128"/>
      <c r="ABD162" s="128"/>
      <c r="ABE162" s="128"/>
      <c r="ABF162" s="128"/>
      <c r="ABG162" s="128"/>
      <c r="ABH162" s="128"/>
      <c r="ABI162" s="128"/>
      <c r="ABJ162" s="128"/>
      <c r="ABK162" s="128"/>
      <c r="ABL162" s="128"/>
      <c r="ABM162" s="128"/>
      <c r="ABN162" s="128"/>
      <c r="ABO162" s="128"/>
      <c r="ABP162" s="128"/>
      <c r="ABQ162" s="128"/>
      <c r="ABR162" s="128"/>
      <c r="ABS162" s="128"/>
      <c r="ABT162" s="128"/>
      <c r="ABU162" s="128"/>
      <c r="ABV162" s="128"/>
      <c r="ABW162" s="128"/>
      <c r="ABX162" s="128"/>
      <c r="ABY162" s="128"/>
      <c r="ABZ162" s="128"/>
      <c r="ACA162" s="128"/>
      <c r="ACB162" s="128"/>
      <c r="ACC162" s="128"/>
      <c r="ACD162" s="128"/>
      <c r="ACE162" s="128"/>
      <c r="ACF162" s="128"/>
      <c r="ACG162" s="128"/>
      <c r="ACH162" s="128"/>
      <c r="ACI162" s="128"/>
      <c r="ACJ162" s="128"/>
      <c r="ACK162" s="128"/>
      <c r="ACL162" s="128"/>
      <c r="ACM162" s="128"/>
      <c r="ACN162" s="128"/>
      <c r="ACO162" s="128"/>
      <c r="ACP162" s="128"/>
      <c r="ACQ162" s="128"/>
      <c r="ACR162" s="128"/>
      <c r="ACS162" s="128"/>
      <c r="ACT162" s="128"/>
      <c r="ACU162" s="128"/>
      <c r="ACV162" s="128"/>
      <c r="ACW162" s="128"/>
      <c r="ACX162" s="128"/>
      <c r="ACY162" s="128"/>
      <c r="ACZ162" s="128"/>
      <c r="ADA162" s="128"/>
      <c r="ADB162" s="128"/>
      <c r="ADC162" s="128"/>
      <c r="ADD162" s="128"/>
      <c r="ADE162" s="128"/>
      <c r="ADF162" s="128"/>
      <c r="ADG162" s="128"/>
      <c r="ADH162" s="128"/>
      <c r="ADI162" s="128"/>
      <c r="ADJ162" s="128"/>
      <c r="ADK162" s="128"/>
      <c r="ADL162" s="128"/>
      <c r="ADM162" s="128"/>
      <c r="ADN162" s="128"/>
      <c r="ADO162" s="128"/>
      <c r="ADP162" s="128"/>
      <c r="ADQ162" s="128"/>
      <c r="ADR162" s="128"/>
      <c r="ADS162" s="128"/>
      <c r="ADT162" s="128"/>
      <c r="ADU162" s="128"/>
      <c r="ADV162" s="128"/>
      <c r="ADW162" s="128"/>
      <c r="ADX162" s="128"/>
      <c r="ADY162" s="128"/>
      <c r="ADZ162" s="128"/>
      <c r="AEA162" s="128"/>
      <c r="AEB162" s="128"/>
      <c r="AEC162" s="128"/>
      <c r="AED162" s="128"/>
      <c r="AEE162" s="128"/>
      <c r="AEF162" s="128"/>
      <c r="AEG162" s="128"/>
      <c r="AEH162" s="128"/>
      <c r="AEI162" s="128"/>
      <c r="AEJ162" s="128"/>
      <c r="AEK162" s="128"/>
      <c r="AEL162" s="128"/>
      <c r="AEM162" s="128"/>
      <c r="AEN162" s="128"/>
      <c r="AEO162" s="128"/>
      <c r="AEP162" s="128"/>
      <c r="AEQ162" s="128"/>
      <c r="AER162" s="128"/>
      <c r="AES162" s="128"/>
      <c r="AET162" s="128"/>
      <c r="AEU162" s="128"/>
      <c r="AEV162" s="128"/>
      <c r="AEW162" s="128"/>
      <c r="AEX162" s="128"/>
      <c r="AEY162" s="128"/>
      <c r="AEZ162" s="128"/>
      <c r="AFA162" s="128"/>
      <c r="AFB162" s="128"/>
      <c r="AFC162" s="128"/>
      <c r="AFD162" s="128"/>
      <c r="AFE162" s="128"/>
      <c r="AFF162" s="128"/>
      <c r="AFG162" s="128"/>
      <c r="AFH162" s="128"/>
      <c r="AFI162" s="128"/>
      <c r="AFJ162" s="128"/>
      <c r="AFK162" s="128"/>
      <c r="AFL162" s="128"/>
      <c r="AFM162" s="128"/>
      <c r="AFN162" s="128"/>
      <c r="AFO162" s="128"/>
      <c r="AFP162" s="128"/>
      <c r="AFQ162" s="128"/>
      <c r="AFR162" s="128"/>
      <c r="AFS162" s="128"/>
      <c r="AFT162" s="128"/>
      <c r="AFU162" s="128"/>
      <c r="AFV162" s="128"/>
      <c r="AFW162" s="128"/>
      <c r="AFX162" s="128"/>
      <c r="AFY162" s="128"/>
      <c r="AFZ162" s="128"/>
      <c r="AGA162" s="128"/>
      <c r="AGB162" s="128"/>
      <c r="AGC162" s="128"/>
      <c r="AGD162" s="128"/>
      <c r="AGE162" s="128"/>
      <c r="AGF162" s="128"/>
      <c r="AGG162" s="128"/>
      <c r="AGH162" s="128"/>
      <c r="AGI162" s="128"/>
      <c r="AGJ162" s="128"/>
      <c r="AGK162" s="128"/>
      <c r="AGL162" s="128"/>
      <c r="AGM162" s="128"/>
      <c r="AGN162" s="128"/>
      <c r="AGO162" s="128"/>
      <c r="AGP162" s="128"/>
      <c r="AGQ162" s="128"/>
      <c r="AGR162" s="128"/>
      <c r="AGS162" s="128"/>
      <c r="AGT162" s="128"/>
      <c r="AGU162" s="128"/>
      <c r="AGV162" s="128"/>
      <c r="AGW162" s="128"/>
      <c r="AGX162" s="128"/>
      <c r="AGY162" s="128"/>
      <c r="AGZ162" s="128"/>
      <c r="AHA162" s="128"/>
      <c r="AHB162" s="128"/>
      <c r="AHC162" s="128"/>
      <c r="AHD162" s="128"/>
      <c r="AHE162" s="128"/>
      <c r="AHF162" s="128"/>
      <c r="AHG162" s="128"/>
      <c r="AHH162" s="128"/>
      <c r="AHI162" s="128"/>
      <c r="AHJ162" s="128"/>
      <c r="AHK162" s="128"/>
      <c r="AHL162" s="128"/>
      <c r="AHM162" s="128"/>
      <c r="AHN162" s="128"/>
      <c r="AHO162" s="128"/>
      <c r="AHP162" s="128"/>
      <c r="AHQ162" s="128"/>
      <c r="AHR162" s="128"/>
      <c r="AHS162" s="128"/>
      <c r="AHT162" s="128"/>
      <c r="AHU162" s="128"/>
      <c r="AHV162" s="128"/>
      <c r="AHW162" s="128"/>
      <c r="AHX162" s="128"/>
      <c r="AHY162" s="128"/>
      <c r="AHZ162" s="128"/>
      <c r="AIA162" s="128"/>
      <c r="AIB162" s="128"/>
      <c r="AIC162" s="128"/>
      <c r="AID162" s="128"/>
      <c r="AIE162" s="128"/>
      <c r="AIF162" s="128"/>
      <c r="AIG162" s="128"/>
      <c r="AIH162" s="128"/>
      <c r="AII162" s="128"/>
      <c r="AIJ162" s="128"/>
      <c r="AIK162" s="128"/>
      <c r="AIL162" s="128"/>
      <c r="AIM162" s="128"/>
      <c r="AIN162" s="128"/>
      <c r="AIO162" s="128"/>
      <c r="AIP162" s="128"/>
      <c r="AIQ162" s="128"/>
      <c r="AIR162" s="128"/>
      <c r="AIS162" s="128"/>
      <c r="AIT162" s="128"/>
      <c r="AIU162" s="128"/>
      <c r="AIV162" s="128"/>
      <c r="AIW162" s="128"/>
      <c r="AIX162" s="128"/>
      <c r="AIY162" s="128"/>
      <c r="AIZ162" s="128"/>
      <c r="AJA162" s="128"/>
      <c r="AJB162" s="128"/>
      <c r="AJC162" s="128"/>
      <c r="AJD162" s="128"/>
      <c r="AJE162" s="128"/>
      <c r="AJF162" s="128"/>
      <c r="AJG162" s="128"/>
      <c r="AJH162" s="128"/>
      <c r="AJI162" s="128"/>
      <c r="AJJ162" s="128"/>
      <c r="AJK162" s="128"/>
      <c r="AJL162" s="128"/>
      <c r="AJM162" s="128"/>
      <c r="AJN162" s="128"/>
      <c r="AJO162" s="128"/>
      <c r="AJP162" s="128"/>
      <c r="AJQ162" s="128"/>
      <c r="AJR162" s="128"/>
      <c r="AJS162" s="128"/>
      <c r="AJT162" s="128"/>
      <c r="AJU162" s="128"/>
      <c r="AJV162" s="128"/>
      <c r="AJW162" s="128"/>
      <c r="AJX162" s="128"/>
      <c r="AJY162" s="128"/>
      <c r="AJZ162" s="128"/>
      <c r="AKA162" s="128"/>
      <c r="AKB162" s="128"/>
      <c r="AKC162" s="128"/>
      <c r="AKD162" s="128"/>
      <c r="AKE162" s="128"/>
      <c r="AKF162" s="128"/>
      <c r="AKG162" s="128"/>
      <c r="AKH162" s="128"/>
      <c r="AKI162" s="128"/>
      <c r="AKJ162" s="128"/>
      <c r="AKK162" s="128"/>
      <c r="AKL162" s="128"/>
      <c r="AKM162" s="128"/>
      <c r="AKN162" s="128"/>
      <c r="AKO162" s="128"/>
      <c r="AKP162" s="128"/>
      <c r="AKQ162" s="128"/>
      <c r="AKR162" s="128"/>
      <c r="AKS162" s="128"/>
      <c r="AKT162" s="128"/>
      <c r="AKU162" s="128"/>
      <c r="AKV162" s="128"/>
      <c r="AKW162" s="128"/>
      <c r="AKX162" s="128"/>
      <c r="AKY162" s="128"/>
      <c r="AKZ162" s="128"/>
      <c r="ALA162" s="128"/>
      <c r="ALB162" s="128"/>
      <c r="ALC162" s="128"/>
      <c r="ALD162" s="128"/>
      <c r="ALE162" s="128"/>
      <c r="ALF162" s="128"/>
      <c r="ALG162" s="128"/>
      <c r="ALH162" s="128"/>
      <c r="ALI162" s="128"/>
      <c r="ALJ162" s="128"/>
      <c r="ALK162" s="128"/>
      <c r="ALL162" s="128"/>
      <c r="ALM162" s="128"/>
      <c r="ALN162" s="128"/>
      <c r="ALO162" s="128"/>
      <c r="ALP162" s="128"/>
      <c r="ALQ162" s="128"/>
      <c r="ALR162" s="128"/>
      <c r="ALS162" s="128"/>
      <c r="ALT162" s="128"/>
      <c r="ALU162" s="128"/>
      <c r="ALV162" s="128"/>
      <c r="ALW162" s="128"/>
      <c r="ALX162" s="128"/>
      <c r="ALY162" s="128"/>
      <c r="ALZ162" s="128"/>
      <c r="AMA162" s="128"/>
      <c r="AMB162" s="128"/>
      <c r="AMC162" s="128"/>
      <c r="AMD162" s="128"/>
      <c r="AME162" s="128"/>
      <c r="AMF162" s="128"/>
      <c r="AMG162" s="128"/>
      <c r="AMH162" s="128"/>
      <c r="AMI162" s="128"/>
      <c r="AMJ162" s="128"/>
      <c r="AMK162" s="128"/>
      <c r="AML162" s="128"/>
      <c r="AMM162" s="128"/>
      <c r="AMN162" s="128"/>
      <c r="AMO162" s="128"/>
    </row>
    <row r="163" spans="1:1029">
      <c r="A163" s="366"/>
      <c r="B163" s="367"/>
      <c r="C163" s="367"/>
      <c r="D163" s="367"/>
      <c r="E163" s="367"/>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D163" s="96"/>
      <c r="AE163" s="96"/>
      <c r="AF163" s="96"/>
      <c r="AG163" s="96"/>
      <c r="AH163" s="96"/>
      <c r="AI163" s="96"/>
      <c r="AJ163" s="96"/>
      <c r="AK163" s="96"/>
      <c r="AL163" s="96"/>
      <c r="AM163" s="96"/>
      <c r="AN163" s="96"/>
      <c r="AO163" s="96"/>
      <c r="AP163" s="96"/>
      <c r="AQ163" s="96"/>
      <c r="AR163" s="128"/>
      <c r="AS163" s="128"/>
      <c r="AT163" s="128"/>
      <c r="AU163" s="128"/>
      <c r="AV163" s="128"/>
      <c r="AW163" s="128"/>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c r="FP163" s="128"/>
      <c r="FQ163" s="128"/>
      <c r="FR163" s="128"/>
      <c r="FS163" s="128"/>
      <c r="FT163" s="128"/>
      <c r="FU163" s="128"/>
      <c r="FV163" s="128"/>
      <c r="FW163" s="128"/>
      <c r="FX163" s="128"/>
      <c r="FY163" s="128"/>
      <c r="FZ163" s="128"/>
      <c r="GA163" s="128"/>
      <c r="GB163" s="128"/>
      <c r="GC163" s="128"/>
      <c r="GD163" s="128"/>
      <c r="GE163" s="128"/>
      <c r="GF163" s="128"/>
      <c r="GG163" s="128"/>
      <c r="GH163" s="128"/>
      <c r="GI163" s="128"/>
      <c r="GJ163" s="128"/>
      <c r="GK163" s="128"/>
      <c r="GL163" s="128"/>
      <c r="GM163" s="128"/>
      <c r="GN163" s="128"/>
      <c r="GO163" s="128"/>
      <c r="GP163" s="128"/>
      <c r="GQ163" s="128"/>
      <c r="GR163" s="128"/>
      <c r="GS163" s="128"/>
      <c r="GT163" s="128"/>
      <c r="GU163" s="128"/>
      <c r="GV163" s="128"/>
      <c r="GW163" s="128"/>
      <c r="GX163" s="128"/>
      <c r="GY163" s="128"/>
      <c r="GZ163" s="128"/>
      <c r="HA163" s="128"/>
      <c r="HB163" s="128"/>
      <c r="HC163" s="128"/>
      <c r="HD163" s="128"/>
      <c r="HE163" s="128"/>
      <c r="HF163" s="128"/>
      <c r="HG163" s="128"/>
      <c r="HH163" s="128"/>
      <c r="HI163" s="128"/>
      <c r="HJ163" s="128"/>
      <c r="HK163" s="128"/>
      <c r="HL163" s="128"/>
      <c r="HM163" s="128"/>
      <c r="HN163" s="128"/>
      <c r="HO163" s="128"/>
      <c r="HP163" s="128"/>
      <c r="HQ163" s="128"/>
      <c r="HR163" s="128"/>
      <c r="HS163" s="128"/>
      <c r="HT163" s="128"/>
      <c r="HU163" s="128"/>
      <c r="HV163" s="128"/>
      <c r="HW163" s="128"/>
      <c r="HX163" s="128"/>
      <c r="HY163" s="128"/>
      <c r="HZ163" s="128"/>
      <c r="IA163" s="128"/>
      <c r="IB163" s="128"/>
      <c r="IC163" s="128"/>
      <c r="ID163" s="128"/>
      <c r="IE163" s="128"/>
      <c r="IF163" s="128"/>
      <c r="IG163" s="128"/>
      <c r="IH163" s="128"/>
      <c r="II163" s="128"/>
      <c r="IJ163" s="128"/>
      <c r="IK163" s="128"/>
      <c r="IL163" s="128"/>
      <c r="IM163" s="128"/>
      <c r="IN163" s="128"/>
      <c r="IO163" s="128"/>
      <c r="IP163" s="128"/>
      <c r="IQ163" s="128"/>
      <c r="IR163" s="128"/>
      <c r="IS163" s="128"/>
      <c r="IT163" s="128"/>
      <c r="IU163" s="128"/>
      <c r="IV163" s="128"/>
      <c r="IW163" s="128"/>
      <c r="IX163" s="128"/>
      <c r="IY163" s="128"/>
      <c r="IZ163" s="128"/>
      <c r="JA163" s="128"/>
      <c r="JB163" s="128"/>
      <c r="JC163" s="128"/>
      <c r="JD163" s="128"/>
      <c r="JE163" s="128"/>
      <c r="JF163" s="128"/>
      <c r="JG163" s="128"/>
      <c r="JH163" s="128"/>
      <c r="JI163" s="128"/>
      <c r="JJ163" s="128"/>
      <c r="JK163" s="128"/>
      <c r="JL163" s="128"/>
      <c r="JM163" s="128"/>
      <c r="JN163" s="128"/>
      <c r="JO163" s="128"/>
      <c r="JP163" s="128"/>
      <c r="JQ163" s="128"/>
      <c r="JR163" s="128"/>
      <c r="JS163" s="128"/>
      <c r="JT163" s="128"/>
      <c r="JU163" s="128"/>
      <c r="JV163" s="128"/>
      <c r="JW163" s="128"/>
      <c r="JX163" s="128"/>
      <c r="JY163" s="128"/>
      <c r="JZ163" s="128"/>
      <c r="KA163" s="128"/>
      <c r="KB163" s="128"/>
      <c r="KC163" s="128"/>
      <c r="KD163" s="128"/>
      <c r="KE163" s="128"/>
      <c r="KF163" s="128"/>
      <c r="KG163" s="128"/>
      <c r="KH163" s="128"/>
      <c r="KI163" s="128"/>
      <c r="KJ163" s="128"/>
      <c r="KK163" s="128"/>
      <c r="KL163" s="128"/>
      <c r="KM163" s="128"/>
      <c r="KN163" s="128"/>
      <c r="KO163" s="128"/>
      <c r="KP163" s="128"/>
      <c r="KQ163" s="128"/>
      <c r="KR163" s="128"/>
      <c r="KS163" s="128"/>
      <c r="KT163" s="128"/>
      <c r="KU163" s="128"/>
      <c r="KV163" s="128"/>
      <c r="KW163" s="128"/>
      <c r="KX163" s="128"/>
      <c r="KY163" s="128"/>
      <c r="KZ163" s="128"/>
      <c r="LA163" s="128"/>
      <c r="LB163" s="128"/>
      <c r="LC163" s="128"/>
      <c r="LD163" s="128"/>
      <c r="LE163" s="128"/>
      <c r="LF163" s="128"/>
      <c r="LG163" s="128"/>
      <c r="LH163" s="128"/>
      <c r="LI163" s="128"/>
      <c r="LJ163" s="128"/>
      <c r="LK163" s="128"/>
      <c r="LL163" s="128"/>
      <c r="LM163" s="128"/>
      <c r="LN163" s="128"/>
      <c r="LO163" s="128"/>
      <c r="LP163" s="128"/>
      <c r="LQ163" s="128"/>
      <c r="LR163" s="128"/>
      <c r="LS163" s="128"/>
      <c r="LT163" s="128"/>
      <c r="LU163" s="128"/>
      <c r="LV163" s="128"/>
      <c r="LW163" s="128"/>
      <c r="LX163" s="128"/>
      <c r="LY163" s="128"/>
      <c r="LZ163" s="128"/>
      <c r="MA163" s="128"/>
      <c r="MB163" s="128"/>
      <c r="MC163" s="128"/>
      <c r="MD163" s="128"/>
      <c r="ME163" s="128"/>
      <c r="MF163" s="128"/>
      <c r="MG163" s="128"/>
      <c r="MH163" s="128"/>
      <c r="MI163" s="128"/>
      <c r="MJ163" s="128"/>
      <c r="MK163" s="128"/>
      <c r="ML163" s="128"/>
      <c r="MM163" s="128"/>
      <c r="MN163" s="128"/>
      <c r="MO163" s="128"/>
      <c r="MP163" s="128"/>
      <c r="MQ163" s="128"/>
      <c r="MR163" s="128"/>
      <c r="MS163" s="128"/>
      <c r="MT163" s="128"/>
      <c r="MU163" s="128"/>
      <c r="MV163" s="128"/>
      <c r="MW163" s="128"/>
      <c r="MX163" s="128"/>
      <c r="MY163" s="128"/>
      <c r="MZ163" s="128"/>
      <c r="NA163" s="128"/>
      <c r="NB163" s="128"/>
      <c r="NC163" s="128"/>
      <c r="ND163" s="128"/>
      <c r="NE163" s="128"/>
      <c r="NF163" s="128"/>
      <c r="NG163" s="128"/>
      <c r="NH163" s="128"/>
      <c r="NI163" s="128"/>
      <c r="NJ163" s="128"/>
      <c r="NK163" s="128"/>
      <c r="NL163" s="128"/>
      <c r="NM163" s="128"/>
      <c r="NN163" s="128"/>
      <c r="NO163" s="128"/>
      <c r="NP163" s="128"/>
      <c r="NQ163" s="128"/>
      <c r="NR163" s="128"/>
      <c r="NS163" s="128"/>
      <c r="NT163" s="128"/>
      <c r="NU163" s="128"/>
      <c r="NV163" s="128"/>
      <c r="NW163" s="128"/>
      <c r="NX163" s="128"/>
      <c r="NY163" s="128"/>
      <c r="NZ163" s="128"/>
      <c r="OA163" s="128"/>
      <c r="OB163" s="128"/>
      <c r="OC163" s="128"/>
      <c r="OD163" s="128"/>
      <c r="OE163" s="128"/>
      <c r="OF163" s="128"/>
      <c r="OG163" s="128"/>
      <c r="OH163" s="128"/>
      <c r="OI163" s="128"/>
      <c r="OJ163" s="128"/>
      <c r="OK163" s="128"/>
      <c r="OL163" s="128"/>
      <c r="OM163" s="128"/>
      <c r="ON163" s="128"/>
      <c r="OO163" s="128"/>
      <c r="OP163" s="128"/>
      <c r="OQ163" s="128"/>
      <c r="OR163" s="128"/>
      <c r="OS163" s="128"/>
      <c r="OT163" s="128"/>
      <c r="OU163" s="128"/>
      <c r="OV163" s="128"/>
      <c r="OW163" s="128"/>
      <c r="OX163" s="128"/>
      <c r="OY163" s="128"/>
      <c r="OZ163" s="128"/>
      <c r="PA163" s="128"/>
      <c r="PB163" s="128"/>
      <c r="PC163" s="128"/>
      <c r="PD163" s="128"/>
      <c r="PE163" s="128"/>
      <c r="PF163" s="128"/>
      <c r="PG163" s="128"/>
      <c r="PH163" s="128"/>
      <c r="PI163" s="128"/>
      <c r="PJ163" s="128"/>
      <c r="PK163" s="128"/>
      <c r="PL163" s="128"/>
      <c r="PM163" s="128"/>
      <c r="PN163" s="128"/>
      <c r="PO163" s="128"/>
      <c r="PP163" s="128"/>
      <c r="PQ163" s="128"/>
      <c r="PR163" s="128"/>
      <c r="PS163" s="128"/>
      <c r="PT163" s="128"/>
      <c r="PU163" s="128"/>
      <c r="PV163" s="128"/>
      <c r="PW163" s="128"/>
      <c r="PX163" s="128"/>
      <c r="PY163" s="128"/>
      <c r="PZ163" s="128"/>
      <c r="QA163" s="128"/>
      <c r="QB163" s="128"/>
      <c r="QC163" s="128"/>
      <c r="QD163" s="128"/>
      <c r="QE163" s="128"/>
      <c r="QF163" s="128"/>
      <c r="QG163" s="128"/>
      <c r="QH163" s="128"/>
      <c r="QI163" s="128"/>
      <c r="QJ163" s="128"/>
      <c r="QK163" s="128"/>
      <c r="QL163" s="128"/>
      <c r="QM163" s="128"/>
      <c r="QN163" s="128"/>
      <c r="QO163" s="128"/>
      <c r="QP163" s="128"/>
      <c r="QQ163" s="128"/>
      <c r="QR163" s="128"/>
      <c r="QS163" s="128"/>
      <c r="QT163" s="128"/>
      <c r="QU163" s="128"/>
      <c r="QV163" s="128"/>
      <c r="QW163" s="128"/>
      <c r="QX163" s="128"/>
      <c r="QY163" s="128"/>
      <c r="QZ163" s="128"/>
      <c r="RA163" s="128"/>
      <c r="RB163" s="128"/>
      <c r="RC163" s="128"/>
      <c r="RD163" s="128"/>
      <c r="RE163" s="128"/>
      <c r="RF163" s="128"/>
      <c r="RG163" s="128"/>
      <c r="RH163" s="128"/>
      <c r="RI163" s="128"/>
      <c r="RJ163" s="128"/>
      <c r="RK163" s="128"/>
      <c r="RL163" s="128"/>
      <c r="RM163" s="128"/>
      <c r="RN163" s="128"/>
      <c r="RO163" s="128"/>
      <c r="RP163" s="128"/>
      <c r="RQ163" s="128"/>
      <c r="RR163" s="128"/>
      <c r="RS163" s="128"/>
      <c r="RT163" s="128"/>
      <c r="RU163" s="128"/>
      <c r="RV163" s="128"/>
      <c r="RW163" s="128"/>
      <c r="RX163" s="128"/>
      <c r="RY163" s="128"/>
      <c r="RZ163" s="128"/>
      <c r="SA163" s="128"/>
      <c r="SB163" s="128"/>
      <c r="SC163" s="128"/>
      <c r="SD163" s="128"/>
      <c r="SE163" s="128"/>
      <c r="SF163" s="128"/>
      <c r="SG163" s="128"/>
      <c r="SH163" s="128"/>
      <c r="SI163" s="128"/>
      <c r="SJ163" s="128"/>
      <c r="SK163" s="128"/>
      <c r="SL163" s="128"/>
      <c r="SM163" s="128"/>
      <c r="SN163" s="128"/>
      <c r="SO163" s="128"/>
      <c r="SP163" s="128"/>
      <c r="SQ163" s="128"/>
      <c r="SR163" s="128"/>
      <c r="SS163" s="128"/>
      <c r="ST163" s="128"/>
      <c r="SU163" s="128"/>
      <c r="SV163" s="128"/>
      <c r="SW163" s="128"/>
      <c r="SX163" s="128"/>
      <c r="SY163" s="128"/>
      <c r="SZ163" s="128"/>
      <c r="TA163" s="128"/>
      <c r="TB163" s="128"/>
      <c r="TC163" s="128"/>
      <c r="TD163" s="128"/>
      <c r="TE163" s="128"/>
      <c r="TF163" s="128"/>
      <c r="TG163" s="128"/>
      <c r="TH163" s="128"/>
      <c r="TI163" s="128"/>
      <c r="TJ163" s="128"/>
      <c r="TK163" s="128"/>
      <c r="TL163" s="128"/>
      <c r="TM163" s="128"/>
      <c r="TN163" s="128"/>
      <c r="TO163" s="128"/>
      <c r="TP163" s="128"/>
      <c r="TQ163" s="128"/>
      <c r="TR163" s="128"/>
      <c r="TS163" s="128"/>
      <c r="TT163" s="128"/>
      <c r="TU163" s="128"/>
      <c r="TV163" s="128"/>
      <c r="TW163" s="128"/>
      <c r="TX163" s="128"/>
      <c r="TY163" s="128"/>
      <c r="TZ163" s="128"/>
      <c r="UA163" s="128"/>
      <c r="UB163" s="128"/>
      <c r="UC163" s="128"/>
      <c r="UD163" s="128"/>
      <c r="UE163" s="128"/>
      <c r="UF163" s="128"/>
      <c r="UG163" s="128"/>
      <c r="UH163" s="128"/>
      <c r="UI163" s="128"/>
      <c r="UJ163" s="128"/>
      <c r="UK163" s="128"/>
      <c r="UL163" s="128"/>
      <c r="UM163" s="128"/>
      <c r="UN163" s="128"/>
      <c r="UO163" s="128"/>
      <c r="UP163" s="128"/>
      <c r="UQ163" s="128"/>
      <c r="UR163" s="128"/>
      <c r="US163" s="128"/>
      <c r="UT163" s="128"/>
      <c r="UU163" s="128"/>
      <c r="UV163" s="128"/>
      <c r="UW163" s="128"/>
      <c r="UX163" s="128"/>
      <c r="UY163" s="128"/>
      <c r="UZ163" s="128"/>
      <c r="VA163" s="128"/>
      <c r="VB163" s="128"/>
      <c r="VC163" s="128"/>
      <c r="VD163" s="128"/>
      <c r="VE163" s="128"/>
      <c r="VF163" s="128"/>
      <c r="VG163" s="128"/>
      <c r="VH163" s="128"/>
      <c r="VI163" s="128"/>
      <c r="VJ163" s="128"/>
      <c r="VK163" s="128"/>
      <c r="VL163" s="128"/>
      <c r="VM163" s="128"/>
      <c r="VN163" s="128"/>
      <c r="VO163" s="128"/>
      <c r="VP163" s="128"/>
      <c r="VQ163" s="128"/>
      <c r="VR163" s="128"/>
      <c r="VS163" s="128"/>
      <c r="VT163" s="128"/>
      <c r="VU163" s="128"/>
      <c r="VV163" s="128"/>
      <c r="VW163" s="128"/>
      <c r="VX163" s="128"/>
      <c r="VY163" s="128"/>
      <c r="VZ163" s="128"/>
      <c r="WA163" s="128"/>
      <c r="WB163" s="128"/>
      <c r="WC163" s="128"/>
      <c r="WD163" s="128"/>
      <c r="WE163" s="128"/>
      <c r="WF163" s="128"/>
      <c r="WG163" s="128"/>
      <c r="WH163" s="128"/>
      <c r="WI163" s="128"/>
      <c r="WJ163" s="128"/>
      <c r="WK163" s="128"/>
      <c r="WL163" s="128"/>
      <c r="WM163" s="128"/>
      <c r="WN163" s="128"/>
      <c r="WO163" s="128"/>
      <c r="WP163" s="128"/>
      <c r="WQ163" s="128"/>
      <c r="WR163" s="128"/>
      <c r="WS163" s="128"/>
      <c r="WT163" s="128"/>
      <c r="WU163" s="128"/>
      <c r="WV163" s="128"/>
      <c r="WW163" s="128"/>
      <c r="WX163" s="128"/>
      <c r="WY163" s="128"/>
      <c r="WZ163" s="128"/>
      <c r="XA163" s="128"/>
      <c r="XB163" s="128"/>
      <c r="XC163" s="128"/>
      <c r="XD163" s="128"/>
      <c r="XE163" s="128"/>
      <c r="XF163" s="128"/>
      <c r="XG163" s="128"/>
      <c r="XH163" s="128"/>
      <c r="XI163" s="128"/>
      <c r="XJ163" s="128"/>
      <c r="XK163" s="128"/>
      <c r="XL163" s="128"/>
      <c r="XM163" s="128"/>
      <c r="XN163" s="128"/>
      <c r="XO163" s="128"/>
      <c r="XP163" s="128"/>
      <c r="XQ163" s="128"/>
      <c r="XR163" s="128"/>
      <c r="XS163" s="128"/>
      <c r="XT163" s="128"/>
      <c r="XU163" s="128"/>
      <c r="XV163" s="128"/>
      <c r="XW163" s="128"/>
      <c r="XX163" s="128"/>
      <c r="XY163" s="128"/>
      <c r="XZ163" s="128"/>
      <c r="YA163" s="128"/>
      <c r="YB163" s="128"/>
      <c r="YC163" s="128"/>
      <c r="YD163" s="128"/>
      <c r="YE163" s="128"/>
      <c r="YF163" s="128"/>
      <c r="YG163" s="128"/>
      <c r="YH163" s="128"/>
      <c r="YI163" s="128"/>
      <c r="YJ163" s="128"/>
      <c r="YK163" s="128"/>
      <c r="YL163" s="128"/>
      <c r="YM163" s="128"/>
      <c r="YN163" s="128"/>
      <c r="YO163" s="128"/>
      <c r="YP163" s="128"/>
      <c r="YQ163" s="128"/>
      <c r="YR163" s="128"/>
      <c r="YS163" s="128"/>
      <c r="YT163" s="128"/>
      <c r="YU163" s="128"/>
      <c r="YV163" s="128"/>
      <c r="YW163" s="128"/>
      <c r="YX163" s="128"/>
      <c r="YY163" s="128"/>
      <c r="YZ163" s="128"/>
      <c r="ZA163" s="128"/>
      <c r="ZB163" s="128"/>
      <c r="ZC163" s="128"/>
      <c r="ZD163" s="128"/>
      <c r="ZE163" s="128"/>
      <c r="ZF163" s="128"/>
      <c r="ZG163" s="128"/>
      <c r="ZH163" s="128"/>
      <c r="ZI163" s="128"/>
      <c r="ZJ163" s="128"/>
      <c r="ZK163" s="128"/>
      <c r="ZL163" s="128"/>
      <c r="ZM163" s="128"/>
      <c r="ZN163" s="128"/>
      <c r="ZO163" s="128"/>
      <c r="ZP163" s="128"/>
      <c r="ZQ163" s="128"/>
      <c r="ZR163" s="128"/>
      <c r="ZS163" s="128"/>
      <c r="ZT163" s="128"/>
      <c r="ZU163" s="128"/>
      <c r="ZV163" s="128"/>
      <c r="ZW163" s="128"/>
      <c r="ZX163" s="128"/>
      <c r="ZY163" s="128"/>
      <c r="ZZ163" s="128"/>
      <c r="AAA163" s="128"/>
      <c r="AAB163" s="128"/>
      <c r="AAC163" s="128"/>
      <c r="AAD163" s="128"/>
      <c r="AAE163" s="128"/>
      <c r="AAF163" s="128"/>
      <c r="AAG163" s="128"/>
      <c r="AAH163" s="128"/>
      <c r="AAI163" s="128"/>
      <c r="AAJ163" s="128"/>
      <c r="AAK163" s="128"/>
      <c r="AAL163" s="128"/>
      <c r="AAM163" s="128"/>
      <c r="AAN163" s="128"/>
      <c r="AAO163" s="128"/>
      <c r="AAP163" s="128"/>
      <c r="AAQ163" s="128"/>
      <c r="AAR163" s="128"/>
      <c r="AAS163" s="128"/>
      <c r="AAT163" s="128"/>
      <c r="AAU163" s="128"/>
      <c r="AAV163" s="128"/>
      <c r="AAW163" s="128"/>
      <c r="AAX163" s="128"/>
      <c r="AAY163" s="128"/>
      <c r="AAZ163" s="128"/>
      <c r="ABA163" s="128"/>
      <c r="ABB163" s="128"/>
      <c r="ABC163" s="128"/>
      <c r="ABD163" s="128"/>
      <c r="ABE163" s="128"/>
      <c r="ABF163" s="128"/>
      <c r="ABG163" s="128"/>
      <c r="ABH163" s="128"/>
      <c r="ABI163" s="128"/>
      <c r="ABJ163" s="128"/>
      <c r="ABK163" s="128"/>
      <c r="ABL163" s="128"/>
      <c r="ABM163" s="128"/>
      <c r="ABN163" s="128"/>
      <c r="ABO163" s="128"/>
      <c r="ABP163" s="128"/>
      <c r="ABQ163" s="128"/>
      <c r="ABR163" s="128"/>
      <c r="ABS163" s="128"/>
      <c r="ABT163" s="128"/>
      <c r="ABU163" s="128"/>
      <c r="ABV163" s="128"/>
      <c r="ABW163" s="128"/>
      <c r="ABX163" s="128"/>
      <c r="ABY163" s="128"/>
      <c r="ABZ163" s="128"/>
      <c r="ACA163" s="128"/>
      <c r="ACB163" s="128"/>
      <c r="ACC163" s="128"/>
      <c r="ACD163" s="128"/>
      <c r="ACE163" s="128"/>
      <c r="ACF163" s="128"/>
      <c r="ACG163" s="128"/>
      <c r="ACH163" s="128"/>
      <c r="ACI163" s="128"/>
      <c r="ACJ163" s="128"/>
      <c r="ACK163" s="128"/>
      <c r="ACL163" s="128"/>
      <c r="ACM163" s="128"/>
      <c r="ACN163" s="128"/>
      <c r="ACO163" s="128"/>
      <c r="ACP163" s="128"/>
      <c r="ACQ163" s="128"/>
      <c r="ACR163" s="128"/>
      <c r="ACS163" s="128"/>
      <c r="ACT163" s="128"/>
      <c r="ACU163" s="128"/>
      <c r="ACV163" s="128"/>
      <c r="ACW163" s="128"/>
      <c r="ACX163" s="128"/>
      <c r="ACY163" s="128"/>
      <c r="ACZ163" s="128"/>
      <c r="ADA163" s="128"/>
      <c r="ADB163" s="128"/>
      <c r="ADC163" s="128"/>
      <c r="ADD163" s="128"/>
      <c r="ADE163" s="128"/>
      <c r="ADF163" s="128"/>
      <c r="ADG163" s="128"/>
      <c r="ADH163" s="128"/>
      <c r="ADI163" s="128"/>
      <c r="ADJ163" s="128"/>
      <c r="ADK163" s="128"/>
      <c r="ADL163" s="128"/>
      <c r="ADM163" s="128"/>
      <c r="ADN163" s="128"/>
      <c r="ADO163" s="128"/>
      <c r="ADP163" s="128"/>
      <c r="ADQ163" s="128"/>
      <c r="ADR163" s="128"/>
      <c r="ADS163" s="128"/>
      <c r="ADT163" s="128"/>
      <c r="ADU163" s="128"/>
      <c r="ADV163" s="128"/>
      <c r="ADW163" s="128"/>
      <c r="ADX163" s="128"/>
      <c r="ADY163" s="128"/>
      <c r="ADZ163" s="128"/>
      <c r="AEA163" s="128"/>
      <c r="AEB163" s="128"/>
      <c r="AEC163" s="128"/>
      <c r="AED163" s="128"/>
      <c r="AEE163" s="128"/>
      <c r="AEF163" s="128"/>
      <c r="AEG163" s="128"/>
      <c r="AEH163" s="128"/>
      <c r="AEI163" s="128"/>
      <c r="AEJ163" s="128"/>
      <c r="AEK163" s="128"/>
      <c r="AEL163" s="128"/>
      <c r="AEM163" s="128"/>
      <c r="AEN163" s="128"/>
      <c r="AEO163" s="128"/>
      <c r="AEP163" s="128"/>
      <c r="AEQ163" s="128"/>
      <c r="AER163" s="128"/>
      <c r="AES163" s="128"/>
      <c r="AET163" s="128"/>
      <c r="AEU163" s="128"/>
      <c r="AEV163" s="128"/>
      <c r="AEW163" s="128"/>
      <c r="AEX163" s="128"/>
      <c r="AEY163" s="128"/>
      <c r="AEZ163" s="128"/>
      <c r="AFA163" s="128"/>
      <c r="AFB163" s="128"/>
      <c r="AFC163" s="128"/>
      <c r="AFD163" s="128"/>
      <c r="AFE163" s="128"/>
      <c r="AFF163" s="128"/>
      <c r="AFG163" s="128"/>
      <c r="AFH163" s="128"/>
      <c r="AFI163" s="128"/>
      <c r="AFJ163" s="128"/>
      <c r="AFK163" s="128"/>
      <c r="AFL163" s="128"/>
      <c r="AFM163" s="128"/>
      <c r="AFN163" s="128"/>
      <c r="AFO163" s="128"/>
      <c r="AFP163" s="128"/>
      <c r="AFQ163" s="128"/>
      <c r="AFR163" s="128"/>
      <c r="AFS163" s="128"/>
      <c r="AFT163" s="128"/>
      <c r="AFU163" s="128"/>
      <c r="AFV163" s="128"/>
      <c r="AFW163" s="128"/>
      <c r="AFX163" s="128"/>
      <c r="AFY163" s="128"/>
      <c r="AFZ163" s="128"/>
      <c r="AGA163" s="128"/>
      <c r="AGB163" s="128"/>
      <c r="AGC163" s="128"/>
      <c r="AGD163" s="128"/>
      <c r="AGE163" s="128"/>
      <c r="AGF163" s="128"/>
      <c r="AGG163" s="128"/>
      <c r="AGH163" s="128"/>
      <c r="AGI163" s="128"/>
      <c r="AGJ163" s="128"/>
      <c r="AGK163" s="128"/>
      <c r="AGL163" s="128"/>
      <c r="AGM163" s="128"/>
      <c r="AGN163" s="128"/>
      <c r="AGO163" s="128"/>
      <c r="AGP163" s="128"/>
      <c r="AGQ163" s="128"/>
      <c r="AGR163" s="128"/>
      <c r="AGS163" s="128"/>
      <c r="AGT163" s="128"/>
      <c r="AGU163" s="128"/>
      <c r="AGV163" s="128"/>
      <c r="AGW163" s="128"/>
      <c r="AGX163" s="128"/>
      <c r="AGY163" s="128"/>
      <c r="AGZ163" s="128"/>
      <c r="AHA163" s="128"/>
      <c r="AHB163" s="128"/>
      <c r="AHC163" s="128"/>
      <c r="AHD163" s="128"/>
      <c r="AHE163" s="128"/>
      <c r="AHF163" s="128"/>
      <c r="AHG163" s="128"/>
      <c r="AHH163" s="128"/>
      <c r="AHI163" s="128"/>
      <c r="AHJ163" s="128"/>
      <c r="AHK163" s="128"/>
      <c r="AHL163" s="128"/>
      <c r="AHM163" s="128"/>
      <c r="AHN163" s="128"/>
      <c r="AHO163" s="128"/>
      <c r="AHP163" s="128"/>
      <c r="AHQ163" s="128"/>
      <c r="AHR163" s="128"/>
      <c r="AHS163" s="128"/>
      <c r="AHT163" s="128"/>
      <c r="AHU163" s="128"/>
      <c r="AHV163" s="128"/>
      <c r="AHW163" s="128"/>
      <c r="AHX163" s="128"/>
      <c r="AHY163" s="128"/>
      <c r="AHZ163" s="128"/>
      <c r="AIA163" s="128"/>
      <c r="AIB163" s="128"/>
      <c r="AIC163" s="128"/>
      <c r="AID163" s="128"/>
      <c r="AIE163" s="128"/>
      <c r="AIF163" s="128"/>
      <c r="AIG163" s="128"/>
      <c r="AIH163" s="128"/>
      <c r="AII163" s="128"/>
      <c r="AIJ163" s="128"/>
      <c r="AIK163" s="128"/>
      <c r="AIL163" s="128"/>
      <c r="AIM163" s="128"/>
      <c r="AIN163" s="128"/>
      <c r="AIO163" s="128"/>
      <c r="AIP163" s="128"/>
      <c r="AIQ163" s="128"/>
      <c r="AIR163" s="128"/>
      <c r="AIS163" s="128"/>
      <c r="AIT163" s="128"/>
      <c r="AIU163" s="128"/>
      <c r="AIV163" s="128"/>
      <c r="AIW163" s="128"/>
      <c r="AIX163" s="128"/>
      <c r="AIY163" s="128"/>
      <c r="AIZ163" s="128"/>
      <c r="AJA163" s="128"/>
      <c r="AJB163" s="128"/>
      <c r="AJC163" s="128"/>
      <c r="AJD163" s="128"/>
      <c r="AJE163" s="128"/>
      <c r="AJF163" s="128"/>
      <c r="AJG163" s="128"/>
      <c r="AJH163" s="128"/>
      <c r="AJI163" s="128"/>
      <c r="AJJ163" s="128"/>
      <c r="AJK163" s="128"/>
      <c r="AJL163" s="128"/>
      <c r="AJM163" s="128"/>
      <c r="AJN163" s="128"/>
      <c r="AJO163" s="128"/>
      <c r="AJP163" s="128"/>
      <c r="AJQ163" s="128"/>
      <c r="AJR163" s="128"/>
      <c r="AJS163" s="128"/>
      <c r="AJT163" s="128"/>
      <c r="AJU163" s="128"/>
      <c r="AJV163" s="128"/>
      <c r="AJW163" s="128"/>
      <c r="AJX163" s="128"/>
      <c r="AJY163" s="128"/>
      <c r="AJZ163" s="128"/>
      <c r="AKA163" s="128"/>
      <c r="AKB163" s="128"/>
      <c r="AKC163" s="128"/>
      <c r="AKD163" s="128"/>
      <c r="AKE163" s="128"/>
      <c r="AKF163" s="128"/>
      <c r="AKG163" s="128"/>
      <c r="AKH163" s="128"/>
      <c r="AKI163" s="128"/>
      <c r="AKJ163" s="128"/>
      <c r="AKK163" s="128"/>
      <c r="AKL163" s="128"/>
      <c r="AKM163" s="128"/>
      <c r="AKN163" s="128"/>
      <c r="AKO163" s="128"/>
      <c r="AKP163" s="128"/>
      <c r="AKQ163" s="128"/>
      <c r="AKR163" s="128"/>
      <c r="AKS163" s="128"/>
      <c r="AKT163" s="128"/>
      <c r="AKU163" s="128"/>
      <c r="AKV163" s="128"/>
      <c r="AKW163" s="128"/>
      <c r="AKX163" s="128"/>
      <c r="AKY163" s="128"/>
      <c r="AKZ163" s="128"/>
      <c r="ALA163" s="128"/>
      <c r="ALB163" s="128"/>
      <c r="ALC163" s="128"/>
      <c r="ALD163" s="128"/>
      <c r="ALE163" s="128"/>
      <c r="ALF163" s="128"/>
      <c r="ALG163" s="128"/>
      <c r="ALH163" s="128"/>
      <c r="ALI163" s="128"/>
      <c r="ALJ163" s="128"/>
      <c r="ALK163" s="128"/>
      <c r="ALL163" s="128"/>
      <c r="ALM163" s="128"/>
      <c r="ALN163" s="128"/>
      <c r="ALO163" s="128"/>
      <c r="ALP163" s="128"/>
      <c r="ALQ163" s="128"/>
      <c r="ALR163" s="128"/>
      <c r="ALS163" s="128"/>
      <c r="ALT163" s="128"/>
      <c r="ALU163" s="128"/>
      <c r="ALV163" s="128"/>
      <c r="ALW163" s="128"/>
      <c r="ALX163" s="128"/>
      <c r="ALY163" s="128"/>
      <c r="ALZ163" s="128"/>
      <c r="AMA163" s="128"/>
      <c r="AMB163" s="128"/>
      <c r="AMC163" s="128"/>
      <c r="AMD163" s="128"/>
      <c r="AME163" s="128"/>
      <c r="AMF163" s="128"/>
      <c r="AMG163" s="128"/>
      <c r="AMH163" s="128"/>
      <c r="AMI163" s="128"/>
      <c r="AMJ163" s="128"/>
      <c r="AMK163" s="128"/>
      <c r="AML163" s="128"/>
      <c r="AMM163" s="128"/>
      <c r="AMN163" s="128"/>
      <c r="AMO163" s="128"/>
    </row>
    <row r="164" spans="1:1029">
      <c r="A164" s="366"/>
      <c r="B164" s="367"/>
      <c r="C164" s="367"/>
      <c r="D164" s="367"/>
      <c r="E164" s="367"/>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D164" s="96"/>
      <c r="AE164" s="96"/>
      <c r="AF164" s="96"/>
      <c r="AG164" s="96"/>
      <c r="AH164" s="96"/>
      <c r="AI164" s="96"/>
      <c r="AJ164" s="96"/>
      <c r="AK164" s="96"/>
      <c r="AL164" s="96"/>
      <c r="AM164" s="96"/>
      <c r="AN164" s="96"/>
      <c r="AO164" s="96"/>
      <c r="AP164" s="96"/>
      <c r="AQ164" s="96"/>
      <c r="AR164" s="128"/>
      <c r="AS164" s="128"/>
      <c r="AT164" s="128"/>
      <c r="AU164" s="128"/>
      <c r="AV164" s="128"/>
      <c r="AW164" s="128"/>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c r="CX164" s="128"/>
      <c r="CY164" s="128"/>
      <c r="CZ164" s="128"/>
      <c r="DA164" s="128"/>
      <c r="DB164" s="128"/>
      <c r="DC164" s="128"/>
      <c r="DD164" s="128"/>
      <c r="DE164" s="128"/>
      <c r="DF164" s="128"/>
      <c r="DG164" s="128"/>
      <c r="DH164" s="128"/>
      <c r="DI164" s="128"/>
      <c r="DJ164" s="128"/>
      <c r="DK164" s="128"/>
      <c r="DL164" s="128"/>
      <c r="DM164" s="128"/>
      <c r="DN164" s="128"/>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128"/>
      <c r="EV164" s="128"/>
      <c r="EW164" s="128"/>
      <c r="EX164" s="128"/>
      <c r="EY164" s="128"/>
      <c r="EZ164" s="128"/>
      <c r="FA164" s="128"/>
      <c r="FB164" s="128"/>
      <c r="FC164" s="128"/>
      <c r="FD164" s="128"/>
      <c r="FE164" s="128"/>
      <c r="FF164" s="128"/>
      <c r="FG164" s="128"/>
      <c r="FH164" s="128"/>
      <c r="FI164" s="128"/>
      <c r="FJ164" s="128"/>
      <c r="FK164" s="128"/>
      <c r="FL164" s="128"/>
      <c r="FM164" s="128"/>
      <c r="FN164" s="128"/>
      <c r="FO164" s="128"/>
      <c r="FP164" s="128"/>
      <c r="FQ164" s="128"/>
      <c r="FR164" s="128"/>
      <c r="FS164" s="128"/>
      <c r="FT164" s="128"/>
      <c r="FU164" s="128"/>
      <c r="FV164" s="128"/>
      <c r="FW164" s="128"/>
      <c r="FX164" s="128"/>
      <c r="FY164" s="128"/>
      <c r="FZ164" s="128"/>
      <c r="GA164" s="128"/>
      <c r="GB164" s="128"/>
      <c r="GC164" s="128"/>
      <c r="GD164" s="128"/>
      <c r="GE164" s="128"/>
      <c r="GF164" s="128"/>
      <c r="GG164" s="128"/>
      <c r="GH164" s="128"/>
      <c r="GI164" s="128"/>
      <c r="GJ164" s="128"/>
      <c r="GK164" s="128"/>
      <c r="GL164" s="128"/>
      <c r="GM164" s="128"/>
      <c r="GN164" s="128"/>
      <c r="GO164" s="128"/>
      <c r="GP164" s="128"/>
      <c r="GQ164" s="128"/>
      <c r="GR164" s="128"/>
      <c r="GS164" s="128"/>
      <c r="GT164" s="128"/>
      <c r="GU164" s="128"/>
      <c r="GV164" s="128"/>
      <c r="GW164" s="128"/>
      <c r="GX164" s="128"/>
      <c r="GY164" s="128"/>
      <c r="GZ164" s="128"/>
      <c r="HA164" s="128"/>
      <c r="HB164" s="128"/>
      <c r="HC164" s="128"/>
      <c r="HD164" s="128"/>
      <c r="HE164" s="128"/>
      <c r="HF164" s="128"/>
      <c r="HG164" s="128"/>
      <c r="HH164" s="128"/>
      <c r="HI164" s="128"/>
      <c r="HJ164" s="128"/>
      <c r="HK164" s="128"/>
      <c r="HL164" s="128"/>
      <c r="HM164" s="128"/>
      <c r="HN164" s="128"/>
      <c r="HO164" s="128"/>
      <c r="HP164" s="128"/>
      <c r="HQ164" s="128"/>
      <c r="HR164" s="128"/>
      <c r="HS164" s="128"/>
      <c r="HT164" s="128"/>
      <c r="HU164" s="128"/>
      <c r="HV164" s="128"/>
      <c r="HW164" s="128"/>
      <c r="HX164" s="128"/>
      <c r="HY164" s="128"/>
      <c r="HZ164" s="128"/>
      <c r="IA164" s="128"/>
      <c r="IB164" s="128"/>
      <c r="IC164" s="128"/>
      <c r="ID164" s="128"/>
      <c r="IE164" s="128"/>
      <c r="IF164" s="128"/>
      <c r="IG164" s="128"/>
      <c r="IH164" s="128"/>
      <c r="II164" s="128"/>
      <c r="IJ164" s="128"/>
      <c r="IK164" s="128"/>
      <c r="IL164" s="128"/>
      <c r="IM164" s="128"/>
      <c r="IN164" s="128"/>
      <c r="IO164" s="128"/>
      <c r="IP164" s="128"/>
      <c r="IQ164" s="128"/>
      <c r="IR164" s="128"/>
      <c r="IS164" s="128"/>
      <c r="IT164" s="128"/>
      <c r="IU164" s="128"/>
      <c r="IV164" s="128"/>
      <c r="IW164" s="128"/>
      <c r="IX164" s="128"/>
      <c r="IY164" s="128"/>
      <c r="IZ164" s="128"/>
      <c r="JA164" s="128"/>
      <c r="JB164" s="128"/>
      <c r="JC164" s="128"/>
      <c r="JD164" s="128"/>
      <c r="JE164" s="128"/>
      <c r="JF164" s="128"/>
      <c r="JG164" s="128"/>
      <c r="JH164" s="128"/>
      <c r="JI164" s="128"/>
      <c r="JJ164" s="128"/>
      <c r="JK164" s="128"/>
      <c r="JL164" s="128"/>
      <c r="JM164" s="128"/>
      <c r="JN164" s="128"/>
      <c r="JO164" s="128"/>
      <c r="JP164" s="128"/>
      <c r="JQ164" s="128"/>
      <c r="JR164" s="128"/>
      <c r="JS164" s="128"/>
      <c r="JT164" s="128"/>
      <c r="JU164" s="128"/>
      <c r="JV164" s="128"/>
      <c r="JW164" s="128"/>
      <c r="JX164" s="128"/>
      <c r="JY164" s="128"/>
      <c r="JZ164" s="128"/>
      <c r="KA164" s="128"/>
      <c r="KB164" s="128"/>
      <c r="KC164" s="128"/>
      <c r="KD164" s="128"/>
      <c r="KE164" s="128"/>
      <c r="KF164" s="128"/>
      <c r="KG164" s="128"/>
      <c r="KH164" s="128"/>
      <c r="KI164" s="128"/>
      <c r="KJ164" s="128"/>
      <c r="KK164" s="128"/>
      <c r="KL164" s="128"/>
      <c r="KM164" s="128"/>
      <c r="KN164" s="128"/>
      <c r="KO164" s="128"/>
      <c r="KP164" s="128"/>
      <c r="KQ164" s="128"/>
      <c r="KR164" s="128"/>
      <c r="KS164" s="128"/>
      <c r="KT164" s="128"/>
      <c r="KU164" s="128"/>
      <c r="KV164" s="128"/>
      <c r="KW164" s="128"/>
      <c r="KX164" s="128"/>
      <c r="KY164" s="128"/>
      <c r="KZ164" s="128"/>
      <c r="LA164" s="128"/>
      <c r="LB164" s="128"/>
      <c r="LC164" s="128"/>
      <c r="LD164" s="128"/>
      <c r="LE164" s="128"/>
      <c r="LF164" s="128"/>
      <c r="LG164" s="128"/>
      <c r="LH164" s="128"/>
      <c r="LI164" s="128"/>
      <c r="LJ164" s="128"/>
      <c r="LK164" s="128"/>
      <c r="LL164" s="128"/>
      <c r="LM164" s="128"/>
      <c r="LN164" s="128"/>
      <c r="LO164" s="128"/>
      <c r="LP164" s="128"/>
      <c r="LQ164" s="128"/>
      <c r="LR164" s="128"/>
      <c r="LS164" s="128"/>
      <c r="LT164" s="128"/>
      <c r="LU164" s="128"/>
      <c r="LV164" s="128"/>
      <c r="LW164" s="128"/>
      <c r="LX164" s="128"/>
      <c r="LY164" s="128"/>
      <c r="LZ164" s="128"/>
      <c r="MA164" s="128"/>
      <c r="MB164" s="128"/>
      <c r="MC164" s="128"/>
      <c r="MD164" s="128"/>
      <c r="ME164" s="128"/>
      <c r="MF164" s="128"/>
      <c r="MG164" s="128"/>
      <c r="MH164" s="128"/>
      <c r="MI164" s="128"/>
      <c r="MJ164" s="128"/>
      <c r="MK164" s="128"/>
      <c r="ML164" s="128"/>
      <c r="MM164" s="128"/>
      <c r="MN164" s="128"/>
      <c r="MO164" s="128"/>
      <c r="MP164" s="128"/>
      <c r="MQ164" s="128"/>
      <c r="MR164" s="128"/>
      <c r="MS164" s="128"/>
      <c r="MT164" s="128"/>
      <c r="MU164" s="128"/>
      <c r="MV164" s="128"/>
      <c r="MW164" s="128"/>
      <c r="MX164" s="128"/>
      <c r="MY164" s="128"/>
      <c r="MZ164" s="128"/>
      <c r="NA164" s="128"/>
      <c r="NB164" s="128"/>
      <c r="NC164" s="128"/>
      <c r="ND164" s="128"/>
      <c r="NE164" s="128"/>
      <c r="NF164" s="128"/>
      <c r="NG164" s="128"/>
      <c r="NH164" s="128"/>
      <c r="NI164" s="128"/>
      <c r="NJ164" s="128"/>
      <c r="NK164" s="128"/>
      <c r="NL164" s="128"/>
      <c r="NM164" s="128"/>
      <c r="NN164" s="128"/>
      <c r="NO164" s="128"/>
      <c r="NP164" s="128"/>
      <c r="NQ164" s="128"/>
      <c r="NR164" s="128"/>
      <c r="NS164" s="128"/>
      <c r="NT164" s="128"/>
      <c r="NU164" s="128"/>
      <c r="NV164" s="128"/>
      <c r="NW164" s="128"/>
      <c r="NX164" s="128"/>
      <c r="NY164" s="128"/>
      <c r="NZ164" s="128"/>
      <c r="OA164" s="128"/>
      <c r="OB164" s="128"/>
      <c r="OC164" s="128"/>
      <c r="OD164" s="128"/>
      <c r="OE164" s="128"/>
      <c r="OF164" s="128"/>
      <c r="OG164" s="128"/>
      <c r="OH164" s="128"/>
      <c r="OI164" s="128"/>
      <c r="OJ164" s="128"/>
      <c r="OK164" s="128"/>
      <c r="OL164" s="128"/>
      <c r="OM164" s="128"/>
      <c r="ON164" s="128"/>
      <c r="OO164" s="128"/>
      <c r="OP164" s="128"/>
      <c r="OQ164" s="128"/>
      <c r="OR164" s="128"/>
      <c r="OS164" s="128"/>
      <c r="OT164" s="128"/>
      <c r="OU164" s="128"/>
      <c r="OV164" s="128"/>
      <c r="OW164" s="128"/>
      <c r="OX164" s="128"/>
      <c r="OY164" s="128"/>
      <c r="OZ164" s="128"/>
      <c r="PA164" s="128"/>
      <c r="PB164" s="128"/>
      <c r="PC164" s="128"/>
      <c r="PD164" s="128"/>
      <c r="PE164" s="128"/>
      <c r="PF164" s="128"/>
      <c r="PG164" s="128"/>
      <c r="PH164" s="128"/>
      <c r="PI164" s="128"/>
      <c r="PJ164" s="128"/>
      <c r="PK164" s="128"/>
      <c r="PL164" s="128"/>
      <c r="PM164" s="128"/>
      <c r="PN164" s="128"/>
      <c r="PO164" s="128"/>
      <c r="PP164" s="128"/>
      <c r="PQ164" s="128"/>
      <c r="PR164" s="128"/>
      <c r="PS164" s="128"/>
      <c r="PT164" s="128"/>
      <c r="PU164" s="128"/>
      <c r="PV164" s="128"/>
      <c r="PW164" s="128"/>
      <c r="PX164" s="128"/>
      <c r="PY164" s="128"/>
      <c r="PZ164" s="128"/>
      <c r="QA164" s="128"/>
      <c r="QB164" s="128"/>
      <c r="QC164" s="128"/>
      <c r="QD164" s="128"/>
      <c r="QE164" s="128"/>
      <c r="QF164" s="128"/>
      <c r="QG164" s="128"/>
      <c r="QH164" s="128"/>
      <c r="QI164" s="128"/>
      <c r="QJ164" s="128"/>
      <c r="QK164" s="128"/>
      <c r="QL164" s="128"/>
      <c r="QM164" s="128"/>
      <c r="QN164" s="128"/>
      <c r="QO164" s="128"/>
      <c r="QP164" s="128"/>
      <c r="QQ164" s="128"/>
      <c r="QR164" s="128"/>
      <c r="QS164" s="128"/>
      <c r="QT164" s="128"/>
      <c r="QU164" s="128"/>
      <c r="QV164" s="128"/>
      <c r="QW164" s="128"/>
      <c r="QX164" s="128"/>
      <c r="QY164" s="128"/>
      <c r="QZ164" s="128"/>
      <c r="RA164" s="128"/>
      <c r="RB164" s="128"/>
      <c r="RC164" s="128"/>
      <c r="RD164" s="128"/>
      <c r="RE164" s="128"/>
      <c r="RF164" s="128"/>
      <c r="RG164" s="128"/>
      <c r="RH164" s="128"/>
      <c r="RI164" s="128"/>
      <c r="RJ164" s="128"/>
      <c r="RK164" s="128"/>
      <c r="RL164" s="128"/>
      <c r="RM164" s="128"/>
      <c r="RN164" s="128"/>
      <c r="RO164" s="128"/>
      <c r="RP164" s="128"/>
      <c r="RQ164" s="128"/>
      <c r="RR164" s="128"/>
      <c r="RS164" s="128"/>
      <c r="RT164" s="128"/>
      <c r="RU164" s="128"/>
      <c r="RV164" s="128"/>
      <c r="RW164" s="128"/>
      <c r="RX164" s="128"/>
      <c r="RY164" s="128"/>
      <c r="RZ164" s="128"/>
      <c r="SA164" s="128"/>
      <c r="SB164" s="128"/>
      <c r="SC164" s="128"/>
      <c r="SD164" s="128"/>
      <c r="SE164" s="128"/>
      <c r="SF164" s="128"/>
      <c r="SG164" s="128"/>
      <c r="SH164" s="128"/>
      <c r="SI164" s="128"/>
      <c r="SJ164" s="128"/>
      <c r="SK164" s="128"/>
      <c r="SL164" s="128"/>
      <c r="SM164" s="128"/>
      <c r="SN164" s="128"/>
      <c r="SO164" s="128"/>
      <c r="SP164" s="128"/>
      <c r="SQ164" s="128"/>
      <c r="SR164" s="128"/>
      <c r="SS164" s="128"/>
      <c r="ST164" s="128"/>
      <c r="SU164" s="128"/>
      <c r="SV164" s="128"/>
      <c r="SW164" s="128"/>
      <c r="SX164" s="128"/>
      <c r="SY164" s="128"/>
      <c r="SZ164" s="128"/>
      <c r="TA164" s="128"/>
      <c r="TB164" s="128"/>
      <c r="TC164" s="128"/>
      <c r="TD164" s="128"/>
      <c r="TE164" s="128"/>
      <c r="TF164" s="128"/>
      <c r="TG164" s="128"/>
      <c r="TH164" s="128"/>
      <c r="TI164" s="128"/>
      <c r="TJ164" s="128"/>
      <c r="TK164" s="128"/>
      <c r="TL164" s="128"/>
      <c r="TM164" s="128"/>
      <c r="TN164" s="128"/>
      <c r="TO164" s="128"/>
      <c r="TP164" s="128"/>
      <c r="TQ164" s="128"/>
      <c r="TR164" s="128"/>
      <c r="TS164" s="128"/>
      <c r="TT164" s="128"/>
      <c r="TU164" s="128"/>
      <c r="TV164" s="128"/>
      <c r="TW164" s="128"/>
      <c r="TX164" s="128"/>
      <c r="TY164" s="128"/>
      <c r="TZ164" s="128"/>
      <c r="UA164" s="128"/>
      <c r="UB164" s="128"/>
      <c r="UC164" s="128"/>
      <c r="UD164" s="128"/>
      <c r="UE164" s="128"/>
      <c r="UF164" s="128"/>
      <c r="UG164" s="128"/>
      <c r="UH164" s="128"/>
      <c r="UI164" s="128"/>
      <c r="UJ164" s="128"/>
      <c r="UK164" s="128"/>
      <c r="UL164" s="128"/>
      <c r="UM164" s="128"/>
      <c r="UN164" s="128"/>
      <c r="UO164" s="128"/>
      <c r="UP164" s="128"/>
      <c r="UQ164" s="128"/>
      <c r="UR164" s="128"/>
      <c r="US164" s="128"/>
      <c r="UT164" s="128"/>
      <c r="UU164" s="128"/>
      <c r="UV164" s="128"/>
      <c r="UW164" s="128"/>
      <c r="UX164" s="128"/>
      <c r="UY164" s="128"/>
      <c r="UZ164" s="128"/>
      <c r="VA164" s="128"/>
      <c r="VB164" s="128"/>
      <c r="VC164" s="128"/>
      <c r="VD164" s="128"/>
      <c r="VE164" s="128"/>
      <c r="VF164" s="128"/>
      <c r="VG164" s="128"/>
      <c r="VH164" s="128"/>
      <c r="VI164" s="128"/>
      <c r="VJ164" s="128"/>
      <c r="VK164" s="128"/>
      <c r="VL164" s="128"/>
      <c r="VM164" s="128"/>
      <c r="VN164" s="128"/>
      <c r="VO164" s="128"/>
      <c r="VP164" s="128"/>
      <c r="VQ164" s="128"/>
      <c r="VR164" s="128"/>
      <c r="VS164" s="128"/>
      <c r="VT164" s="128"/>
      <c r="VU164" s="128"/>
      <c r="VV164" s="128"/>
      <c r="VW164" s="128"/>
      <c r="VX164" s="128"/>
      <c r="VY164" s="128"/>
      <c r="VZ164" s="128"/>
      <c r="WA164" s="128"/>
      <c r="WB164" s="128"/>
      <c r="WC164" s="128"/>
      <c r="WD164" s="128"/>
      <c r="WE164" s="128"/>
      <c r="WF164" s="128"/>
      <c r="WG164" s="128"/>
      <c r="WH164" s="128"/>
      <c r="WI164" s="128"/>
      <c r="WJ164" s="128"/>
      <c r="WK164" s="128"/>
      <c r="WL164" s="128"/>
      <c r="WM164" s="128"/>
      <c r="WN164" s="128"/>
      <c r="WO164" s="128"/>
      <c r="WP164" s="128"/>
      <c r="WQ164" s="128"/>
      <c r="WR164" s="128"/>
      <c r="WS164" s="128"/>
      <c r="WT164" s="128"/>
      <c r="WU164" s="128"/>
      <c r="WV164" s="128"/>
      <c r="WW164" s="128"/>
      <c r="WX164" s="128"/>
      <c r="WY164" s="128"/>
      <c r="WZ164" s="128"/>
      <c r="XA164" s="128"/>
      <c r="XB164" s="128"/>
      <c r="XC164" s="128"/>
      <c r="XD164" s="128"/>
      <c r="XE164" s="128"/>
      <c r="XF164" s="128"/>
      <c r="XG164" s="128"/>
      <c r="XH164" s="128"/>
      <c r="XI164" s="128"/>
      <c r="XJ164" s="128"/>
      <c r="XK164" s="128"/>
      <c r="XL164" s="128"/>
      <c r="XM164" s="128"/>
      <c r="XN164" s="128"/>
      <c r="XO164" s="128"/>
      <c r="XP164" s="128"/>
      <c r="XQ164" s="128"/>
      <c r="XR164" s="128"/>
      <c r="XS164" s="128"/>
      <c r="XT164" s="128"/>
      <c r="XU164" s="128"/>
      <c r="XV164" s="128"/>
      <c r="XW164" s="128"/>
      <c r="XX164" s="128"/>
      <c r="XY164" s="128"/>
      <c r="XZ164" s="128"/>
      <c r="YA164" s="128"/>
      <c r="YB164" s="128"/>
      <c r="YC164" s="128"/>
      <c r="YD164" s="128"/>
      <c r="YE164" s="128"/>
      <c r="YF164" s="128"/>
      <c r="YG164" s="128"/>
      <c r="YH164" s="128"/>
      <c r="YI164" s="128"/>
      <c r="YJ164" s="128"/>
      <c r="YK164" s="128"/>
      <c r="YL164" s="128"/>
      <c r="YM164" s="128"/>
      <c r="YN164" s="128"/>
      <c r="YO164" s="128"/>
      <c r="YP164" s="128"/>
      <c r="YQ164" s="128"/>
      <c r="YR164" s="128"/>
      <c r="YS164" s="128"/>
      <c r="YT164" s="128"/>
      <c r="YU164" s="128"/>
      <c r="YV164" s="128"/>
      <c r="YW164" s="128"/>
      <c r="YX164" s="128"/>
      <c r="YY164" s="128"/>
      <c r="YZ164" s="128"/>
      <c r="ZA164" s="128"/>
      <c r="ZB164" s="128"/>
      <c r="ZC164" s="128"/>
      <c r="ZD164" s="128"/>
      <c r="ZE164" s="128"/>
      <c r="ZF164" s="128"/>
      <c r="ZG164" s="128"/>
      <c r="ZH164" s="128"/>
      <c r="ZI164" s="128"/>
      <c r="ZJ164" s="128"/>
      <c r="ZK164" s="128"/>
      <c r="ZL164" s="128"/>
      <c r="ZM164" s="128"/>
      <c r="ZN164" s="128"/>
      <c r="ZO164" s="128"/>
      <c r="ZP164" s="128"/>
      <c r="ZQ164" s="128"/>
      <c r="ZR164" s="128"/>
      <c r="ZS164" s="128"/>
      <c r="ZT164" s="128"/>
      <c r="ZU164" s="128"/>
      <c r="ZV164" s="128"/>
      <c r="ZW164" s="128"/>
      <c r="ZX164" s="128"/>
      <c r="ZY164" s="128"/>
      <c r="ZZ164" s="128"/>
      <c r="AAA164" s="128"/>
      <c r="AAB164" s="128"/>
      <c r="AAC164" s="128"/>
      <c r="AAD164" s="128"/>
      <c r="AAE164" s="128"/>
      <c r="AAF164" s="128"/>
      <c r="AAG164" s="128"/>
      <c r="AAH164" s="128"/>
      <c r="AAI164" s="128"/>
      <c r="AAJ164" s="128"/>
      <c r="AAK164" s="128"/>
      <c r="AAL164" s="128"/>
      <c r="AAM164" s="128"/>
      <c r="AAN164" s="128"/>
      <c r="AAO164" s="128"/>
      <c r="AAP164" s="128"/>
      <c r="AAQ164" s="128"/>
      <c r="AAR164" s="128"/>
      <c r="AAS164" s="128"/>
      <c r="AAT164" s="128"/>
      <c r="AAU164" s="128"/>
      <c r="AAV164" s="128"/>
      <c r="AAW164" s="128"/>
      <c r="AAX164" s="128"/>
      <c r="AAY164" s="128"/>
      <c r="AAZ164" s="128"/>
      <c r="ABA164" s="128"/>
      <c r="ABB164" s="128"/>
      <c r="ABC164" s="128"/>
      <c r="ABD164" s="128"/>
      <c r="ABE164" s="128"/>
      <c r="ABF164" s="128"/>
      <c r="ABG164" s="128"/>
      <c r="ABH164" s="128"/>
      <c r="ABI164" s="128"/>
      <c r="ABJ164" s="128"/>
      <c r="ABK164" s="128"/>
      <c r="ABL164" s="128"/>
      <c r="ABM164" s="128"/>
      <c r="ABN164" s="128"/>
      <c r="ABO164" s="128"/>
      <c r="ABP164" s="128"/>
      <c r="ABQ164" s="128"/>
      <c r="ABR164" s="128"/>
      <c r="ABS164" s="128"/>
      <c r="ABT164" s="128"/>
      <c r="ABU164" s="128"/>
      <c r="ABV164" s="128"/>
      <c r="ABW164" s="128"/>
      <c r="ABX164" s="128"/>
      <c r="ABY164" s="128"/>
      <c r="ABZ164" s="128"/>
      <c r="ACA164" s="128"/>
      <c r="ACB164" s="128"/>
      <c r="ACC164" s="128"/>
      <c r="ACD164" s="128"/>
      <c r="ACE164" s="128"/>
      <c r="ACF164" s="128"/>
      <c r="ACG164" s="128"/>
      <c r="ACH164" s="128"/>
      <c r="ACI164" s="128"/>
      <c r="ACJ164" s="128"/>
      <c r="ACK164" s="128"/>
      <c r="ACL164" s="128"/>
      <c r="ACM164" s="128"/>
      <c r="ACN164" s="128"/>
      <c r="ACO164" s="128"/>
      <c r="ACP164" s="128"/>
      <c r="ACQ164" s="128"/>
      <c r="ACR164" s="128"/>
      <c r="ACS164" s="128"/>
      <c r="ACT164" s="128"/>
      <c r="ACU164" s="128"/>
      <c r="ACV164" s="128"/>
      <c r="ACW164" s="128"/>
      <c r="ACX164" s="128"/>
      <c r="ACY164" s="128"/>
      <c r="ACZ164" s="128"/>
      <c r="ADA164" s="128"/>
      <c r="ADB164" s="128"/>
      <c r="ADC164" s="128"/>
      <c r="ADD164" s="128"/>
      <c r="ADE164" s="128"/>
      <c r="ADF164" s="128"/>
      <c r="ADG164" s="128"/>
      <c r="ADH164" s="128"/>
      <c r="ADI164" s="128"/>
      <c r="ADJ164" s="128"/>
      <c r="ADK164" s="128"/>
      <c r="ADL164" s="128"/>
      <c r="ADM164" s="128"/>
      <c r="ADN164" s="128"/>
      <c r="ADO164" s="128"/>
      <c r="ADP164" s="128"/>
      <c r="ADQ164" s="128"/>
      <c r="ADR164" s="128"/>
      <c r="ADS164" s="128"/>
      <c r="ADT164" s="128"/>
      <c r="ADU164" s="128"/>
      <c r="ADV164" s="128"/>
      <c r="ADW164" s="128"/>
      <c r="ADX164" s="128"/>
      <c r="ADY164" s="128"/>
      <c r="ADZ164" s="128"/>
      <c r="AEA164" s="128"/>
      <c r="AEB164" s="128"/>
      <c r="AEC164" s="128"/>
      <c r="AED164" s="128"/>
      <c r="AEE164" s="128"/>
      <c r="AEF164" s="128"/>
      <c r="AEG164" s="128"/>
      <c r="AEH164" s="128"/>
      <c r="AEI164" s="128"/>
      <c r="AEJ164" s="128"/>
      <c r="AEK164" s="128"/>
      <c r="AEL164" s="128"/>
      <c r="AEM164" s="128"/>
      <c r="AEN164" s="128"/>
      <c r="AEO164" s="128"/>
      <c r="AEP164" s="128"/>
      <c r="AEQ164" s="128"/>
      <c r="AER164" s="128"/>
      <c r="AES164" s="128"/>
      <c r="AET164" s="128"/>
      <c r="AEU164" s="128"/>
      <c r="AEV164" s="128"/>
      <c r="AEW164" s="128"/>
      <c r="AEX164" s="128"/>
      <c r="AEY164" s="128"/>
      <c r="AEZ164" s="128"/>
      <c r="AFA164" s="128"/>
      <c r="AFB164" s="128"/>
      <c r="AFC164" s="128"/>
      <c r="AFD164" s="128"/>
      <c r="AFE164" s="128"/>
      <c r="AFF164" s="128"/>
      <c r="AFG164" s="128"/>
      <c r="AFH164" s="128"/>
      <c r="AFI164" s="128"/>
      <c r="AFJ164" s="128"/>
      <c r="AFK164" s="128"/>
      <c r="AFL164" s="128"/>
      <c r="AFM164" s="128"/>
      <c r="AFN164" s="128"/>
      <c r="AFO164" s="128"/>
      <c r="AFP164" s="128"/>
      <c r="AFQ164" s="128"/>
      <c r="AFR164" s="128"/>
      <c r="AFS164" s="128"/>
      <c r="AFT164" s="128"/>
      <c r="AFU164" s="128"/>
      <c r="AFV164" s="128"/>
      <c r="AFW164" s="128"/>
      <c r="AFX164" s="128"/>
      <c r="AFY164" s="128"/>
      <c r="AFZ164" s="128"/>
      <c r="AGA164" s="128"/>
      <c r="AGB164" s="128"/>
      <c r="AGC164" s="128"/>
      <c r="AGD164" s="128"/>
      <c r="AGE164" s="128"/>
      <c r="AGF164" s="128"/>
      <c r="AGG164" s="128"/>
      <c r="AGH164" s="128"/>
      <c r="AGI164" s="128"/>
      <c r="AGJ164" s="128"/>
      <c r="AGK164" s="128"/>
      <c r="AGL164" s="128"/>
      <c r="AGM164" s="128"/>
      <c r="AGN164" s="128"/>
      <c r="AGO164" s="128"/>
      <c r="AGP164" s="128"/>
      <c r="AGQ164" s="128"/>
      <c r="AGR164" s="128"/>
      <c r="AGS164" s="128"/>
      <c r="AGT164" s="128"/>
      <c r="AGU164" s="128"/>
      <c r="AGV164" s="128"/>
      <c r="AGW164" s="128"/>
      <c r="AGX164" s="128"/>
      <c r="AGY164" s="128"/>
      <c r="AGZ164" s="128"/>
      <c r="AHA164" s="128"/>
      <c r="AHB164" s="128"/>
      <c r="AHC164" s="128"/>
      <c r="AHD164" s="128"/>
      <c r="AHE164" s="128"/>
      <c r="AHF164" s="128"/>
      <c r="AHG164" s="128"/>
      <c r="AHH164" s="128"/>
      <c r="AHI164" s="128"/>
      <c r="AHJ164" s="128"/>
      <c r="AHK164" s="128"/>
      <c r="AHL164" s="128"/>
      <c r="AHM164" s="128"/>
      <c r="AHN164" s="128"/>
      <c r="AHO164" s="128"/>
      <c r="AHP164" s="128"/>
      <c r="AHQ164" s="128"/>
      <c r="AHR164" s="128"/>
      <c r="AHS164" s="128"/>
      <c r="AHT164" s="128"/>
      <c r="AHU164" s="128"/>
      <c r="AHV164" s="128"/>
      <c r="AHW164" s="128"/>
      <c r="AHX164" s="128"/>
      <c r="AHY164" s="128"/>
      <c r="AHZ164" s="128"/>
      <c r="AIA164" s="128"/>
      <c r="AIB164" s="128"/>
      <c r="AIC164" s="128"/>
      <c r="AID164" s="128"/>
      <c r="AIE164" s="128"/>
      <c r="AIF164" s="128"/>
      <c r="AIG164" s="128"/>
      <c r="AIH164" s="128"/>
      <c r="AII164" s="128"/>
      <c r="AIJ164" s="128"/>
      <c r="AIK164" s="128"/>
      <c r="AIL164" s="128"/>
      <c r="AIM164" s="128"/>
      <c r="AIN164" s="128"/>
      <c r="AIO164" s="128"/>
      <c r="AIP164" s="128"/>
      <c r="AIQ164" s="128"/>
      <c r="AIR164" s="128"/>
      <c r="AIS164" s="128"/>
      <c r="AIT164" s="128"/>
      <c r="AIU164" s="128"/>
      <c r="AIV164" s="128"/>
      <c r="AIW164" s="128"/>
      <c r="AIX164" s="128"/>
      <c r="AIY164" s="128"/>
      <c r="AIZ164" s="128"/>
      <c r="AJA164" s="128"/>
      <c r="AJB164" s="128"/>
      <c r="AJC164" s="128"/>
      <c r="AJD164" s="128"/>
      <c r="AJE164" s="128"/>
      <c r="AJF164" s="128"/>
      <c r="AJG164" s="128"/>
      <c r="AJH164" s="128"/>
      <c r="AJI164" s="128"/>
      <c r="AJJ164" s="128"/>
      <c r="AJK164" s="128"/>
      <c r="AJL164" s="128"/>
      <c r="AJM164" s="128"/>
      <c r="AJN164" s="128"/>
      <c r="AJO164" s="128"/>
      <c r="AJP164" s="128"/>
      <c r="AJQ164" s="128"/>
      <c r="AJR164" s="128"/>
      <c r="AJS164" s="128"/>
      <c r="AJT164" s="128"/>
      <c r="AJU164" s="128"/>
      <c r="AJV164" s="128"/>
      <c r="AJW164" s="128"/>
      <c r="AJX164" s="128"/>
      <c r="AJY164" s="128"/>
      <c r="AJZ164" s="128"/>
      <c r="AKA164" s="128"/>
      <c r="AKB164" s="128"/>
      <c r="AKC164" s="128"/>
      <c r="AKD164" s="128"/>
      <c r="AKE164" s="128"/>
      <c r="AKF164" s="128"/>
      <c r="AKG164" s="128"/>
      <c r="AKH164" s="128"/>
      <c r="AKI164" s="128"/>
      <c r="AKJ164" s="128"/>
      <c r="AKK164" s="128"/>
      <c r="AKL164" s="128"/>
      <c r="AKM164" s="128"/>
      <c r="AKN164" s="128"/>
      <c r="AKO164" s="128"/>
      <c r="AKP164" s="128"/>
      <c r="AKQ164" s="128"/>
      <c r="AKR164" s="128"/>
      <c r="AKS164" s="128"/>
      <c r="AKT164" s="128"/>
      <c r="AKU164" s="128"/>
      <c r="AKV164" s="128"/>
      <c r="AKW164" s="128"/>
      <c r="AKX164" s="128"/>
      <c r="AKY164" s="128"/>
      <c r="AKZ164" s="128"/>
      <c r="ALA164" s="128"/>
      <c r="ALB164" s="128"/>
      <c r="ALC164" s="128"/>
      <c r="ALD164" s="128"/>
      <c r="ALE164" s="128"/>
      <c r="ALF164" s="128"/>
      <c r="ALG164" s="128"/>
      <c r="ALH164" s="128"/>
      <c r="ALI164" s="128"/>
      <c r="ALJ164" s="128"/>
      <c r="ALK164" s="128"/>
      <c r="ALL164" s="128"/>
      <c r="ALM164" s="128"/>
      <c r="ALN164" s="128"/>
      <c r="ALO164" s="128"/>
      <c r="ALP164" s="128"/>
      <c r="ALQ164" s="128"/>
      <c r="ALR164" s="128"/>
      <c r="ALS164" s="128"/>
      <c r="ALT164" s="128"/>
      <c r="ALU164" s="128"/>
      <c r="ALV164" s="128"/>
      <c r="ALW164" s="128"/>
      <c r="ALX164" s="128"/>
      <c r="ALY164" s="128"/>
      <c r="ALZ164" s="128"/>
      <c r="AMA164" s="128"/>
      <c r="AMB164" s="128"/>
      <c r="AMC164" s="128"/>
      <c r="AMD164" s="128"/>
      <c r="AME164" s="128"/>
      <c r="AMF164" s="128"/>
      <c r="AMG164" s="128"/>
      <c r="AMH164" s="128"/>
      <c r="AMI164" s="128"/>
      <c r="AMJ164" s="128"/>
      <c r="AMK164" s="128"/>
      <c r="AML164" s="128"/>
      <c r="AMM164" s="128"/>
      <c r="AMN164" s="128"/>
      <c r="AMO164" s="128"/>
    </row>
    <row r="165" spans="1:1029">
      <c r="A165" s="366"/>
      <c r="B165" s="367"/>
      <c r="C165" s="367"/>
      <c r="D165" s="367"/>
      <c r="E165" s="367"/>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D165" s="96"/>
      <c r="AE165" s="96"/>
      <c r="AF165" s="96"/>
      <c r="AG165" s="96"/>
      <c r="AH165" s="96"/>
      <c r="AI165" s="96"/>
      <c r="AJ165" s="96"/>
      <c r="AK165" s="96"/>
      <c r="AL165" s="96"/>
      <c r="AM165" s="96"/>
      <c r="AN165" s="96"/>
      <c r="AO165" s="96"/>
      <c r="AP165" s="96"/>
      <c r="AQ165" s="96"/>
      <c r="AR165" s="128"/>
      <c r="AS165" s="128"/>
      <c r="AT165" s="128"/>
      <c r="AU165" s="128"/>
      <c r="AV165" s="128"/>
      <c r="AW165" s="128"/>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c r="CX165" s="128"/>
      <c r="CY165" s="128"/>
      <c r="CZ165" s="128"/>
      <c r="DA165" s="128"/>
      <c r="DB165" s="128"/>
      <c r="DC165" s="128"/>
      <c r="DD165" s="128"/>
      <c r="DE165" s="128"/>
      <c r="DF165" s="128"/>
      <c r="DG165" s="128"/>
      <c r="DH165" s="128"/>
      <c r="DI165" s="128"/>
      <c r="DJ165" s="128"/>
      <c r="DK165" s="128"/>
      <c r="DL165" s="128"/>
      <c r="DM165" s="128"/>
      <c r="DN165" s="128"/>
      <c r="DO165" s="128"/>
      <c r="DP165" s="128"/>
      <c r="DQ165" s="128"/>
      <c r="DR165" s="128"/>
      <c r="DS165" s="128"/>
      <c r="DT165" s="128"/>
      <c r="DU165" s="128"/>
      <c r="DV165" s="128"/>
      <c r="DW165" s="128"/>
      <c r="DX165" s="128"/>
      <c r="DY165" s="128"/>
      <c r="DZ165" s="128"/>
      <c r="EA165" s="128"/>
      <c r="EB165" s="128"/>
      <c r="EC165" s="128"/>
      <c r="ED165" s="128"/>
      <c r="EE165" s="128"/>
      <c r="EF165" s="128"/>
      <c r="EG165" s="128"/>
      <c r="EH165" s="128"/>
      <c r="EI165" s="128"/>
      <c r="EJ165" s="128"/>
      <c r="EK165" s="128"/>
      <c r="EL165" s="128"/>
      <c r="EM165" s="128"/>
      <c r="EN165" s="128"/>
      <c r="EO165" s="128"/>
      <c r="EP165" s="128"/>
      <c r="EQ165" s="128"/>
      <c r="ER165" s="128"/>
      <c r="ES165" s="128"/>
      <c r="ET165" s="128"/>
      <c r="EU165" s="128"/>
      <c r="EV165" s="128"/>
      <c r="EW165" s="128"/>
      <c r="EX165" s="128"/>
      <c r="EY165" s="128"/>
      <c r="EZ165" s="128"/>
      <c r="FA165" s="128"/>
      <c r="FB165" s="128"/>
      <c r="FC165" s="128"/>
      <c r="FD165" s="128"/>
      <c r="FE165" s="128"/>
      <c r="FF165" s="128"/>
      <c r="FG165" s="128"/>
      <c r="FH165" s="128"/>
      <c r="FI165" s="128"/>
      <c r="FJ165" s="128"/>
      <c r="FK165" s="128"/>
      <c r="FL165" s="128"/>
      <c r="FM165" s="128"/>
      <c r="FN165" s="128"/>
      <c r="FO165" s="128"/>
      <c r="FP165" s="128"/>
      <c r="FQ165" s="128"/>
      <c r="FR165" s="128"/>
      <c r="FS165" s="128"/>
      <c r="FT165" s="128"/>
      <c r="FU165" s="128"/>
      <c r="FV165" s="128"/>
      <c r="FW165" s="128"/>
      <c r="FX165" s="128"/>
      <c r="FY165" s="128"/>
      <c r="FZ165" s="128"/>
      <c r="GA165" s="128"/>
      <c r="GB165" s="128"/>
      <c r="GC165" s="128"/>
      <c r="GD165" s="128"/>
      <c r="GE165" s="128"/>
      <c r="GF165" s="128"/>
      <c r="GG165" s="128"/>
      <c r="GH165" s="128"/>
      <c r="GI165" s="128"/>
      <c r="GJ165" s="128"/>
      <c r="GK165" s="128"/>
      <c r="GL165" s="128"/>
      <c r="GM165" s="128"/>
      <c r="GN165" s="128"/>
      <c r="GO165" s="128"/>
      <c r="GP165" s="128"/>
      <c r="GQ165" s="128"/>
      <c r="GR165" s="128"/>
      <c r="GS165" s="128"/>
      <c r="GT165" s="128"/>
      <c r="GU165" s="128"/>
      <c r="GV165" s="128"/>
      <c r="GW165" s="128"/>
      <c r="GX165" s="128"/>
      <c r="GY165" s="128"/>
      <c r="GZ165" s="128"/>
      <c r="HA165" s="128"/>
      <c r="HB165" s="128"/>
      <c r="HC165" s="128"/>
      <c r="HD165" s="128"/>
      <c r="HE165" s="128"/>
      <c r="HF165" s="128"/>
      <c r="HG165" s="128"/>
      <c r="HH165" s="128"/>
      <c r="HI165" s="128"/>
      <c r="HJ165" s="128"/>
      <c r="HK165" s="128"/>
      <c r="HL165" s="128"/>
      <c r="HM165" s="128"/>
      <c r="HN165" s="128"/>
      <c r="HO165" s="128"/>
      <c r="HP165" s="128"/>
      <c r="HQ165" s="128"/>
      <c r="HR165" s="128"/>
      <c r="HS165" s="128"/>
      <c r="HT165" s="128"/>
      <c r="HU165" s="128"/>
      <c r="HV165" s="128"/>
      <c r="HW165" s="128"/>
      <c r="HX165" s="128"/>
      <c r="HY165" s="128"/>
      <c r="HZ165" s="128"/>
      <c r="IA165" s="128"/>
      <c r="IB165" s="128"/>
      <c r="IC165" s="128"/>
      <c r="ID165" s="128"/>
      <c r="IE165" s="128"/>
      <c r="IF165" s="128"/>
      <c r="IG165" s="128"/>
      <c r="IH165" s="128"/>
      <c r="II165" s="128"/>
      <c r="IJ165" s="128"/>
      <c r="IK165" s="128"/>
      <c r="IL165" s="128"/>
      <c r="IM165" s="128"/>
      <c r="IN165" s="128"/>
      <c r="IO165" s="128"/>
      <c r="IP165" s="128"/>
      <c r="IQ165" s="128"/>
      <c r="IR165" s="128"/>
      <c r="IS165" s="128"/>
      <c r="IT165" s="128"/>
      <c r="IU165" s="128"/>
      <c r="IV165" s="128"/>
      <c r="IW165" s="128"/>
      <c r="IX165" s="128"/>
      <c r="IY165" s="128"/>
      <c r="IZ165" s="128"/>
      <c r="JA165" s="128"/>
      <c r="JB165" s="128"/>
      <c r="JC165" s="128"/>
      <c r="JD165" s="128"/>
      <c r="JE165" s="128"/>
      <c r="JF165" s="128"/>
      <c r="JG165" s="128"/>
      <c r="JH165" s="128"/>
      <c r="JI165" s="128"/>
      <c r="JJ165" s="128"/>
      <c r="JK165" s="128"/>
      <c r="JL165" s="128"/>
      <c r="JM165" s="128"/>
      <c r="JN165" s="128"/>
      <c r="JO165" s="128"/>
      <c r="JP165" s="128"/>
      <c r="JQ165" s="128"/>
      <c r="JR165" s="128"/>
      <c r="JS165" s="128"/>
      <c r="JT165" s="128"/>
      <c r="JU165" s="128"/>
      <c r="JV165" s="128"/>
      <c r="JW165" s="128"/>
      <c r="JX165" s="128"/>
      <c r="JY165" s="128"/>
      <c r="JZ165" s="128"/>
      <c r="KA165" s="128"/>
      <c r="KB165" s="128"/>
      <c r="KC165" s="128"/>
      <c r="KD165" s="128"/>
      <c r="KE165" s="128"/>
      <c r="KF165" s="128"/>
      <c r="KG165" s="128"/>
      <c r="KH165" s="128"/>
      <c r="KI165" s="128"/>
      <c r="KJ165" s="128"/>
      <c r="KK165" s="128"/>
      <c r="KL165" s="128"/>
      <c r="KM165" s="128"/>
      <c r="KN165" s="128"/>
      <c r="KO165" s="128"/>
      <c r="KP165" s="128"/>
      <c r="KQ165" s="128"/>
      <c r="KR165" s="128"/>
      <c r="KS165" s="128"/>
      <c r="KT165" s="128"/>
      <c r="KU165" s="128"/>
      <c r="KV165" s="128"/>
      <c r="KW165" s="128"/>
      <c r="KX165" s="128"/>
      <c r="KY165" s="128"/>
      <c r="KZ165" s="128"/>
      <c r="LA165" s="128"/>
      <c r="LB165" s="128"/>
      <c r="LC165" s="128"/>
      <c r="LD165" s="128"/>
      <c r="LE165" s="128"/>
      <c r="LF165" s="128"/>
      <c r="LG165" s="128"/>
      <c r="LH165" s="128"/>
      <c r="LI165" s="128"/>
      <c r="LJ165" s="128"/>
      <c r="LK165" s="128"/>
      <c r="LL165" s="128"/>
      <c r="LM165" s="128"/>
      <c r="LN165" s="128"/>
      <c r="LO165" s="128"/>
      <c r="LP165" s="128"/>
      <c r="LQ165" s="128"/>
      <c r="LR165" s="128"/>
      <c r="LS165" s="128"/>
      <c r="LT165" s="128"/>
      <c r="LU165" s="128"/>
      <c r="LV165" s="128"/>
      <c r="LW165" s="128"/>
      <c r="LX165" s="128"/>
      <c r="LY165" s="128"/>
      <c r="LZ165" s="128"/>
      <c r="MA165" s="128"/>
      <c r="MB165" s="128"/>
      <c r="MC165" s="128"/>
      <c r="MD165" s="128"/>
      <c r="ME165" s="128"/>
      <c r="MF165" s="128"/>
      <c r="MG165" s="128"/>
      <c r="MH165" s="128"/>
      <c r="MI165" s="128"/>
      <c r="MJ165" s="128"/>
      <c r="MK165" s="128"/>
      <c r="ML165" s="128"/>
      <c r="MM165" s="128"/>
      <c r="MN165" s="128"/>
      <c r="MO165" s="128"/>
      <c r="MP165" s="128"/>
      <c r="MQ165" s="128"/>
      <c r="MR165" s="128"/>
      <c r="MS165" s="128"/>
      <c r="MT165" s="128"/>
      <c r="MU165" s="128"/>
      <c r="MV165" s="128"/>
      <c r="MW165" s="128"/>
      <c r="MX165" s="128"/>
      <c r="MY165" s="128"/>
      <c r="MZ165" s="128"/>
      <c r="NA165" s="128"/>
      <c r="NB165" s="128"/>
      <c r="NC165" s="128"/>
      <c r="ND165" s="128"/>
      <c r="NE165" s="128"/>
      <c r="NF165" s="128"/>
      <c r="NG165" s="128"/>
      <c r="NH165" s="128"/>
      <c r="NI165" s="128"/>
      <c r="NJ165" s="128"/>
      <c r="NK165" s="128"/>
      <c r="NL165" s="128"/>
      <c r="NM165" s="128"/>
      <c r="NN165" s="128"/>
      <c r="NO165" s="128"/>
      <c r="NP165" s="128"/>
      <c r="NQ165" s="128"/>
      <c r="NR165" s="128"/>
      <c r="NS165" s="128"/>
      <c r="NT165" s="128"/>
      <c r="NU165" s="128"/>
      <c r="NV165" s="128"/>
      <c r="NW165" s="128"/>
      <c r="NX165" s="128"/>
      <c r="NY165" s="128"/>
      <c r="NZ165" s="128"/>
      <c r="OA165" s="128"/>
      <c r="OB165" s="128"/>
      <c r="OC165" s="128"/>
      <c r="OD165" s="128"/>
      <c r="OE165" s="128"/>
      <c r="OF165" s="128"/>
      <c r="OG165" s="128"/>
      <c r="OH165" s="128"/>
      <c r="OI165" s="128"/>
      <c r="OJ165" s="128"/>
      <c r="OK165" s="128"/>
      <c r="OL165" s="128"/>
      <c r="OM165" s="128"/>
      <c r="ON165" s="128"/>
      <c r="OO165" s="128"/>
      <c r="OP165" s="128"/>
      <c r="OQ165" s="128"/>
      <c r="OR165" s="128"/>
      <c r="OS165" s="128"/>
      <c r="OT165" s="128"/>
      <c r="OU165" s="128"/>
      <c r="OV165" s="128"/>
      <c r="OW165" s="128"/>
      <c r="OX165" s="128"/>
      <c r="OY165" s="128"/>
      <c r="OZ165" s="128"/>
      <c r="PA165" s="128"/>
      <c r="PB165" s="128"/>
      <c r="PC165" s="128"/>
      <c r="PD165" s="128"/>
      <c r="PE165" s="128"/>
      <c r="PF165" s="128"/>
      <c r="PG165" s="128"/>
      <c r="PH165" s="128"/>
      <c r="PI165" s="128"/>
      <c r="PJ165" s="128"/>
      <c r="PK165" s="128"/>
      <c r="PL165" s="128"/>
      <c r="PM165" s="128"/>
      <c r="PN165" s="128"/>
      <c r="PO165" s="128"/>
      <c r="PP165" s="128"/>
      <c r="PQ165" s="128"/>
      <c r="PR165" s="128"/>
      <c r="PS165" s="128"/>
      <c r="PT165" s="128"/>
      <c r="PU165" s="128"/>
      <c r="PV165" s="128"/>
      <c r="PW165" s="128"/>
      <c r="PX165" s="128"/>
      <c r="PY165" s="128"/>
      <c r="PZ165" s="128"/>
      <c r="QA165" s="128"/>
      <c r="QB165" s="128"/>
      <c r="QC165" s="128"/>
      <c r="QD165" s="128"/>
      <c r="QE165" s="128"/>
      <c r="QF165" s="128"/>
      <c r="QG165" s="128"/>
      <c r="QH165" s="128"/>
      <c r="QI165" s="128"/>
      <c r="QJ165" s="128"/>
      <c r="QK165" s="128"/>
      <c r="QL165" s="128"/>
      <c r="QM165" s="128"/>
      <c r="QN165" s="128"/>
      <c r="QO165" s="128"/>
      <c r="QP165" s="128"/>
      <c r="QQ165" s="128"/>
      <c r="QR165" s="128"/>
      <c r="QS165" s="128"/>
      <c r="QT165" s="128"/>
      <c r="QU165" s="128"/>
      <c r="QV165" s="128"/>
      <c r="QW165" s="128"/>
      <c r="QX165" s="128"/>
      <c r="QY165" s="128"/>
      <c r="QZ165" s="128"/>
      <c r="RA165" s="128"/>
      <c r="RB165" s="128"/>
      <c r="RC165" s="128"/>
      <c r="RD165" s="128"/>
      <c r="RE165" s="128"/>
      <c r="RF165" s="128"/>
      <c r="RG165" s="128"/>
      <c r="RH165" s="128"/>
      <c r="RI165" s="128"/>
      <c r="RJ165" s="128"/>
      <c r="RK165" s="128"/>
      <c r="RL165" s="128"/>
      <c r="RM165" s="128"/>
      <c r="RN165" s="128"/>
      <c r="RO165" s="128"/>
      <c r="RP165" s="128"/>
      <c r="RQ165" s="128"/>
      <c r="RR165" s="128"/>
      <c r="RS165" s="128"/>
      <c r="RT165" s="128"/>
      <c r="RU165" s="128"/>
      <c r="RV165" s="128"/>
      <c r="RW165" s="128"/>
      <c r="RX165" s="128"/>
      <c r="RY165" s="128"/>
      <c r="RZ165" s="128"/>
      <c r="SA165" s="128"/>
      <c r="SB165" s="128"/>
      <c r="SC165" s="128"/>
      <c r="SD165" s="128"/>
      <c r="SE165" s="128"/>
      <c r="SF165" s="128"/>
      <c r="SG165" s="128"/>
      <c r="SH165" s="128"/>
      <c r="SI165" s="128"/>
      <c r="SJ165" s="128"/>
      <c r="SK165" s="128"/>
      <c r="SL165" s="128"/>
      <c r="SM165" s="128"/>
      <c r="SN165" s="128"/>
      <c r="SO165" s="128"/>
      <c r="SP165" s="128"/>
      <c r="SQ165" s="128"/>
      <c r="SR165" s="128"/>
      <c r="SS165" s="128"/>
      <c r="ST165" s="128"/>
      <c r="SU165" s="128"/>
      <c r="SV165" s="128"/>
      <c r="SW165" s="128"/>
      <c r="SX165" s="128"/>
      <c r="SY165" s="128"/>
      <c r="SZ165" s="128"/>
      <c r="TA165" s="128"/>
      <c r="TB165" s="128"/>
      <c r="TC165" s="128"/>
      <c r="TD165" s="128"/>
      <c r="TE165" s="128"/>
      <c r="TF165" s="128"/>
      <c r="TG165" s="128"/>
      <c r="TH165" s="128"/>
      <c r="TI165" s="128"/>
      <c r="TJ165" s="128"/>
      <c r="TK165" s="128"/>
      <c r="TL165" s="128"/>
      <c r="TM165" s="128"/>
      <c r="TN165" s="128"/>
      <c r="TO165" s="128"/>
      <c r="TP165" s="128"/>
      <c r="TQ165" s="128"/>
      <c r="TR165" s="128"/>
      <c r="TS165" s="128"/>
      <c r="TT165" s="128"/>
      <c r="TU165" s="128"/>
      <c r="TV165" s="128"/>
      <c r="TW165" s="128"/>
      <c r="TX165" s="128"/>
      <c r="TY165" s="128"/>
      <c r="TZ165" s="128"/>
      <c r="UA165" s="128"/>
      <c r="UB165" s="128"/>
      <c r="UC165" s="128"/>
      <c r="UD165" s="128"/>
      <c r="UE165" s="128"/>
      <c r="UF165" s="128"/>
      <c r="UG165" s="128"/>
      <c r="UH165" s="128"/>
      <c r="UI165" s="128"/>
      <c r="UJ165" s="128"/>
      <c r="UK165" s="128"/>
      <c r="UL165" s="128"/>
      <c r="UM165" s="128"/>
      <c r="UN165" s="128"/>
      <c r="UO165" s="128"/>
      <c r="UP165" s="128"/>
      <c r="UQ165" s="128"/>
      <c r="UR165" s="128"/>
      <c r="US165" s="128"/>
      <c r="UT165" s="128"/>
      <c r="UU165" s="128"/>
      <c r="UV165" s="128"/>
      <c r="UW165" s="128"/>
      <c r="UX165" s="128"/>
      <c r="UY165" s="128"/>
      <c r="UZ165" s="128"/>
      <c r="VA165" s="128"/>
      <c r="VB165" s="128"/>
      <c r="VC165" s="128"/>
      <c r="VD165" s="128"/>
      <c r="VE165" s="128"/>
      <c r="VF165" s="128"/>
      <c r="VG165" s="128"/>
      <c r="VH165" s="128"/>
      <c r="VI165" s="128"/>
      <c r="VJ165" s="128"/>
      <c r="VK165" s="128"/>
      <c r="VL165" s="128"/>
      <c r="VM165" s="128"/>
      <c r="VN165" s="128"/>
      <c r="VO165" s="128"/>
      <c r="VP165" s="128"/>
      <c r="VQ165" s="128"/>
      <c r="VR165" s="128"/>
      <c r="VS165" s="128"/>
      <c r="VT165" s="128"/>
      <c r="VU165" s="128"/>
      <c r="VV165" s="128"/>
      <c r="VW165" s="128"/>
      <c r="VX165" s="128"/>
      <c r="VY165" s="128"/>
      <c r="VZ165" s="128"/>
      <c r="WA165" s="128"/>
      <c r="WB165" s="128"/>
      <c r="WC165" s="128"/>
      <c r="WD165" s="128"/>
      <c r="WE165" s="128"/>
      <c r="WF165" s="128"/>
      <c r="WG165" s="128"/>
      <c r="WH165" s="128"/>
      <c r="WI165" s="128"/>
      <c r="WJ165" s="128"/>
      <c r="WK165" s="128"/>
      <c r="WL165" s="128"/>
      <c r="WM165" s="128"/>
      <c r="WN165" s="128"/>
      <c r="WO165" s="128"/>
      <c r="WP165" s="128"/>
      <c r="WQ165" s="128"/>
      <c r="WR165" s="128"/>
      <c r="WS165" s="128"/>
      <c r="WT165" s="128"/>
      <c r="WU165" s="128"/>
      <c r="WV165" s="128"/>
      <c r="WW165" s="128"/>
      <c r="WX165" s="128"/>
      <c r="WY165" s="128"/>
      <c r="WZ165" s="128"/>
      <c r="XA165" s="128"/>
      <c r="XB165" s="128"/>
      <c r="XC165" s="128"/>
      <c r="XD165" s="128"/>
      <c r="XE165" s="128"/>
      <c r="XF165" s="128"/>
      <c r="XG165" s="128"/>
      <c r="XH165" s="128"/>
      <c r="XI165" s="128"/>
      <c r="XJ165" s="128"/>
      <c r="XK165" s="128"/>
      <c r="XL165" s="128"/>
      <c r="XM165" s="128"/>
      <c r="XN165" s="128"/>
      <c r="XO165" s="128"/>
      <c r="XP165" s="128"/>
      <c r="XQ165" s="128"/>
      <c r="XR165" s="128"/>
      <c r="XS165" s="128"/>
      <c r="XT165" s="128"/>
      <c r="XU165" s="128"/>
      <c r="XV165" s="128"/>
      <c r="XW165" s="128"/>
      <c r="XX165" s="128"/>
      <c r="XY165" s="128"/>
      <c r="XZ165" s="128"/>
      <c r="YA165" s="128"/>
      <c r="YB165" s="128"/>
      <c r="YC165" s="128"/>
      <c r="YD165" s="128"/>
      <c r="YE165" s="128"/>
      <c r="YF165" s="128"/>
      <c r="YG165" s="128"/>
      <c r="YH165" s="128"/>
      <c r="YI165" s="128"/>
      <c r="YJ165" s="128"/>
      <c r="YK165" s="128"/>
      <c r="YL165" s="128"/>
      <c r="YM165" s="128"/>
      <c r="YN165" s="128"/>
      <c r="YO165" s="128"/>
      <c r="YP165" s="128"/>
      <c r="YQ165" s="128"/>
      <c r="YR165" s="128"/>
      <c r="YS165" s="128"/>
      <c r="YT165" s="128"/>
      <c r="YU165" s="128"/>
      <c r="YV165" s="128"/>
      <c r="YW165" s="128"/>
      <c r="YX165" s="128"/>
      <c r="YY165" s="128"/>
      <c r="YZ165" s="128"/>
      <c r="ZA165" s="128"/>
      <c r="ZB165" s="128"/>
      <c r="ZC165" s="128"/>
      <c r="ZD165" s="128"/>
      <c r="ZE165" s="128"/>
      <c r="ZF165" s="128"/>
      <c r="ZG165" s="128"/>
      <c r="ZH165" s="128"/>
      <c r="ZI165" s="128"/>
      <c r="ZJ165" s="128"/>
      <c r="ZK165" s="128"/>
      <c r="ZL165" s="128"/>
      <c r="ZM165" s="128"/>
      <c r="ZN165" s="128"/>
      <c r="ZO165" s="128"/>
      <c r="ZP165" s="128"/>
      <c r="ZQ165" s="128"/>
      <c r="ZR165" s="128"/>
      <c r="ZS165" s="128"/>
      <c r="ZT165" s="128"/>
      <c r="ZU165" s="128"/>
      <c r="ZV165" s="128"/>
      <c r="ZW165" s="128"/>
      <c r="ZX165" s="128"/>
      <c r="ZY165" s="128"/>
      <c r="ZZ165" s="128"/>
      <c r="AAA165" s="128"/>
      <c r="AAB165" s="128"/>
      <c r="AAC165" s="128"/>
      <c r="AAD165" s="128"/>
      <c r="AAE165" s="128"/>
      <c r="AAF165" s="128"/>
      <c r="AAG165" s="128"/>
      <c r="AAH165" s="128"/>
      <c r="AAI165" s="128"/>
      <c r="AAJ165" s="128"/>
      <c r="AAK165" s="128"/>
      <c r="AAL165" s="128"/>
      <c r="AAM165" s="128"/>
      <c r="AAN165" s="128"/>
      <c r="AAO165" s="128"/>
      <c r="AAP165" s="128"/>
      <c r="AAQ165" s="128"/>
      <c r="AAR165" s="128"/>
      <c r="AAS165" s="128"/>
      <c r="AAT165" s="128"/>
      <c r="AAU165" s="128"/>
      <c r="AAV165" s="128"/>
      <c r="AAW165" s="128"/>
      <c r="AAX165" s="128"/>
      <c r="AAY165" s="128"/>
      <c r="AAZ165" s="128"/>
      <c r="ABA165" s="128"/>
      <c r="ABB165" s="128"/>
      <c r="ABC165" s="128"/>
      <c r="ABD165" s="128"/>
      <c r="ABE165" s="128"/>
      <c r="ABF165" s="128"/>
      <c r="ABG165" s="128"/>
      <c r="ABH165" s="128"/>
      <c r="ABI165" s="128"/>
      <c r="ABJ165" s="128"/>
      <c r="ABK165" s="128"/>
      <c r="ABL165" s="128"/>
      <c r="ABM165" s="128"/>
      <c r="ABN165" s="128"/>
      <c r="ABO165" s="128"/>
      <c r="ABP165" s="128"/>
      <c r="ABQ165" s="128"/>
      <c r="ABR165" s="128"/>
      <c r="ABS165" s="128"/>
      <c r="ABT165" s="128"/>
      <c r="ABU165" s="128"/>
      <c r="ABV165" s="128"/>
      <c r="ABW165" s="128"/>
      <c r="ABX165" s="128"/>
      <c r="ABY165" s="128"/>
      <c r="ABZ165" s="128"/>
      <c r="ACA165" s="128"/>
      <c r="ACB165" s="128"/>
      <c r="ACC165" s="128"/>
      <c r="ACD165" s="128"/>
      <c r="ACE165" s="128"/>
      <c r="ACF165" s="128"/>
      <c r="ACG165" s="128"/>
      <c r="ACH165" s="128"/>
      <c r="ACI165" s="128"/>
      <c r="ACJ165" s="128"/>
      <c r="ACK165" s="128"/>
      <c r="ACL165" s="128"/>
      <c r="ACM165" s="128"/>
      <c r="ACN165" s="128"/>
      <c r="ACO165" s="128"/>
      <c r="ACP165" s="128"/>
      <c r="ACQ165" s="128"/>
      <c r="ACR165" s="128"/>
      <c r="ACS165" s="128"/>
      <c r="ACT165" s="128"/>
      <c r="ACU165" s="128"/>
      <c r="ACV165" s="128"/>
      <c r="ACW165" s="128"/>
      <c r="ACX165" s="128"/>
      <c r="ACY165" s="128"/>
      <c r="ACZ165" s="128"/>
      <c r="ADA165" s="128"/>
      <c r="ADB165" s="128"/>
      <c r="ADC165" s="128"/>
      <c r="ADD165" s="128"/>
      <c r="ADE165" s="128"/>
      <c r="ADF165" s="128"/>
      <c r="ADG165" s="128"/>
      <c r="ADH165" s="128"/>
      <c r="ADI165" s="128"/>
      <c r="ADJ165" s="128"/>
      <c r="ADK165" s="128"/>
      <c r="ADL165" s="128"/>
      <c r="ADM165" s="128"/>
      <c r="ADN165" s="128"/>
      <c r="ADO165" s="128"/>
      <c r="ADP165" s="128"/>
      <c r="ADQ165" s="128"/>
      <c r="ADR165" s="128"/>
      <c r="ADS165" s="128"/>
      <c r="ADT165" s="128"/>
      <c r="ADU165" s="128"/>
      <c r="ADV165" s="128"/>
      <c r="ADW165" s="128"/>
      <c r="ADX165" s="128"/>
      <c r="ADY165" s="128"/>
      <c r="ADZ165" s="128"/>
      <c r="AEA165" s="128"/>
      <c r="AEB165" s="128"/>
      <c r="AEC165" s="128"/>
      <c r="AED165" s="128"/>
      <c r="AEE165" s="128"/>
      <c r="AEF165" s="128"/>
      <c r="AEG165" s="128"/>
      <c r="AEH165" s="128"/>
      <c r="AEI165" s="128"/>
      <c r="AEJ165" s="128"/>
      <c r="AEK165" s="128"/>
      <c r="AEL165" s="128"/>
      <c r="AEM165" s="128"/>
      <c r="AEN165" s="128"/>
      <c r="AEO165" s="128"/>
      <c r="AEP165" s="128"/>
      <c r="AEQ165" s="128"/>
      <c r="AER165" s="128"/>
      <c r="AES165" s="128"/>
      <c r="AET165" s="128"/>
      <c r="AEU165" s="128"/>
      <c r="AEV165" s="128"/>
      <c r="AEW165" s="128"/>
      <c r="AEX165" s="128"/>
      <c r="AEY165" s="128"/>
      <c r="AEZ165" s="128"/>
      <c r="AFA165" s="128"/>
      <c r="AFB165" s="128"/>
      <c r="AFC165" s="128"/>
      <c r="AFD165" s="128"/>
      <c r="AFE165" s="128"/>
      <c r="AFF165" s="128"/>
      <c r="AFG165" s="128"/>
      <c r="AFH165" s="128"/>
      <c r="AFI165" s="128"/>
      <c r="AFJ165" s="128"/>
      <c r="AFK165" s="128"/>
      <c r="AFL165" s="128"/>
      <c r="AFM165" s="128"/>
      <c r="AFN165" s="128"/>
      <c r="AFO165" s="128"/>
      <c r="AFP165" s="128"/>
      <c r="AFQ165" s="128"/>
      <c r="AFR165" s="128"/>
      <c r="AFS165" s="128"/>
      <c r="AFT165" s="128"/>
      <c r="AFU165" s="128"/>
      <c r="AFV165" s="128"/>
      <c r="AFW165" s="128"/>
      <c r="AFX165" s="128"/>
      <c r="AFY165" s="128"/>
      <c r="AFZ165" s="128"/>
      <c r="AGA165" s="128"/>
      <c r="AGB165" s="128"/>
      <c r="AGC165" s="128"/>
      <c r="AGD165" s="128"/>
      <c r="AGE165" s="128"/>
      <c r="AGF165" s="128"/>
      <c r="AGG165" s="128"/>
      <c r="AGH165" s="128"/>
      <c r="AGI165" s="128"/>
      <c r="AGJ165" s="128"/>
      <c r="AGK165" s="128"/>
      <c r="AGL165" s="128"/>
      <c r="AGM165" s="128"/>
      <c r="AGN165" s="128"/>
      <c r="AGO165" s="128"/>
      <c r="AGP165" s="128"/>
      <c r="AGQ165" s="128"/>
      <c r="AGR165" s="128"/>
      <c r="AGS165" s="128"/>
      <c r="AGT165" s="128"/>
      <c r="AGU165" s="128"/>
      <c r="AGV165" s="128"/>
      <c r="AGW165" s="128"/>
      <c r="AGX165" s="128"/>
      <c r="AGY165" s="128"/>
      <c r="AGZ165" s="128"/>
      <c r="AHA165" s="128"/>
      <c r="AHB165" s="128"/>
      <c r="AHC165" s="128"/>
      <c r="AHD165" s="128"/>
      <c r="AHE165" s="128"/>
      <c r="AHF165" s="128"/>
      <c r="AHG165" s="128"/>
      <c r="AHH165" s="128"/>
      <c r="AHI165" s="128"/>
      <c r="AHJ165" s="128"/>
      <c r="AHK165" s="128"/>
      <c r="AHL165" s="128"/>
      <c r="AHM165" s="128"/>
      <c r="AHN165" s="128"/>
      <c r="AHO165" s="128"/>
      <c r="AHP165" s="128"/>
      <c r="AHQ165" s="128"/>
      <c r="AHR165" s="128"/>
      <c r="AHS165" s="128"/>
      <c r="AHT165" s="128"/>
      <c r="AHU165" s="128"/>
      <c r="AHV165" s="128"/>
      <c r="AHW165" s="128"/>
      <c r="AHX165" s="128"/>
      <c r="AHY165" s="128"/>
      <c r="AHZ165" s="128"/>
      <c r="AIA165" s="128"/>
      <c r="AIB165" s="128"/>
      <c r="AIC165" s="128"/>
      <c r="AID165" s="128"/>
      <c r="AIE165" s="128"/>
      <c r="AIF165" s="128"/>
      <c r="AIG165" s="128"/>
      <c r="AIH165" s="128"/>
      <c r="AII165" s="128"/>
      <c r="AIJ165" s="128"/>
      <c r="AIK165" s="128"/>
      <c r="AIL165" s="128"/>
      <c r="AIM165" s="128"/>
      <c r="AIN165" s="128"/>
      <c r="AIO165" s="128"/>
      <c r="AIP165" s="128"/>
      <c r="AIQ165" s="128"/>
      <c r="AIR165" s="128"/>
      <c r="AIS165" s="128"/>
      <c r="AIT165" s="128"/>
      <c r="AIU165" s="128"/>
      <c r="AIV165" s="128"/>
      <c r="AIW165" s="128"/>
      <c r="AIX165" s="128"/>
      <c r="AIY165" s="128"/>
      <c r="AIZ165" s="128"/>
      <c r="AJA165" s="128"/>
      <c r="AJB165" s="128"/>
      <c r="AJC165" s="128"/>
      <c r="AJD165" s="128"/>
      <c r="AJE165" s="128"/>
      <c r="AJF165" s="128"/>
      <c r="AJG165" s="128"/>
      <c r="AJH165" s="128"/>
      <c r="AJI165" s="128"/>
      <c r="AJJ165" s="128"/>
      <c r="AJK165" s="128"/>
      <c r="AJL165" s="128"/>
      <c r="AJM165" s="128"/>
      <c r="AJN165" s="128"/>
      <c r="AJO165" s="128"/>
      <c r="AJP165" s="128"/>
      <c r="AJQ165" s="128"/>
      <c r="AJR165" s="128"/>
      <c r="AJS165" s="128"/>
      <c r="AJT165" s="128"/>
      <c r="AJU165" s="128"/>
      <c r="AJV165" s="128"/>
      <c r="AJW165" s="128"/>
      <c r="AJX165" s="128"/>
      <c r="AJY165" s="128"/>
      <c r="AJZ165" s="128"/>
      <c r="AKA165" s="128"/>
      <c r="AKB165" s="128"/>
      <c r="AKC165" s="128"/>
      <c r="AKD165" s="128"/>
      <c r="AKE165" s="128"/>
      <c r="AKF165" s="128"/>
      <c r="AKG165" s="128"/>
      <c r="AKH165" s="128"/>
      <c r="AKI165" s="128"/>
      <c r="AKJ165" s="128"/>
      <c r="AKK165" s="128"/>
      <c r="AKL165" s="128"/>
      <c r="AKM165" s="128"/>
      <c r="AKN165" s="128"/>
      <c r="AKO165" s="128"/>
      <c r="AKP165" s="128"/>
      <c r="AKQ165" s="128"/>
      <c r="AKR165" s="128"/>
      <c r="AKS165" s="128"/>
      <c r="AKT165" s="128"/>
      <c r="AKU165" s="128"/>
      <c r="AKV165" s="128"/>
      <c r="AKW165" s="128"/>
      <c r="AKX165" s="128"/>
      <c r="AKY165" s="128"/>
      <c r="AKZ165" s="128"/>
      <c r="ALA165" s="128"/>
      <c r="ALB165" s="128"/>
      <c r="ALC165" s="128"/>
      <c r="ALD165" s="128"/>
      <c r="ALE165" s="128"/>
      <c r="ALF165" s="128"/>
      <c r="ALG165" s="128"/>
      <c r="ALH165" s="128"/>
      <c r="ALI165" s="128"/>
      <c r="ALJ165" s="128"/>
      <c r="ALK165" s="128"/>
      <c r="ALL165" s="128"/>
      <c r="ALM165" s="128"/>
      <c r="ALN165" s="128"/>
      <c r="ALO165" s="128"/>
      <c r="ALP165" s="128"/>
      <c r="ALQ165" s="128"/>
      <c r="ALR165" s="128"/>
      <c r="ALS165" s="128"/>
      <c r="ALT165" s="128"/>
      <c r="ALU165" s="128"/>
      <c r="ALV165" s="128"/>
      <c r="ALW165" s="128"/>
      <c r="ALX165" s="128"/>
      <c r="ALY165" s="128"/>
      <c r="ALZ165" s="128"/>
      <c r="AMA165" s="128"/>
      <c r="AMB165" s="128"/>
      <c r="AMC165" s="128"/>
      <c r="AMD165" s="128"/>
      <c r="AME165" s="128"/>
      <c r="AMF165" s="128"/>
      <c r="AMG165" s="128"/>
      <c r="AMH165" s="128"/>
      <c r="AMI165" s="128"/>
      <c r="AMJ165" s="128"/>
      <c r="AMK165" s="128"/>
      <c r="AML165" s="128"/>
      <c r="AMM165" s="128"/>
      <c r="AMN165" s="128"/>
      <c r="AMO165" s="128"/>
    </row>
    <row r="166" spans="1:1029">
      <c r="A166" s="136"/>
      <c r="B166" s="372"/>
      <c r="C166" s="372"/>
      <c r="D166" s="372"/>
      <c r="E166" s="372"/>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D166" s="96"/>
      <c r="AE166" s="96"/>
      <c r="AF166" s="96"/>
      <c r="AG166" s="96"/>
      <c r="AH166" s="96"/>
      <c r="AI166" s="96"/>
      <c r="AJ166" s="96"/>
      <c r="AK166" s="96"/>
      <c r="AL166" s="96"/>
      <c r="AM166" s="96"/>
      <c r="AN166" s="96"/>
      <c r="AO166" s="96"/>
      <c r="AP166" s="96"/>
      <c r="AQ166" s="96"/>
      <c r="AR166" s="128"/>
      <c r="AS166" s="128"/>
      <c r="AT166" s="128"/>
      <c r="AU166" s="128"/>
      <c r="AV166" s="128"/>
      <c r="AW166" s="128"/>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c r="CX166" s="128"/>
      <c r="CY166" s="128"/>
      <c r="CZ166" s="128"/>
      <c r="DA166" s="128"/>
      <c r="DB166" s="128"/>
      <c r="DC166" s="128"/>
      <c r="DD166" s="128"/>
      <c r="DE166" s="128"/>
      <c r="DF166" s="128"/>
      <c r="DG166" s="128"/>
      <c r="DH166" s="128"/>
      <c r="DI166" s="128"/>
      <c r="DJ166" s="128"/>
      <c r="DK166" s="128"/>
      <c r="DL166" s="128"/>
      <c r="DM166" s="128"/>
      <c r="DN166" s="128"/>
      <c r="DO166" s="128"/>
      <c r="DP166" s="128"/>
      <c r="DQ166" s="128"/>
      <c r="DR166" s="128"/>
      <c r="DS166" s="128"/>
      <c r="DT166" s="128"/>
      <c r="DU166" s="128"/>
      <c r="DV166" s="128"/>
      <c r="DW166" s="128"/>
      <c r="DX166" s="128"/>
      <c r="DY166" s="128"/>
      <c r="DZ166" s="128"/>
      <c r="EA166" s="128"/>
      <c r="EB166" s="128"/>
      <c r="EC166" s="128"/>
      <c r="ED166" s="128"/>
      <c r="EE166" s="128"/>
      <c r="EF166" s="128"/>
      <c r="EG166" s="128"/>
      <c r="EH166" s="128"/>
      <c r="EI166" s="128"/>
      <c r="EJ166" s="128"/>
      <c r="EK166" s="128"/>
      <c r="EL166" s="128"/>
      <c r="EM166" s="128"/>
      <c r="EN166" s="128"/>
      <c r="EO166" s="128"/>
      <c r="EP166" s="128"/>
      <c r="EQ166" s="128"/>
      <c r="ER166" s="128"/>
      <c r="ES166" s="128"/>
      <c r="ET166" s="128"/>
      <c r="EU166" s="128"/>
      <c r="EV166" s="128"/>
      <c r="EW166" s="128"/>
      <c r="EX166" s="128"/>
      <c r="EY166" s="128"/>
      <c r="EZ166" s="128"/>
      <c r="FA166" s="128"/>
      <c r="FB166" s="128"/>
      <c r="FC166" s="128"/>
      <c r="FD166" s="128"/>
      <c r="FE166" s="128"/>
      <c r="FF166" s="128"/>
      <c r="FG166" s="128"/>
      <c r="FH166" s="128"/>
      <c r="FI166" s="128"/>
      <c r="FJ166" s="128"/>
      <c r="FK166" s="128"/>
      <c r="FL166" s="128"/>
      <c r="FM166" s="128"/>
      <c r="FN166" s="128"/>
      <c r="FO166" s="128"/>
      <c r="FP166" s="128"/>
      <c r="FQ166" s="128"/>
      <c r="FR166" s="128"/>
      <c r="FS166" s="128"/>
      <c r="FT166" s="128"/>
      <c r="FU166" s="128"/>
      <c r="FV166" s="128"/>
      <c r="FW166" s="128"/>
      <c r="FX166" s="128"/>
      <c r="FY166" s="128"/>
      <c r="FZ166" s="128"/>
      <c r="GA166" s="128"/>
      <c r="GB166" s="128"/>
      <c r="GC166" s="128"/>
      <c r="GD166" s="128"/>
      <c r="GE166" s="128"/>
      <c r="GF166" s="128"/>
      <c r="GG166" s="128"/>
      <c r="GH166" s="128"/>
      <c r="GI166" s="128"/>
      <c r="GJ166" s="128"/>
      <c r="GK166" s="128"/>
      <c r="GL166" s="128"/>
      <c r="GM166" s="128"/>
      <c r="GN166" s="128"/>
      <c r="GO166" s="128"/>
      <c r="GP166" s="128"/>
      <c r="GQ166" s="128"/>
      <c r="GR166" s="128"/>
      <c r="GS166" s="128"/>
      <c r="GT166" s="128"/>
      <c r="GU166" s="128"/>
      <c r="GV166" s="128"/>
      <c r="GW166" s="128"/>
      <c r="GX166" s="128"/>
      <c r="GY166" s="128"/>
      <c r="GZ166" s="128"/>
      <c r="HA166" s="128"/>
      <c r="HB166" s="128"/>
      <c r="HC166" s="128"/>
      <c r="HD166" s="128"/>
      <c r="HE166" s="128"/>
      <c r="HF166" s="128"/>
      <c r="HG166" s="128"/>
      <c r="HH166" s="128"/>
      <c r="HI166" s="128"/>
      <c r="HJ166" s="128"/>
      <c r="HK166" s="128"/>
      <c r="HL166" s="128"/>
      <c r="HM166" s="128"/>
      <c r="HN166" s="128"/>
      <c r="HO166" s="128"/>
      <c r="HP166" s="128"/>
      <c r="HQ166" s="128"/>
      <c r="HR166" s="128"/>
      <c r="HS166" s="128"/>
      <c r="HT166" s="128"/>
      <c r="HU166" s="128"/>
      <c r="HV166" s="128"/>
      <c r="HW166" s="128"/>
      <c r="HX166" s="128"/>
      <c r="HY166" s="128"/>
      <c r="HZ166" s="128"/>
      <c r="IA166" s="128"/>
      <c r="IB166" s="128"/>
      <c r="IC166" s="128"/>
      <c r="ID166" s="128"/>
      <c r="IE166" s="128"/>
      <c r="IF166" s="128"/>
      <c r="IG166" s="128"/>
      <c r="IH166" s="128"/>
      <c r="II166" s="128"/>
      <c r="IJ166" s="128"/>
      <c r="IK166" s="128"/>
      <c r="IL166" s="128"/>
      <c r="IM166" s="128"/>
      <c r="IN166" s="128"/>
      <c r="IO166" s="128"/>
      <c r="IP166" s="128"/>
      <c r="IQ166" s="128"/>
      <c r="IR166" s="128"/>
      <c r="IS166" s="128"/>
      <c r="IT166" s="128"/>
      <c r="IU166" s="128"/>
      <c r="IV166" s="128"/>
      <c r="IW166" s="128"/>
      <c r="IX166" s="128"/>
      <c r="IY166" s="128"/>
      <c r="IZ166" s="128"/>
      <c r="JA166" s="128"/>
      <c r="JB166" s="128"/>
      <c r="JC166" s="128"/>
      <c r="JD166" s="128"/>
      <c r="JE166" s="128"/>
      <c r="JF166" s="128"/>
      <c r="JG166" s="128"/>
      <c r="JH166" s="128"/>
      <c r="JI166" s="128"/>
      <c r="JJ166" s="128"/>
      <c r="JK166" s="128"/>
      <c r="JL166" s="128"/>
      <c r="JM166" s="128"/>
      <c r="JN166" s="128"/>
      <c r="JO166" s="128"/>
      <c r="JP166" s="128"/>
      <c r="JQ166" s="128"/>
      <c r="JR166" s="128"/>
      <c r="JS166" s="128"/>
      <c r="JT166" s="128"/>
      <c r="JU166" s="128"/>
      <c r="JV166" s="128"/>
      <c r="JW166" s="128"/>
      <c r="JX166" s="128"/>
      <c r="JY166" s="128"/>
      <c r="JZ166" s="128"/>
      <c r="KA166" s="128"/>
      <c r="KB166" s="128"/>
      <c r="KC166" s="128"/>
      <c r="KD166" s="128"/>
      <c r="KE166" s="128"/>
      <c r="KF166" s="128"/>
      <c r="KG166" s="128"/>
      <c r="KH166" s="128"/>
      <c r="KI166" s="128"/>
      <c r="KJ166" s="128"/>
      <c r="KK166" s="128"/>
      <c r="KL166" s="128"/>
      <c r="KM166" s="128"/>
      <c r="KN166" s="128"/>
      <c r="KO166" s="128"/>
      <c r="KP166" s="128"/>
      <c r="KQ166" s="128"/>
      <c r="KR166" s="128"/>
      <c r="KS166" s="128"/>
      <c r="KT166" s="128"/>
      <c r="KU166" s="128"/>
      <c r="KV166" s="128"/>
      <c r="KW166" s="128"/>
      <c r="KX166" s="128"/>
      <c r="KY166" s="128"/>
      <c r="KZ166" s="128"/>
      <c r="LA166" s="128"/>
      <c r="LB166" s="128"/>
      <c r="LC166" s="128"/>
      <c r="LD166" s="128"/>
      <c r="LE166" s="128"/>
      <c r="LF166" s="128"/>
      <c r="LG166" s="128"/>
      <c r="LH166" s="128"/>
      <c r="LI166" s="128"/>
      <c r="LJ166" s="128"/>
      <c r="LK166" s="128"/>
      <c r="LL166" s="128"/>
      <c r="LM166" s="128"/>
      <c r="LN166" s="128"/>
      <c r="LO166" s="128"/>
      <c r="LP166" s="128"/>
      <c r="LQ166" s="128"/>
      <c r="LR166" s="128"/>
      <c r="LS166" s="128"/>
      <c r="LT166" s="128"/>
      <c r="LU166" s="128"/>
      <c r="LV166" s="128"/>
      <c r="LW166" s="128"/>
      <c r="LX166" s="128"/>
      <c r="LY166" s="128"/>
      <c r="LZ166" s="128"/>
      <c r="MA166" s="128"/>
      <c r="MB166" s="128"/>
      <c r="MC166" s="128"/>
      <c r="MD166" s="128"/>
      <c r="ME166" s="128"/>
      <c r="MF166" s="128"/>
      <c r="MG166" s="128"/>
      <c r="MH166" s="128"/>
      <c r="MI166" s="128"/>
      <c r="MJ166" s="128"/>
      <c r="MK166" s="128"/>
      <c r="ML166" s="128"/>
      <c r="MM166" s="128"/>
      <c r="MN166" s="128"/>
      <c r="MO166" s="128"/>
      <c r="MP166" s="128"/>
      <c r="MQ166" s="128"/>
      <c r="MR166" s="128"/>
      <c r="MS166" s="128"/>
      <c r="MT166" s="128"/>
      <c r="MU166" s="128"/>
      <c r="MV166" s="128"/>
      <c r="MW166" s="128"/>
      <c r="MX166" s="128"/>
      <c r="MY166" s="128"/>
      <c r="MZ166" s="128"/>
      <c r="NA166" s="128"/>
      <c r="NB166" s="128"/>
      <c r="NC166" s="128"/>
      <c r="ND166" s="128"/>
      <c r="NE166" s="128"/>
      <c r="NF166" s="128"/>
      <c r="NG166" s="128"/>
      <c r="NH166" s="128"/>
      <c r="NI166" s="128"/>
      <c r="NJ166" s="128"/>
      <c r="NK166" s="128"/>
      <c r="NL166" s="128"/>
      <c r="NM166" s="128"/>
      <c r="NN166" s="128"/>
      <c r="NO166" s="128"/>
      <c r="NP166" s="128"/>
      <c r="NQ166" s="128"/>
      <c r="NR166" s="128"/>
      <c r="NS166" s="128"/>
      <c r="NT166" s="128"/>
      <c r="NU166" s="128"/>
      <c r="NV166" s="128"/>
      <c r="NW166" s="128"/>
      <c r="NX166" s="128"/>
      <c r="NY166" s="128"/>
      <c r="NZ166" s="128"/>
      <c r="OA166" s="128"/>
      <c r="OB166" s="128"/>
      <c r="OC166" s="128"/>
      <c r="OD166" s="128"/>
      <c r="OE166" s="128"/>
      <c r="OF166" s="128"/>
      <c r="OG166" s="128"/>
      <c r="OH166" s="128"/>
      <c r="OI166" s="128"/>
      <c r="OJ166" s="128"/>
      <c r="OK166" s="128"/>
      <c r="OL166" s="128"/>
      <c r="OM166" s="128"/>
      <c r="ON166" s="128"/>
      <c r="OO166" s="128"/>
      <c r="OP166" s="128"/>
      <c r="OQ166" s="128"/>
      <c r="OR166" s="128"/>
      <c r="OS166" s="128"/>
      <c r="OT166" s="128"/>
      <c r="OU166" s="128"/>
      <c r="OV166" s="128"/>
      <c r="OW166" s="128"/>
      <c r="OX166" s="128"/>
      <c r="OY166" s="128"/>
      <c r="OZ166" s="128"/>
      <c r="PA166" s="128"/>
      <c r="PB166" s="128"/>
      <c r="PC166" s="128"/>
      <c r="PD166" s="128"/>
      <c r="PE166" s="128"/>
      <c r="PF166" s="128"/>
      <c r="PG166" s="128"/>
      <c r="PH166" s="128"/>
      <c r="PI166" s="128"/>
      <c r="PJ166" s="128"/>
      <c r="PK166" s="128"/>
      <c r="PL166" s="128"/>
      <c r="PM166" s="128"/>
      <c r="PN166" s="128"/>
      <c r="PO166" s="128"/>
      <c r="PP166" s="128"/>
      <c r="PQ166" s="128"/>
      <c r="PR166" s="128"/>
      <c r="PS166" s="128"/>
      <c r="PT166" s="128"/>
      <c r="PU166" s="128"/>
      <c r="PV166" s="128"/>
      <c r="PW166" s="128"/>
      <c r="PX166" s="128"/>
      <c r="PY166" s="128"/>
      <c r="PZ166" s="128"/>
      <c r="QA166" s="128"/>
      <c r="QB166" s="128"/>
      <c r="QC166" s="128"/>
      <c r="QD166" s="128"/>
      <c r="QE166" s="128"/>
      <c r="QF166" s="128"/>
      <c r="QG166" s="128"/>
      <c r="QH166" s="128"/>
      <c r="QI166" s="128"/>
      <c r="QJ166" s="128"/>
      <c r="QK166" s="128"/>
      <c r="QL166" s="128"/>
      <c r="QM166" s="128"/>
      <c r="QN166" s="128"/>
      <c r="QO166" s="128"/>
      <c r="QP166" s="128"/>
      <c r="QQ166" s="128"/>
      <c r="QR166" s="128"/>
      <c r="QS166" s="128"/>
      <c r="QT166" s="128"/>
      <c r="QU166" s="128"/>
      <c r="QV166" s="128"/>
      <c r="QW166" s="128"/>
      <c r="QX166" s="128"/>
      <c r="QY166" s="128"/>
      <c r="QZ166" s="128"/>
      <c r="RA166" s="128"/>
      <c r="RB166" s="128"/>
      <c r="RC166" s="128"/>
      <c r="RD166" s="128"/>
      <c r="RE166" s="128"/>
      <c r="RF166" s="128"/>
      <c r="RG166" s="128"/>
      <c r="RH166" s="128"/>
      <c r="RI166" s="128"/>
      <c r="RJ166" s="128"/>
      <c r="RK166" s="128"/>
      <c r="RL166" s="128"/>
      <c r="RM166" s="128"/>
      <c r="RN166" s="128"/>
      <c r="RO166" s="128"/>
      <c r="RP166" s="128"/>
      <c r="RQ166" s="128"/>
      <c r="RR166" s="128"/>
      <c r="RS166" s="128"/>
      <c r="RT166" s="128"/>
      <c r="RU166" s="128"/>
      <c r="RV166" s="128"/>
      <c r="RW166" s="128"/>
      <c r="RX166" s="128"/>
      <c r="RY166" s="128"/>
      <c r="RZ166" s="128"/>
      <c r="SA166" s="128"/>
      <c r="SB166" s="128"/>
      <c r="SC166" s="128"/>
      <c r="SD166" s="128"/>
      <c r="SE166" s="128"/>
      <c r="SF166" s="128"/>
      <c r="SG166" s="128"/>
      <c r="SH166" s="128"/>
      <c r="SI166" s="128"/>
      <c r="SJ166" s="128"/>
      <c r="SK166" s="128"/>
      <c r="SL166" s="128"/>
      <c r="SM166" s="128"/>
      <c r="SN166" s="128"/>
      <c r="SO166" s="128"/>
      <c r="SP166" s="128"/>
      <c r="SQ166" s="128"/>
      <c r="SR166" s="128"/>
      <c r="SS166" s="128"/>
      <c r="ST166" s="128"/>
      <c r="SU166" s="128"/>
      <c r="SV166" s="128"/>
      <c r="SW166" s="128"/>
      <c r="SX166" s="128"/>
      <c r="SY166" s="128"/>
      <c r="SZ166" s="128"/>
      <c r="TA166" s="128"/>
      <c r="TB166" s="128"/>
      <c r="TC166" s="128"/>
      <c r="TD166" s="128"/>
      <c r="TE166" s="128"/>
      <c r="TF166" s="128"/>
      <c r="TG166" s="128"/>
      <c r="TH166" s="128"/>
      <c r="TI166" s="128"/>
      <c r="TJ166" s="128"/>
      <c r="TK166" s="128"/>
      <c r="TL166" s="128"/>
      <c r="TM166" s="128"/>
      <c r="TN166" s="128"/>
      <c r="TO166" s="128"/>
      <c r="TP166" s="128"/>
      <c r="TQ166" s="128"/>
      <c r="TR166" s="128"/>
      <c r="TS166" s="128"/>
      <c r="TT166" s="128"/>
      <c r="TU166" s="128"/>
      <c r="TV166" s="128"/>
      <c r="TW166" s="128"/>
      <c r="TX166" s="128"/>
      <c r="TY166" s="128"/>
      <c r="TZ166" s="128"/>
      <c r="UA166" s="128"/>
      <c r="UB166" s="128"/>
      <c r="UC166" s="128"/>
      <c r="UD166" s="128"/>
      <c r="UE166" s="128"/>
      <c r="UF166" s="128"/>
      <c r="UG166" s="128"/>
      <c r="UH166" s="128"/>
      <c r="UI166" s="128"/>
      <c r="UJ166" s="128"/>
      <c r="UK166" s="128"/>
      <c r="UL166" s="128"/>
      <c r="UM166" s="128"/>
      <c r="UN166" s="128"/>
      <c r="UO166" s="128"/>
      <c r="UP166" s="128"/>
      <c r="UQ166" s="128"/>
      <c r="UR166" s="128"/>
      <c r="US166" s="128"/>
      <c r="UT166" s="128"/>
      <c r="UU166" s="128"/>
      <c r="UV166" s="128"/>
      <c r="UW166" s="128"/>
      <c r="UX166" s="128"/>
      <c r="UY166" s="128"/>
      <c r="UZ166" s="128"/>
      <c r="VA166" s="128"/>
      <c r="VB166" s="128"/>
      <c r="VC166" s="128"/>
      <c r="VD166" s="128"/>
      <c r="VE166" s="128"/>
      <c r="VF166" s="128"/>
      <c r="VG166" s="128"/>
      <c r="VH166" s="128"/>
      <c r="VI166" s="128"/>
      <c r="VJ166" s="128"/>
      <c r="VK166" s="128"/>
      <c r="VL166" s="128"/>
      <c r="VM166" s="128"/>
      <c r="VN166" s="128"/>
      <c r="VO166" s="128"/>
      <c r="VP166" s="128"/>
      <c r="VQ166" s="128"/>
      <c r="VR166" s="128"/>
      <c r="VS166" s="128"/>
      <c r="VT166" s="128"/>
      <c r="VU166" s="128"/>
      <c r="VV166" s="128"/>
      <c r="VW166" s="128"/>
      <c r="VX166" s="128"/>
      <c r="VY166" s="128"/>
      <c r="VZ166" s="128"/>
      <c r="WA166" s="128"/>
      <c r="WB166" s="128"/>
      <c r="WC166" s="128"/>
      <c r="WD166" s="128"/>
      <c r="WE166" s="128"/>
      <c r="WF166" s="128"/>
      <c r="WG166" s="128"/>
      <c r="WH166" s="128"/>
      <c r="WI166" s="128"/>
      <c r="WJ166" s="128"/>
      <c r="WK166" s="128"/>
      <c r="WL166" s="128"/>
      <c r="WM166" s="128"/>
      <c r="WN166" s="128"/>
      <c r="WO166" s="128"/>
      <c r="WP166" s="128"/>
      <c r="WQ166" s="128"/>
      <c r="WR166" s="128"/>
      <c r="WS166" s="128"/>
      <c r="WT166" s="128"/>
      <c r="WU166" s="128"/>
      <c r="WV166" s="128"/>
      <c r="WW166" s="128"/>
      <c r="WX166" s="128"/>
      <c r="WY166" s="128"/>
      <c r="WZ166" s="128"/>
      <c r="XA166" s="128"/>
      <c r="XB166" s="128"/>
      <c r="XC166" s="128"/>
      <c r="XD166" s="128"/>
      <c r="XE166" s="128"/>
      <c r="XF166" s="128"/>
      <c r="XG166" s="128"/>
      <c r="XH166" s="128"/>
      <c r="XI166" s="128"/>
      <c r="XJ166" s="128"/>
      <c r="XK166" s="128"/>
      <c r="XL166" s="128"/>
      <c r="XM166" s="128"/>
      <c r="XN166" s="128"/>
      <c r="XO166" s="128"/>
      <c r="XP166" s="128"/>
      <c r="XQ166" s="128"/>
      <c r="XR166" s="128"/>
      <c r="XS166" s="128"/>
      <c r="XT166" s="128"/>
      <c r="XU166" s="128"/>
      <c r="XV166" s="128"/>
      <c r="XW166" s="128"/>
      <c r="XX166" s="128"/>
      <c r="XY166" s="128"/>
      <c r="XZ166" s="128"/>
      <c r="YA166" s="128"/>
      <c r="YB166" s="128"/>
      <c r="YC166" s="128"/>
      <c r="YD166" s="128"/>
      <c r="YE166" s="128"/>
      <c r="YF166" s="128"/>
      <c r="YG166" s="128"/>
      <c r="YH166" s="128"/>
      <c r="YI166" s="128"/>
      <c r="YJ166" s="128"/>
      <c r="YK166" s="128"/>
      <c r="YL166" s="128"/>
      <c r="YM166" s="128"/>
      <c r="YN166" s="128"/>
      <c r="YO166" s="128"/>
      <c r="YP166" s="128"/>
      <c r="YQ166" s="128"/>
      <c r="YR166" s="128"/>
      <c r="YS166" s="128"/>
      <c r="YT166" s="128"/>
      <c r="YU166" s="128"/>
      <c r="YV166" s="128"/>
      <c r="YW166" s="128"/>
      <c r="YX166" s="128"/>
      <c r="YY166" s="128"/>
      <c r="YZ166" s="128"/>
      <c r="ZA166" s="128"/>
      <c r="ZB166" s="128"/>
      <c r="ZC166" s="128"/>
      <c r="ZD166" s="128"/>
      <c r="ZE166" s="128"/>
      <c r="ZF166" s="128"/>
      <c r="ZG166" s="128"/>
      <c r="ZH166" s="128"/>
      <c r="ZI166" s="128"/>
      <c r="ZJ166" s="128"/>
      <c r="ZK166" s="128"/>
      <c r="ZL166" s="128"/>
      <c r="ZM166" s="128"/>
      <c r="ZN166" s="128"/>
      <c r="ZO166" s="128"/>
      <c r="ZP166" s="128"/>
      <c r="ZQ166" s="128"/>
      <c r="ZR166" s="128"/>
      <c r="ZS166" s="128"/>
      <c r="ZT166" s="128"/>
      <c r="ZU166" s="128"/>
      <c r="ZV166" s="128"/>
      <c r="ZW166" s="128"/>
      <c r="ZX166" s="128"/>
      <c r="ZY166" s="128"/>
      <c r="ZZ166" s="128"/>
      <c r="AAA166" s="128"/>
      <c r="AAB166" s="128"/>
      <c r="AAC166" s="128"/>
      <c r="AAD166" s="128"/>
      <c r="AAE166" s="128"/>
      <c r="AAF166" s="128"/>
      <c r="AAG166" s="128"/>
      <c r="AAH166" s="128"/>
      <c r="AAI166" s="128"/>
      <c r="AAJ166" s="128"/>
      <c r="AAK166" s="128"/>
      <c r="AAL166" s="128"/>
      <c r="AAM166" s="128"/>
      <c r="AAN166" s="128"/>
      <c r="AAO166" s="128"/>
      <c r="AAP166" s="128"/>
      <c r="AAQ166" s="128"/>
      <c r="AAR166" s="128"/>
      <c r="AAS166" s="128"/>
      <c r="AAT166" s="128"/>
      <c r="AAU166" s="128"/>
      <c r="AAV166" s="128"/>
      <c r="AAW166" s="128"/>
      <c r="AAX166" s="128"/>
      <c r="AAY166" s="128"/>
      <c r="AAZ166" s="128"/>
      <c r="ABA166" s="128"/>
      <c r="ABB166" s="128"/>
      <c r="ABC166" s="128"/>
      <c r="ABD166" s="128"/>
      <c r="ABE166" s="128"/>
      <c r="ABF166" s="128"/>
      <c r="ABG166" s="128"/>
      <c r="ABH166" s="128"/>
      <c r="ABI166" s="128"/>
      <c r="ABJ166" s="128"/>
      <c r="ABK166" s="128"/>
      <c r="ABL166" s="128"/>
      <c r="ABM166" s="128"/>
      <c r="ABN166" s="128"/>
      <c r="ABO166" s="128"/>
      <c r="ABP166" s="128"/>
      <c r="ABQ166" s="128"/>
      <c r="ABR166" s="128"/>
      <c r="ABS166" s="128"/>
      <c r="ABT166" s="128"/>
      <c r="ABU166" s="128"/>
      <c r="ABV166" s="128"/>
      <c r="ABW166" s="128"/>
      <c r="ABX166" s="128"/>
      <c r="ABY166" s="128"/>
      <c r="ABZ166" s="128"/>
      <c r="ACA166" s="128"/>
      <c r="ACB166" s="128"/>
      <c r="ACC166" s="128"/>
      <c r="ACD166" s="128"/>
      <c r="ACE166" s="128"/>
      <c r="ACF166" s="128"/>
      <c r="ACG166" s="128"/>
      <c r="ACH166" s="128"/>
      <c r="ACI166" s="128"/>
      <c r="ACJ166" s="128"/>
      <c r="ACK166" s="128"/>
      <c r="ACL166" s="128"/>
      <c r="ACM166" s="128"/>
      <c r="ACN166" s="128"/>
      <c r="ACO166" s="128"/>
      <c r="ACP166" s="128"/>
      <c r="ACQ166" s="128"/>
      <c r="ACR166" s="128"/>
      <c r="ACS166" s="128"/>
      <c r="ACT166" s="128"/>
      <c r="ACU166" s="128"/>
      <c r="ACV166" s="128"/>
      <c r="ACW166" s="128"/>
      <c r="ACX166" s="128"/>
      <c r="ACY166" s="128"/>
      <c r="ACZ166" s="128"/>
      <c r="ADA166" s="128"/>
      <c r="ADB166" s="128"/>
      <c r="ADC166" s="128"/>
      <c r="ADD166" s="128"/>
      <c r="ADE166" s="128"/>
      <c r="ADF166" s="128"/>
      <c r="ADG166" s="128"/>
      <c r="ADH166" s="128"/>
      <c r="ADI166" s="128"/>
      <c r="ADJ166" s="128"/>
      <c r="ADK166" s="128"/>
      <c r="ADL166" s="128"/>
      <c r="ADM166" s="128"/>
      <c r="ADN166" s="128"/>
      <c r="ADO166" s="128"/>
      <c r="ADP166" s="128"/>
      <c r="ADQ166" s="128"/>
      <c r="ADR166" s="128"/>
      <c r="ADS166" s="128"/>
      <c r="ADT166" s="128"/>
      <c r="ADU166" s="128"/>
      <c r="ADV166" s="128"/>
      <c r="ADW166" s="128"/>
      <c r="ADX166" s="128"/>
      <c r="ADY166" s="128"/>
      <c r="ADZ166" s="128"/>
      <c r="AEA166" s="128"/>
      <c r="AEB166" s="128"/>
      <c r="AEC166" s="128"/>
      <c r="AED166" s="128"/>
      <c r="AEE166" s="128"/>
      <c r="AEF166" s="128"/>
      <c r="AEG166" s="128"/>
      <c r="AEH166" s="128"/>
      <c r="AEI166" s="128"/>
      <c r="AEJ166" s="128"/>
      <c r="AEK166" s="128"/>
      <c r="AEL166" s="128"/>
      <c r="AEM166" s="128"/>
      <c r="AEN166" s="128"/>
      <c r="AEO166" s="128"/>
      <c r="AEP166" s="128"/>
      <c r="AEQ166" s="128"/>
      <c r="AER166" s="128"/>
      <c r="AES166" s="128"/>
      <c r="AET166" s="128"/>
      <c r="AEU166" s="128"/>
      <c r="AEV166" s="128"/>
      <c r="AEW166" s="128"/>
      <c r="AEX166" s="128"/>
      <c r="AEY166" s="128"/>
      <c r="AEZ166" s="128"/>
      <c r="AFA166" s="128"/>
      <c r="AFB166" s="128"/>
      <c r="AFC166" s="128"/>
      <c r="AFD166" s="128"/>
      <c r="AFE166" s="128"/>
      <c r="AFF166" s="128"/>
      <c r="AFG166" s="128"/>
      <c r="AFH166" s="128"/>
      <c r="AFI166" s="128"/>
      <c r="AFJ166" s="128"/>
      <c r="AFK166" s="128"/>
      <c r="AFL166" s="128"/>
      <c r="AFM166" s="128"/>
      <c r="AFN166" s="128"/>
      <c r="AFO166" s="128"/>
      <c r="AFP166" s="128"/>
      <c r="AFQ166" s="128"/>
      <c r="AFR166" s="128"/>
      <c r="AFS166" s="128"/>
      <c r="AFT166" s="128"/>
      <c r="AFU166" s="128"/>
      <c r="AFV166" s="128"/>
      <c r="AFW166" s="128"/>
      <c r="AFX166" s="128"/>
      <c r="AFY166" s="128"/>
      <c r="AFZ166" s="128"/>
      <c r="AGA166" s="128"/>
      <c r="AGB166" s="128"/>
      <c r="AGC166" s="128"/>
      <c r="AGD166" s="128"/>
      <c r="AGE166" s="128"/>
      <c r="AGF166" s="128"/>
      <c r="AGG166" s="128"/>
      <c r="AGH166" s="128"/>
      <c r="AGI166" s="128"/>
      <c r="AGJ166" s="128"/>
      <c r="AGK166" s="128"/>
      <c r="AGL166" s="128"/>
      <c r="AGM166" s="128"/>
      <c r="AGN166" s="128"/>
      <c r="AGO166" s="128"/>
      <c r="AGP166" s="128"/>
      <c r="AGQ166" s="128"/>
      <c r="AGR166" s="128"/>
      <c r="AGS166" s="128"/>
      <c r="AGT166" s="128"/>
      <c r="AGU166" s="128"/>
      <c r="AGV166" s="128"/>
      <c r="AGW166" s="128"/>
      <c r="AGX166" s="128"/>
      <c r="AGY166" s="128"/>
      <c r="AGZ166" s="128"/>
      <c r="AHA166" s="128"/>
      <c r="AHB166" s="128"/>
      <c r="AHC166" s="128"/>
      <c r="AHD166" s="128"/>
      <c r="AHE166" s="128"/>
      <c r="AHF166" s="128"/>
      <c r="AHG166" s="128"/>
      <c r="AHH166" s="128"/>
      <c r="AHI166" s="128"/>
      <c r="AHJ166" s="128"/>
      <c r="AHK166" s="128"/>
      <c r="AHL166" s="128"/>
      <c r="AHM166" s="128"/>
      <c r="AHN166" s="128"/>
      <c r="AHO166" s="128"/>
      <c r="AHP166" s="128"/>
      <c r="AHQ166" s="128"/>
      <c r="AHR166" s="128"/>
      <c r="AHS166" s="128"/>
      <c r="AHT166" s="128"/>
      <c r="AHU166" s="128"/>
      <c r="AHV166" s="128"/>
      <c r="AHW166" s="128"/>
      <c r="AHX166" s="128"/>
      <c r="AHY166" s="128"/>
      <c r="AHZ166" s="128"/>
      <c r="AIA166" s="128"/>
      <c r="AIB166" s="128"/>
      <c r="AIC166" s="128"/>
      <c r="AID166" s="128"/>
      <c r="AIE166" s="128"/>
      <c r="AIF166" s="128"/>
      <c r="AIG166" s="128"/>
      <c r="AIH166" s="128"/>
      <c r="AII166" s="128"/>
      <c r="AIJ166" s="128"/>
      <c r="AIK166" s="128"/>
      <c r="AIL166" s="128"/>
      <c r="AIM166" s="128"/>
      <c r="AIN166" s="128"/>
      <c r="AIO166" s="128"/>
      <c r="AIP166" s="128"/>
      <c r="AIQ166" s="128"/>
      <c r="AIR166" s="128"/>
      <c r="AIS166" s="128"/>
      <c r="AIT166" s="128"/>
      <c r="AIU166" s="128"/>
      <c r="AIV166" s="128"/>
      <c r="AIW166" s="128"/>
      <c r="AIX166" s="128"/>
      <c r="AIY166" s="128"/>
      <c r="AIZ166" s="128"/>
      <c r="AJA166" s="128"/>
      <c r="AJB166" s="128"/>
      <c r="AJC166" s="128"/>
      <c r="AJD166" s="128"/>
      <c r="AJE166" s="128"/>
      <c r="AJF166" s="128"/>
      <c r="AJG166" s="128"/>
      <c r="AJH166" s="128"/>
      <c r="AJI166" s="128"/>
      <c r="AJJ166" s="128"/>
      <c r="AJK166" s="128"/>
      <c r="AJL166" s="128"/>
      <c r="AJM166" s="128"/>
      <c r="AJN166" s="128"/>
      <c r="AJO166" s="128"/>
      <c r="AJP166" s="128"/>
      <c r="AJQ166" s="128"/>
      <c r="AJR166" s="128"/>
      <c r="AJS166" s="128"/>
      <c r="AJT166" s="128"/>
      <c r="AJU166" s="128"/>
      <c r="AJV166" s="128"/>
      <c r="AJW166" s="128"/>
      <c r="AJX166" s="128"/>
      <c r="AJY166" s="128"/>
      <c r="AJZ166" s="128"/>
      <c r="AKA166" s="128"/>
      <c r="AKB166" s="128"/>
      <c r="AKC166" s="128"/>
      <c r="AKD166" s="128"/>
      <c r="AKE166" s="128"/>
      <c r="AKF166" s="128"/>
      <c r="AKG166" s="128"/>
      <c r="AKH166" s="128"/>
      <c r="AKI166" s="128"/>
      <c r="AKJ166" s="128"/>
      <c r="AKK166" s="128"/>
      <c r="AKL166" s="128"/>
      <c r="AKM166" s="128"/>
      <c r="AKN166" s="128"/>
      <c r="AKO166" s="128"/>
      <c r="AKP166" s="128"/>
      <c r="AKQ166" s="128"/>
      <c r="AKR166" s="128"/>
      <c r="AKS166" s="128"/>
      <c r="AKT166" s="128"/>
      <c r="AKU166" s="128"/>
      <c r="AKV166" s="128"/>
      <c r="AKW166" s="128"/>
      <c r="AKX166" s="128"/>
      <c r="AKY166" s="128"/>
      <c r="AKZ166" s="128"/>
      <c r="ALA166" s="128"/>
      <c r="ALB166" s="128"/>
      <c r="ALC166" s="128"/>
      <c r="ALD166" s="128"/>
      <c r="ALE166" s="128"/>
      <c r="ALF166" s="128"/>
      <c r="ALG166" s="128"/>
      <c r="ALH166" s="128"/>
      <c r="ALI166" s="128"/>
      <c r="ALJ166" s="128"/>
      <c r="ALK166" s="128"/>
      <c r="ALL166" s="128"/>
      <c r="ALM166" s="128"/>
      <c r="ALN166" s="128"/>
      <c r="ALO166" s="128"/>
      <c r="ALP166" s="128"/>
      <c r="ALQ166" s="128"/>
      <c r="ALR166" s="128"/>
      <c r="ALS166" s="128"/>
      <c r="ALT166" s="128"/>
      <c r="ALU166" s="128"/>
      <c r="ALV166" s="128"/>
      <c r="ALW166" s="128"/>
      <c r="ALX166" s="128"/>
      <c r="ALY166" s="128"/>
      <c r="ALZ166" s="128"/>
      <c r="AMA166" s="128"/>
      <c r="AMB166" s="128"/>
      <c r="AMC166" s="128"/>
      <c r="AMD166" s="128"/>
      <c r="AME166" s="128"/>
      <c r="AMF166" s="128"/>
      <c r="AMG166" s="128"/>
      <c r="AMH166" s="128"/>
      <c r="AMI166" s="128"/>
      <c r="AMJ166" s="128"/>
      <c r="AMK166" s="128"/>
      <c r="AML166" s="128"/>
      <c r="AMM166" s="128"/>
      <c r="AMN166" s="128"/>
      <c r="AMO166" s="128"/>
    </row>
    <row r="167" spans="1:1029">
      <c r="A167" s="136"/>
      <c r="B167" s="372"/>
      <c r="C167" s="372"/>
      <c r="D167" s="372"/>
      <c r="E167" s="372"/>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D167" s="96"/>
      <c r="AE167" s="96"/>
      <c r="AF167" s="96"/>
      <c r="AG167" s="96"/>
      <c r="AH167" s="96"/>
      <c r="AI167" s="96"/>
      <c r="AJ167" s="96"/>
      <c r="AK167" s="96"/>
      <c r="AL167" s="96"/>
      <c r="AM167" s="96"/>
      <c r="AN167" s="96"/>
      <c r="AO167" s="96"/>
      <c r="AP167" s="96"/>
      <c r="AQ167" s="96"/>
      <c r="AR167" s="128"/>
      <c r="AS167" s="128"/>
      <c r="AT167" s="128"/>
      <c r="AU167" s="128"/>
      <c r="AV167" s="128"/>
      <c r="AW167" s="128"/>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c r="CX167" s="128"/>
      <c r="CY167" s="128"/>
      <c r="CZ167" s="128"/>
      <c r="DA167" s="128"/>
      <c r="DB167" s="128"/>
      <c r="DC167" s="128"/>
      <c r="DD167" s="128"/>
      <c r="DE167" s="128"/>
      <c r="DF167" s="128"/>
      <c r="DG167" s="128"/>
      <c r="DH167" s="128"/>
      <c r="DI167" s="128"/>
      <c r="DJ167" s="128"/>
      <c r="DK167" s="128"/>
      <c r="DL167" s="128"/>
      <c r="DM167" s="128"/>
      <c r="DN167" s="128"/>
      <c r="DO167" s="128"/>
      <c r="DP167" s="128"/>
      <c r="DQ167" s="128"/>
      <c r="DR167" s="128"/>
      <c r="DS167" s="128"/>
      <c r="DT167" s="128"/>
      <c r="DU167" s="128"/>
      <c r="DV167" s="128"/>
      <c r="DW167" s="128"/>
      <c r="DX167" s="128"/>
      <c r="DY167" s="128"/>
      <c r="DZ167" s="128"/>
      <c r="EA167" s="128"/>
      <c r="EB167" s="128"/>
      <c r="EC167" s="128"/>
      <c r="ED167" s="128"/>
      <c r="EE167" s="128"/>
      <c r="EF167" s="128"/>
      <c r="EG167" s="128"/>
      <c r="EH167" s="128"/>
      <c r="EI167" s="128"/>
      <c r="EJ167" s="128"/>
      <c r="EK167" s="128"/>
      <c r="EL167" s="128"/>
      <c r="EM167" s="128"/>
      <c r="EN167" s="128"/>
      <c r="EO167" s="128"/>
      <c r="EP167" s="128"/>
      <c r="EQ167" s="128"/>
      <c r="ER167" s="128"/>
      <c r="ES167" s="128"/>
      <c r="ET167" s="128"/>
      <c r="EU167" s="128"/>
      <c r="EV167" s="128"/>
      <c r="EW167" s="128"/>
      <c r="EX167" s="128"/>
      <c r="EY167" s="128"/>
      <c r="EZ167" s="128"/>
      <c r="FA167" s="128"/>
      <c r="FB167" s="128"/>
      <c r="FC167" s="128"/>
      <c r="FD167" s="128"/>
      <c r="FE167" s="128"/>
      <c r="FF167" s="128"/>
      <c r="FG167" s="128"/>
      <c r="FH167" s="128"/>
      <c r="FI167" s="128"/>
      <c r="FJ167" s="128"/>
      <c r="FK167" s="128"/>
      <c r="FL167" s="128"/>
      <c r="FM167" s="128"/>
      <c r="FN167" s="128"/>
      <c r="FO167" s="128"/>
      <c r="FP167" s="128"/>
      <c r="FQ167" s="128"/>
      <c r="FR167" s="128"/>
      <c r="FS167" s="128"/>
      <c r="FT167" s="128"/>
      <c r="FU167" s="128"/>
      <c r="FV167" s="128"/>
      <c r="FW167" s="128"/>
      <c r="FX167" s="128"/>
      <c r="FY167" s="128"/>
      <c r="FZ167" s="128"/>
      <c r="GA167" s="128"/>
      <c r="GB167" s="128"/>
      <c r="GC167" s="128"/>
      <c r="GD167" s="128"/>
      <c r="GE167" s="128"/>
      <c r="GF167" s="128"/>
      <c r="GG167" s="128"/>
      <c r="GH167" s="128"/>
      <c r="GI167" s="128"/>
      <c r="GJ167" s="128"/>
      <c r="GK167" s="128"/>
      <c r="GL167" s="128"/>
      <c r="GM167" s="128"/>
      <c r="GN167" s="128"/>
      <c r="GO167" s="128"/>
      <c r="GP167" s="128"/>
      <c r="GQ167" s="128"/>
      <c r="GR167" s="128"/>
      <c r="GS167" s="128"/>
      <c r="GT167" s="128"/>
      <c r="GU167" s="128"/>
      <c r="GV167" s="128"/>
      <c r="GW167" s="128"/>
      <c r="GX167" s="128"/>
      <c r="GY167" s="128"/>
      <c r="GZ167" s="128"/>
      <c r="HA167" s="128"/>
      <c r="HB167" s="128"/>
      <c r="HC167" s="128"/>
      <c r="HD167" s="128"/>
      <c r="HE167" s="128"/>
      <c r="HF167" s="128"/>
      <c r="HG167" s="128"/>
      <c r="HH167" s="128"/>
      <c r="HI167" s="128"/>
      <c r="HJ167" s="128"/>
      <c r="HK167" s="128"/>
      <c r="HL167" s="128"/>
      <c r="HM167" s="128"/>
      <c r="HN167" s="128"/>
      <c r="HO167" s="128"/>
      <c r="HP167" s="128"/>
      <c r="HQ167" s="128"/>
      <c r="HR167" s="128"/>
      <c r="HS167" s="128"/>
      <c r="HT167" s="128"/>
      <c r="HU167" s="128"/>
      <c r="HV167" s="128"/>
      <c r="HW167" s="128"/>
      <c r="HX167" s="128"/>
      <c r="HY167" s="128"/>
      <c r="HZ167" s="128"/>
      <c r="IA167" s="128"/>
      <c r="IB167" s="128"/>
      <c r="IC167" s="128"/>
      <c r="ID167" s="128"/>
      <c r="IE167" s="128"/>
      <c r="IF167" s="128"/>
      <c r="IG167" s="128"/>
      <c r="IH167" s="128"/>
      <c r="II167" s="128"/>
      <c r="IJ167" s="128"/>
      <c r="IK167" s="128"/>
      <c r="IL167" s="128"/>
      <c r="IM167" s="128"/>
      <c r="IN167" s="128"/>
      <c r="IO167" s="128"/>
      <c r="IP167" s="128"/>
      <c r="IQ167" s="128"/>
      <c r="IR167" s="128"/>
      <c r="IS167" s="128"/>
      <c r="IT167" s="128"/>
      <c r="IU167" s="128"/>
      <c r="IV167" s="128"/>
      <c r="IW167" s="128"/>
      <c r="IX167" s="128"/>
      <c r="IY167" s="128"/>
      <c r="IZ167" s="128"/>
      <c r="JA167" s="128"/>
      <c r="JB167" s="128"/>
      <c r="JC167" s="128"/>
      <c r="JD167" s="128"/>
      <c r="JE167" s="128"/>
      <c r="JF167" s="128"/>
      <c r="JG167" s="128"/>
      <c r="JH167" s="128"/>
      <c r="JI167" s="128"/>
      <c r="JJ167" s="128"/>
      <c r="JK167" s="128"/>
      <c r="JL167" s="128"/>
      <c r="JM167" s="128"/>
      <c r="JN167" s="128"/>
      <c r="JO167" s="128"/>
      <c r="JP167" s="128"/>
      <c r="JQ167" s="128"/>
      <c r="JR167" s="128"/>
      <c r="JS167" s="128"/>
      <c r="JT167" s="128"/>
      <c r="JU167" s="128"/>
      <c r="JV167" s="128"/>
      <c r="JW167" s="128"/>
      <c r="JX167" s="128"/>
      <c r="JY167" s="128"/>
      <c r="JZ167" s="128"/>
      <c r="KA167" s="128"/>
      <c r="KB167" s="128"/>
      <c r="KC167" s="128"/>
      <c r="KD167" s="128"/>
      <c r="KE167" s="128"/>
      <c r="KF167" s="128"/>
      <c r="KG167" s="128"/>
      <c r="KH167" s="128"/>
      <c r="KI167" s="128"/>
      <c r="KJ167" s="128"/>
      <c r="KK167" s="128"/>
      <c r="KL167" s="128"/>
      <c r="KM167" s="128"/>
      <c r="KN167" s="128"/>
      <c r="KO167" s="128"/>
      <c r="KP167" s="128"/>
      <c r="KQ167" s="128"/>
      <c r="KR167" s="128"/>
      <c r="KS167" s="128"/>
      <c r="KT167" s="128"/>
      <c r="KU167" s="128"/>
      <c r="KV167" s="128"/>
      <c r="KW167" s="128"/>
      <c r="KX167" s="128"/>
      <c r="KY167" s="128"/>
      <c r="KZ167" s="128"/>
      <c r="LA167" s="128"/>
      <c r="LB167" s="128"/>
      <c r="LC167" s="128"/>
      <c r="LD167" s="128"/>
      <c r="LE167" s="128"/>
      <c r="LF167" s="128"/>
      <c r="LG167" s="128"/>
      <c r="LH167" s="128"/>
      <c r="LI167" s="128"/>
      <c r="LJ167" s="128"/>
      <c r="LK167" s="128"/>
      <c r="LL167" s="128"/>
      <c r="LM167" s="128"/>
      <c r="LN167" s="128"/>
      <c r="LO167" s="128"/>
      <c r="LP167" s="128"/>
      <c r="LQ167" s="128"/>
      <c r="LR167" s="128"/>
      <c r="LS167" s="128"/>
      <c r="LT167" s="128"/>
      <c r="LU167" s="128"/>
      <c r="LV167" s="128"/>
      <c r="LW167" s="128"/>
      <c r="LX167" s="128"/>
      <c r="LY167" s="128"/>
      <c r="LZ167" s="128"/>
      <c r="MA167" s="128"/>
      <c r="MB167" s="128"/>
      <c r="MC167" s="128"/>
      <c r="MD167" s="128"/>
      <c r="ME167" s="128"/>
      <c r="MF167" s="128"/>
      <c r="MG167" s="128"/>
      <c r="MH167" s="128"/>
      <c r="MI167" s="128"/>
      <c r="MJ167" s="128"/>
      <c r="MK167" s="128"/>
      <c r="ML167" s="128"/>
      <c r="MM167" s="128"/>
      <c r="MN167" s="128"/>
      <c r="MO167" s="128"/>
      <c r="MP167" s="128"/>
      <c r="MQ167" s="128"/>
      <c r="MR167" s="128"/>
      <c r="MS167" s="128"/>
      <c r="MT167" s="128"/>
      <c r="MU167" s="128"/>
      <c r="MV167" s="128"/>
      <c r="MW167" s="128"/>
      <c r="MX167" s="128"/>
      <c r="MY167" s="128"/>
      <c r="MZ167" s="128"/>
      <c r="NA167" s="128"/>
      <c r="NB167" s="128"/>
      <c r="NC167" s="128"/>
      <c r="ND167" s="128"/>
      <c r="NE167" s="128"/>
      <c r="NF167" s="128"/>
      <c r="NG167" s="128"/>
      <c r="NH167" s="128"/>
      <c r="NI167" s="128"/>
      <c r="NJ167" s="128"/>
      <c r="NK167" s="128"/>
      <c r="NL167" s="128"/>
      <c r="NM167" s="128"/>
      <c r="NN167" s="128"/>
      <c r="NO167" s="128"/>
      <c r="NP167" s="128"/>
      <c r="NQ167" s="128"/>
      <c r="NR167" s="128"/>
      <c r="NS167" s="128"/>
      <c r="NT167" s="128"/>
      <c r="NU167" s="128"/>
      <c r="NV167" s="128"/>
      <c r="NW167" s="128"/>
      <c r="NX167" s="128"/>
      <c r="NY167" s="128"/>
      <c r="NZ167" s="128"/>
      <c r="OA167" s="128"/>
      <c r="OB167" s="128"/>
      <c r="OC167" s="128"/>
      <c r="OD167" s="128"/>
      <c r="OE167" s="128"/>
      <c r="OF167" s="128"/>
      <c r="OG167" s="128"/>
      <c r="OH167" s="128"/>
      <c r="OI167" s="128"/>
      <c r="OJ167" s="128"/>
      <c r="OK167" s="128"/>
      <c r="OL167" s="128"/>
      <c r="OM167" s="128"/>
      <c r="ON167" s="128"/>
      <c r="OO167" s="128"/>
      <c r="OP167" s="128"/>
      <c r="OQ167" s="128"/>
      <c r="OR167" s="128"/>
      <c r="OS167" s="128"/>
      <c r="OT167" s="128"/>
      <c r="OU167" s="128"/>
      <c r="OV167" s="128"/>
      <c r="OW167" s="128"/>
      <c r="OX167" s="128"/>
      <c r="OY167" s="128"/>
      <c r="OZ167" s="128"/>
      <c r="PA167" s="128"/>
      <c r="PB167" s="128"/>
      <c r="PC167" s="128"/>
      <c r="PD167" s="128"/>
      <c r="PE167" s="128"/>
      <c r="PF167" s="128"/>
      <c r="PG167" s="128"/>
      <c r="PH167" s="128"/>
      <c r="PI167" s="128"/>
      <c r="PJ167" s="128"/>
      <c r="PK167" s="128"/>
      <c r="PL167" s="128"/>
      <c r="PM167" s="128"/>
      <c r="PN167" s="128"/>
      <c r="PO167" s="128"/>
      <c r="PP167" s="128"/>
      <c r="PQ167" s="128"/>
      <c r="PR167" s="128"/>
      <c r="PS167" s="128"/>
      <c r="PT167" s="128"/>
      <c r="PU167" s="128"/>
      <c r="PV167" s="128"/>
      <c r="PW167" s="128"/>
      <c r="PX167" s="128"/>
      <c r="PY167" s="128"/>
      <c r="PZ167" s="128"/>
      <c r="QA167" s="128"/>
      <c r="QB167" s="128"/>
      <c r="QC167" s="128"/>
      <c r="QD167" s="128"/>
      <c r="QE167" s="128"/>
      <c r="QF167" s="128"/>
      <c r="QG167" s="128"/>
      <c r="QH167" s="128"/>
      <c r="QI167" s="128"/>
      <c r="QJ167" s="128"/>
      <c r="QK167" s="128"/>
      <c r="QL167" s="128"/>
      <c r="QM167" s="128"/>
      <c r="QN167" s="128"/>
      <c r="QO167" s="128"/>
      <c r="QP167" s="128"/>
      <c r="QQ167" s="128"/>
      <c r="QR167" s="128"/>
      <c r="QS167" s="128"/>
      <c r="QT167" s="128"/>
      <c r="QU167" s="128"/>
      <c r="QV167" s="128"/>
      <c r="QW167" s="128"/>
      <c r="QX167" s="128"/>
      <c r="QY167" s="128"/>
      <c r="QZ167" s="128"/>
      <c r="RA167" s="128"/>
      <c r="RB167" s="128"/>
      <c r="RC167" s="128"/>
      <c r="RD167" s="128"/>
      <c r="RE167" s="128"/>
      <c r="RF167" s="128"/>
      <c r="RG167" s="128"/>
      <c r="RH167" s="128"/>
      <c r="RI167" s="128"/>
      <c r="RJ167" s="128"/>
      <c r="RK167" s="128"/>
      <c r="RL167" s="128"/>
      <c r="RM167" s="128"/>
      <c r="RN167" s="128"/>
      <c r="RO167" s="128"/>
      <c r="RP167" s="128"/>
      <c r="RQ167" s="128"/>
      <c r="RR167" s="128"/>
      <c r="RS167" s="128"/>
      <c r="RT167" s="128"/>
      <c r="RU167" s="128"/>
      <c r="RV167" s="128"/>
      <c r="RW167" s="128"/>
      <c r="RX167" s="128"/>
      <c r="RY167" s="128"/>
      <c r="RZ167" s="128"/>
      <c r="SA167" s="128"/>
      <c r="SB167" s="128"/>
      <c r="SC167" s="128"/>
      <c r="SD167" s="128"/>
      <c r="SE167" s="128"/>
      <c r="SF167" s="128"/>
      <c r="SG167" s="128"/>
      <c r="SH167" s="128"/>
      <c r="SI167" s="128"/>
      <c r="SJ167" s="128"/>
      <c r="SK167" s="128"/>
      <c r="SL167" s="128"/>
      <c r="SM167" s="128"/>
      <c r="SN167" s="128"/>
      <c r="SO167" s="128"/>
      <c r="SP167" s="128"/>
      <c r="SQ167" s="128"/>
      <c r="SR167" s="128"/>
      <c r="SS167" s="128"/>
      <c r="ST167" s="128"/>
      <c r="SU167" s="128"/>
      <c r="SV167" s="128"/>
      <c r="SW167" s="128"/>
      <c r="SX167" s="128"/>
      <c r="SY167" s="128"/>
      <c r="SZ167" s="128"/>
      <c r="TA167" s="128"/>
      <c r="TB167" s="128"/>
      <c r="TC167" s="128"/>
      <c r="TD167" s="128"/>
      <c r="TE167" s="128"/>
      <c r="TF167" s="128"/>
      <c r="TG167" s="128"/>
      <c r="TH167" s="128"/>
      <c r="TI167" s="128"/>
      <c r="TJ167" s="128"/>
      <c r="TK167" s="128"/>
      <c r="TL167" s="128"/>
      <c r="TM167" s="128"/>
      <c r="TN167" s="128"/>
      <c r="TO167" s="128"/>
      <c r="TP167" s="128"/>
      <c r="TQ167" s="128"/>
      <c r="TR167" s="128"/>
      <c r="TS167" s="128"/>
      <c r="TT167" s="128"/>
      <c r="TU167" s="128"/>
      <c r="TV167" s="128"/>
      <c r="TW167" s="128"/>
      <c r="TX167" s="128"/>
      <c r="TY167" s="128"/>
      <c r="TZ167" s="128"/>
      <c r="UA167" s="128"/>
      <c r="UB167" s="128"/>
      <c r="UC167" s="128"/>
      <c r="UD167" s="128"/>
      <c r="UE167" s="128"/>
      <c r="UF167" s="128"/>
      <c r="UG167" s="128"/>
      <c r="UH167" s="128"/>
      <c r="UI167" s="128"/>
      <c r="UJ167" s="128"/>
      <c r="UK167" s="128"/>
      <c r="UL167" s="128"/>
      <c r="UM167" s="128"/>
      <c r="UN167" s="128"/>
      <c r="UO167" s="128"/>
      <c r="UP167" s="128"/>
      <c r="UQ167" s="128"/>
      <c r="UR167" s="128"/>
      <c r="US167" s="128"/>
      <c r="UT167" s="128"/>
      <c r="UU167" s="128"/>
      <c r="UV167" s="128"/>
      <c r="UW167" s="128"/>
      <c r="UX167" s="128"/>
      <c r="UY167" s="128"/>
      <c r="UZ167" s="128"/>
      <c r="VA167" s="128"/>
      <c r="VB167" s="128"/>
      <c r="VC167" s="128"/>
      <c r="VD167" s="128"/>
      <c r="VE167" s="128"/>
      <c r="VF167" s="128"/>
      <c r="VG167" s="128"/>
      <c r="VH167" s="128"/>
      <c r="VI167" s="128"/>
      <c r="VJ167" s="128"/>
      <c r="VK167" s="128"/>
      <c r="VL167" s="128"/>
      <c r="VM167" s="128"/>
      <c r="VN167" s="128"/>
      <c r="VO167" s="128"/>
      <c r="VP167" s="128"/>
      <c r="VQ167" s="128"/>
      <c r="VR167" s="128"/>
      <c r="VS167" s="128"/>
      <c r="VT167" s="128"/>
      <c r="VU167" s="128"/>
      <c r="VV167" s="128"/>
      <c r="VW167" s="128"/>
      <c r="VX167" s="128"/>
      <c r="VY167" s="128"/>
      <c r="VZ167" s="128"/>
      <c r="WA167" s="128"/>
      <c r="WB167" s="128"/>
      <c r="WC167" s="128"/>
      <c r="WD167" s="128"/>
      <c r="WE167" s="128"/>
      <c r="WF167" s="128"/>
      <c r="WG167" s="128"/>
      <c r="WH167" s="128"/>
      <c r="WI167" s="128"/>
      <c r="WJ167" s="128"/>
      <c r="WK167" s="128"/>
      <c r="WL167" s="128"/>
      <c r="WM167" s="128"/>
      <c r="WN167" s="128"/>
      <c r="WO167" s="128"/>
      <c r="WP167" s="128"/>
      <c r="WQ167" s="128"/>
      <c r="WR167" s="128"/>
      <c r="WS167" s="128"/>
      <c r="WT167" s="128"/>
      <c r="WU167" s="128"/>
      <c r="WV167" s="128"/>
      <c r="WW167" s="128"/>
      <c r="WX167" s="128"/>
      <c r="WY167" s="128"/>
      <c r="WZ167" s="128"/>
      <c r="XA167" s="128"/>
      <c r="XB167" s="128"/>
      <c r="XC167" s="128"/>
      <c r="XD167" s="128"/>
      <c r="XE167" s="128"/>
      <c r="XF167" s="128"/>
      <c r="XG167" s="128"/>
      <c r="XH167" s="128"/>
      <c r="XI167" s="128"/>
      <c r="XJ167" s="128"/>
      <c r="XK167" s="128"/>
      <c r="XL167" s="128"/>
      <c r="XM167" s="128"/>
      <c r="XN167" s="128"/>
      <c r="XO167" s="128"/>
      <c r="XP167" s="128"/>
      <c r="XQ167" s="128"/>
      <c r="XR167" s="128"/>
      <c r="XS167" s="128"/>
      <c r="XT167" s="128"/>
      <c r="XU167" s="128"/>
      <c r="XV167" s="128"/>
      <c r="XW167" s="128"/>
      <c r="XX167" s="128"/>
      <c r="XY167" s="128"/>
      <c r="XZ167" s="128"/>
      <c r="YA167" s="128"/>
      <c r="YB167" s="128"/>
      <c r="YC167" s="128"/>
      <c r="YD167" s="128"/>
      <c r="YE167" s="128"/>
      <c r="YF167" s="128"/>
      <c r="YG167" s="128"/>
      <c r="YH167" s="128"/>
      <c r="YI167" s="128"/>
      <c r="YJ167" s="128"/>
      <c r="YK167" s="128"/>
      <c r="YL167" s="128"/>
      <c r="YM167" s="128"/>
      <c r="YN167" s="128"/>
      <c r="YO167" s="128"/>
      <c r="YP167" s="128"/>
      <c r="YQ167" s="128"/>
      <c r="YR167" s="128"/>
      <c r="YS167" s="128"/>
      <c r="YT167" s="128"/>
      <c r="YU167" s="128"/>
      <c r="YV167" s="128"/>
      <c r="YW167" s="128"/>
      <c r="YX167" s="128"/>
      <c r="YY167" s="128"/>
      <c r="YZ167" s="128"/>
      <c r="ZA167" s="128"/>
      <c r="ZB167" s="128"/>
      <c r="ZC167" s="128"/>
      <c r="ZD167" s="128"/>
      <c r="ZE167" s="128"/>
      <c r="ZF167" s="128"/>
      <c r="ZG167" s="128"/>
      <c r="ZH167" s="128"/>
      <c r="ZI167" s="128"/>
      <c r="ZJ167" s="128"/>
      <c r="ZK167" s="128"/>
      <c r="ZL167" s="128"/>
      <c r="ZM167" s="128"/>
      <c r="ZN167" s="128"/>
      <c r="ZO167" s="128"/>
      <c r="ZP167" s="128"/>
      <c r="ZQ167" s="128"/>
      <c r="ZR167" s="128"/>
      <c r="ZS167" s="128"/>
      <c r="ZT167" s="128"/>
      <c r="ZU167" s="128"/>
      <c r="ZV167" s="128"/>
      <c r="ZW167" s="128"/>
      <c r="ZX167" s="128"/>
      <c r="ZY167" s="128"/>
      <c r="ZZ167" s="128"/>
      <c r="AAA167" s="128"/>
      <c r="AAB167" s="128"/>
      <c r="AAC167" s="128"/>
      <c r="AAD167" s="128"/>
      <c r="AAE167" s="128"/>
      <c r="AAF167" s="128"/>
      <c r="AAG167" s="128"/>
      <c r="AAH167" s="128"/>
      <c r="AAI167" s="128"/>
      <c r="AAJ167" s="128"/>
      <c r="AAK167" s="128"/>
      <c r="AAL167" s="128"/>
      <c r="AAM167" s="128"/>
      <c r="AAN167" s="128"/>
      <c r="AAO167" s="128"/>
      <c r="AAP167" s="128"/>
      <c r="AAQ167" s="128"/>
      <c r="AAR167" s="128"/>
      <c r="AAS167" s="128"/>
      <c r="AAT167" s="128"/>
      <c r="AAU167" s="128"/>
      <c r="AAV167" s="128"/>
      <c r="AAW167" s="128"/>
      <c r="AAX167" s="128"/>
      <c r="AAY167" s="128"/>
      <c r="AAZ167" s="128"/>
      <c r="ABA167" s="128"/>
      <c r="ABB167" s="128"/>
      <c r="ABC167" s="128"/>
      <c r="ABD167" s="128"/>
      <c r="ABE167" s="128"/>
      <c r="ABF167" s="128"/>
      <c r="ABG167" s="128"/>
      <c r="ABH167" s="128"/>
      <c r="ABI167" s="128"/>
      <c r="ABJ167" s="128"/>
      <c r="ABK167" s="128"/>
      <c r="ABL167" s="128"/>
      <c r="ABM167" s="128"/>
      <c r="ABN167" s="128"/>
      <c r="ABO167" s="128"/>
      <c r="ABP167" s="128"/>
      <c r="ABQ167" s="128"/>
      <c r="ABR167" s="128"/>
      <c r="ABS167" s="128"/>
      <c r="ABT167" s="128"/>
      <c r="ABU167" s="128"/>
      <c r="ABV167" s="128"/>
      <c r="ABW167" s="128"/>
      <c r="ABX167" s="128"/>
      <c r="ABY167" s="128"/>
      <c r="ABZ167" s="128"/>
      <c r="ACA167" s="128"/>
      <c r="ACB167" s="128"/>
      <c r="ACC167" s="128"/>
      <c r="ACD167" s="128"/>
      <c r="ACE167" s="128"/>
      <c r="ACF167" s="128"/>
      <c r="ACG167" s="128"/>
      <c r="ACH167" s="128"/>
      <c r="ACI167" s="128"/>
      <c r="ACJ167" s="128"/>
      <c r="ACK167" s="128"/>
      <c r="ACL167" s="128"/>
      <c r="ACM167" s="128"/>
      <c r="ACN167" s="128"/>
      <c r="ACO167" s="128"/>
      <c r="ACP167" s="128"/>
      <c r="ACQ167" s="128"/>
      <c r="ACR167" s="128"/>
      <c r="ACS167" s="128"/>
      <c r="ACT167" s="128"/>
      <c r="ACU167" s="128"/>
      <c r="ACV167" s="128"/>
      <c r="ACW167" s="128"/>
      <c r="ACX167" s="128"/>
      <c r="ACY167" s="128"/>
      <c r="ACZ167" s="128"/>
      <c r="ADA167" s="128"/>
      <c r="ADB167" s="128"/>
      <c r="ADC167" s="128"/>
      <c r="ADD167" s="128"/>
      <c r="ADE167" s="128"/>
      <c r="ADF167" s="128"/>
      <c r="ADG167" s="128"/>
      <c r="ADH167" s="128"/>
      <c r="ADI167" s="128"/>
      <c r="ADJ167" s="128"/>
      <c r="ADK167" s="128"/>
      <c r="ADL167" s="128"/>
      <c r="ADM167" s="128"/>
      <c r="ADN167" s="128"/>
      <c r="ADO167" s="128"/>
      <c r="ADP167" s="128"/>
      <c r="ADQ167" s="128"/>
      <c r="ADR167" s="128"/>
      <c r="ADS167" s="128"/>
      <c r="ADT167" s="128"/>
      <c r="ADU167" s="128"/>
      <c r="ADV167" s="128"/>
      <c r="ADW167" s="128"/>
      <c r="ADX167" s="128"/>
      <c r="ADY167" s="128"/>
      <c r="ADZ167" s="128"/>
      <c r="AEA167" s="128"/>
      <c r="AEB167" s="128"/>
      <c r="AEC167" s="128"/>
      <c r="AED167" s="128"/>
      <c r="AEE167" s="128"/>
      <c r="AEF167" s="128"/>
      <c r="AEG167" s="128"/>
      <c r="AEH167" s="128"/>
      <c r="AEI167" s="128"/>
      <c r="AEJ167" s="128"/>
      <c r="AEK167" s="128"/>
      <c r="AEL167" s="128"/>
      <c r="AEM167" s="128"/>
      <c r="AEN167" s="128"/>
      <c r="AEO167" s="128"/>
      <c r="AEP167" s="128"/>
      <c r="AEQ167" s="128"/>
      <c r="AER167" s="128"/>
      <c r="AES167" s="128"/>
      <c r="AET167" s="128"/>
      <c r="AEU167" s="128"/>
      <c r="AEV167" s="128"/>
      <c r="AEW167" s="128"/>
      <c r="AEX167" s="128"/>
      <c r="AEY167" s="128"/>
      <c r="AEZ167" s="128"/>
      <c r="AFA167" s="128"/>
      <c r="AFB167" s="128"/>
      <c r="AFC167" s="128"/>
      <c r="AFD167" s="128"/>
      <c r="AFE167" s="128"/>
      <c r="AFF167" s="128"/>
      <c r="AFG167" s="128"/>
      <c r="AFH167" s="128"/>
      <c r="AFI167" s="128"/>
      <c r="AFJ167" s="128"/>
      <c r="AFK167" s="128"/>
      <c r="AFL167" s="128"/>
      <c r="AFM167" s="128"/>
      <c r="AFN167" s="128"/>
      <c r="AFO167" s="128"/>
      <c r="AFP167" s="128"/>
      <c r="AFQ167" s="128"/>
      <c r="AFR167" s="128"/>
      <c r="AFS167" s="128"/>
      <c r="AFT167" s="128"/>
      <c r="AFU167" s="128"/>
      <c r="AFV167" s="128"/>
      <c r="AFW167" s="128"/>
      <c r="AFX167" s="128"/>
      <c r="AFY167" s="128"/>
      <c r="AFZ167" s="128"/>
      <c r="AGA167" s="128"/>
      <c r="AGB167" s="128"/>
      <c r="AGC167" s="128"/>
      <c r="AGD167" s="128"/>
      <c r="AGE167" s="128"/>
      <c r="AGF167" s="128"/>
      <c r="AGG167" s="128"/>
      <c r="AGH167" s="128"/>
      <c r="AGI167" s="128"/>
      <c r="AGJ167" s="128"/>
      <c r="AGK167" s="128"/>
      <c r="AGL167" s="128"/>
      <c r="AGM167" s="128"/>
      <c r="AGN167" s="128"/>
      <c r="AGO167" s="128"/>
      <c r="AGP167" s="128"/>
      <c r="AGQ167" s="128"/>
      <c r="AGR167" s="128"/>
      <c r="AGS167" s="128"/>
      <c r="AGT167" s="128"/>
      <c r="AGU167" s="128"/>
      <c r="AGV167" s="128"/>
      <c r="AGW167" s="128"/>
      <c r="AGX167" s="128"/>
      <c r="AGY167" s="128"/>
      <c r="AGZ167" s="128"/>
      <c r="AHA167" s="128"/>
      <c r="AHB167" s="128"/>
      <c r="AHC167" s="128"/>
      <c r="AHD167" s="128"/>
      <c r="AHE167" s="128"/>
      <c r="AHF167" s="128"/>
      <c r="AHG167" s="128"/>
      <c r="AHH167" s="128"/>
      <c r="AHI167" s="128"/>
      <c r="AHJ167" s="128"/>
      <c r="AHK167" s="128"/>
      <c r="AHL167" s="128"/>
      <c r="AHM167" s="128"/>
      <c r="AHN167" s="128"/>
      <c r="AHO167" s="128"/>
      <c r="AHP167" s="128"/>
      <c r="AHQ167" s="128"/>
      <c r="AHR167" s="128"/>
      <c r="AHS167" s="128"/>
      <c r="AHT167" s="128"/>
      <c r="AHU167" s="128"/>
      <c r="AHV167" s="128"/>
      <c r="AHW167" s="128"/>
      <c r="AHX167" s="128"/>
      <c r="AHY167" s="128"/>
      <c r="AHZ167" s="128"/>
      <c r="AIA167" s="128"/>
      <c r="AIB167" s="128"/>
      <c r="AIC167" s="128"/>
      <c r="AID167" s="128"/>
      <c r="AIE167" s="128"/>
      <c r="AIF167" s="128"/>
      <c r="AIG167" s="128"/>
      <c r="AIH167" s="128"/>
      <c r="AII167" s="128"/>
      <c r="AIJ167" s="128"/>
      <c r="AIK167" s="128"/>
      <c r="AIL167" s="128"/>
      <c r="AIM167" s="128"/>
      <c r="AIN167" s="128"/>
      <c r="AIO167" s="128"/>
      <c r="AIP167" s="128"/>
      <c r="AIQ167" s="128"/>
      <c r="AIR167" s="128"/>
      <c r="AIS167" s="128"/>
      <c r="AIT167" s="128"/>
      <c r="AIU167" s="128"/>
      <c r="AIV167" s="128"/>
      <c r="AIW167" s="128"/>
      <c r="AIX167" s="128"/>
      <c r="AIY167" s="128"/>
      <c r="AIZ167" s="128"/>
      <c r="AJA167" s="128"/>
      <c r="AJB167" s="128"/>
      <c r="AJC167" s="128"/>
      <c r="AJD167" s="128"/>
      <c r="AJE167" s="128"/>
      <c r="AJF167" s="128"/>
      <c r="AJG167" s="128"/>
      <c r="AJH167" s="128"/>
      <c r="AJI167" s="128"/>
      <c r="AJJ167" s="128"/>
      <c r="AJK167" s="128"/>
      <c r="AJL167" s="128"/>
      <c r="AJM167" s="128"/>
      <c r="AJN167" s="128"/>
      <c r="AJO167" s="128"/>
      <c r="AJP167" s="128"/>
      <c r="AJQ167" s="128"/>
      <c r="AJR167" s="128"/>
      <c r="AJS167" s="128"/>
      <c r="AJT167" s="128"/>
      <c r="AJU167" s="128"/>
      <c r="AJV167" s="128"/>
      <c r="AJW167" s="128"/>
      <c r="AJX167" s="128"/>
      <c r="AJY167" s="128"/>
      <c r="AJZ167" s="128"/>
      <c r="AKA167" s="128"/>
      <c r="AKB167" s="128"/>
      <c r="AKC167" s="128"/>
      <c r="AKD167" s="128"/>
      <c r="AKE167" s="128"/>
      <c r="AKF167" s="128"/>
      <c r="AKG167" s="128"/>
      <c r="AKH167" s="128"/>
      <c r="AKI167" s="128"/>
      <c r="AKJ167" s="128"/>
      <c r="AKK167" s="128"/>
      <c r="AKL167" s="128"/>
      <c r="AKM167" s="128"/>
      <c r="AKN167" s="128"/>
      <c r="AKO167" s="128"/>
      <c r="AKP167" s="128"/>
      <c r="AKQ167" s="128"/>
      <c r="AKR167" s="128"/>
      <c r="AKS167" s="128"/>
      <c r="AKT167" s="128"/>
      <c r="AKU167" s="128"/>
      <c r="AKV167" s="128"/>
      <c r="AKW167" s="128"/>
      <c r="AKX167" s="128"/>
      <c r="AKY167" s="128"/>
      <c r="AKZ167" s="128"/>
      <c r="ALA167" s="128"/>
      <c r="ALB167" s="128"/>
      <c r="ALC167" s="128"/>
      <c r="ALD167" s="128"/>
      <c r="ALE167" s="128"/>
      <c r="ALF167" s="128"/>
      <c r="ALG167" s="128"/>
      <c r="ALH167" s="128"/>
      <c r="ALI167" s="128"/>
      <c r="ALJ167" s="128"/>
      <c r="ALK167" s="128"/>
      <c r="ALL167" s="128"/>
      <c r="ALM167" s="128"/>
      <c r="ALN167" s="128"/>
      <c r="ALO167" s="128"/>
      <c r="ALP167" s="128"/>
      <c r="ALQ167" s="128"/>
      <c r="ALR167" s="128"/>
      <c r="ALS167" s="128"/>
      <c r="ALT167" s="128"/>
      <c r="ALU167" s="128"/>
      <c r="ALV167" s="128"/>
      <c r="ALW167" s="128"/>
      <c r="ALX167" s="128"/>
      <c r="ALY167" s="128"/>
      <c r="ALZ167" s="128"/>
      <c r="AMA167" s="128"/>
      <c r="AMB167" s="128"/>
      <c r="AMC167" s="128"/>
      <c r="AMD167" s="128"/>
      <c r="AME167" s="128"/>
      <c r="AMF167" s="128"/>
      <c r="AMG167" s="128"/>
      <c r="AMH167" s="128"/>
      <c r="AMI167" s="128"/>
      <c r="AMJ167" s="128"/>
      <c r="AMK167" s="128"/>
      <c r="AML167" s="128"/>
      <c r="AMM167" s="128"/>
      <c r="AMN167" s="128"/>
      <c r="AMO167" s="128"/>
    </row>
  </sheetData>
  <autoFilter ref="A8:AH117" xr:uid="{677C29F9-2725-41E7-B9AC-737B590AEBD4}"/>
  <mergeCells count="4">
    <mergeCell ref="H1:L2"/>
    <mergeCell ref="O7:R7"/>
    <mergeCell ref="AA7:AB7"/>
    <mergeCell ref="AG7:AH7"/>
  </mergeCells>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27058-D0A8-41A4-9E33-3828EB0D4D75}">
  <dimension ref="A1"/>
  <sheetViews>
    <sheetView workbookViewId="0">
      <selection activeCell="H35" sqref="H35"/>
    </sheetView>
  </sheetViews>
  <sheetFormatPr defaultColWidth="11" defaultRowHeight="14.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870F6-CE42-48B3-9E27-3B433E267890}">
  <dimension ref="A1"/>
  <sheetViews>
    <sheetView workbookViewId="0"/>
  </sheetViews>
  <sheetFormatPr defaultColWidth="11" defaultRowHeight="14.2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BC776-069F-45D4-B369-D84AFF68CC9C}">
  <dimension ref="A1:ALZ29"/>
  <sheetViews>
    <sheetView zoomScaleNormal="100" workbookViewId="0">
      <pane xSplit="7" ySplit="8" topLeftCell="H9" activePane="bottomRight" state="frozen"/>
      <selection pane="bottomRight" activeCell="C17" sqref="C17"/>
      <selection pane="bottomLeft"/>
      <selection pane="topRight"/>
    </sheetView>
  </sheetViews>
  <sheetFormatPr defaultColWidth="9" defaultRowHeight="14.25" customHeight="1"/>
  <cols>
    <col min="1" max="1" width="3.125" customWidth="1"/>
    <col min="2" max="2" width="12.875" bestFit="1" customWidth="1"/>
    <col min="3" max="3" width="52.625" customWidth="1"/>
    <col min="4" max="4" width="8.875" customWidth="1"/>
    <col min="5" max="7" width="11.625" customWidth="1"/>
    <col min="8" max="8" width="52" style="57" customWidth="1"/>
    <col min="9" max="9" width="22.375" customWidth="1"/>
    <col min="10" max="10" width="14.125" hidden="1" customWidth="1"/>
    <col min="11" max="11" width="16" customWidth="1"/>
    <col min="12" max="12" width="10.875" hidden="1" customWidth="1"/>
    <col min="13" max="13" width="7.625" hidden="1" customWidth="1"/>
    <col min="14" max="14" width="8.625" hidden="1" customWidth="1"/>
    <col min="15" max="15" width="7" hidden="1" customWidth="1"/>
    <col min="16" max="16" width="9.125" hidden="1" customWidth="1"/>
    <col min="17" max="17" width="11" bestFit="1" customWidth="1"/>
    <col min="18" max="18" width="7.125" customWidth="1"/>
    <col min="20" max="20" width="14.125" bestFit="1" customWidth="1"/>
    <col min="21" max="21" width="12.5" bestFit="1" customWidth="1"/>
    <col min="22" max="23" width="9" style="95"/>
    <col min="24" max="30" width="0" hidden="1" customWidth="1"/>
  </cols>
  <sheetData>
    <row r="1" spans="1:1014" ht="14.25" customHeight="1">
      <c r="A1" s="228" t="s">
        <v>2045</v>
      </c>
      <c r="B1" s="128"/>
      <c r="C1" s="129" t="s">
        <v>813</v>
      </c>
      <c r="D1" s="128"/>
      <c r="E1" s="150" t="s">
        <v>814</v>
      </c>
      <c r="F1" s="157"/>
      <c r="G1" s="128"/>
      <c r="H1" s="502"/>
      <c r="I1" s="502"/>
      <c r="J1" s="502"/>
      <c r="K1" s="159"/>
      <c r="L1" s="96"/>
      <c r="M1" s="96"/>
      <c r="N1" s="96"/>
      <c r="O1" s="503" t="s">
        <v>816</v>
      </c>
      <c r="P1" s="503"/>
      <c r="Q1" s="96"/>
      <c r="R1" s="96"/>
      <c r="S1" s="96"/>
      <c r="T1" s="278"/>
      <c r="U1" s="96"/>
      <c r="V1" s="278"/>
      <c r="W1" s="278"/>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C2" s="141" t="s">
        <v>818</v>
      </c>
      <c r="D2" s="285"/>
      <c r="E2" s="152" t="s">
        <v>819</v>
      </c>
      <c r="F2" s="157"/>
      <c r="G2" s="128"/>
      <c r="H2" s="502"/>
      <c r="I2" s="502"/>
      <c r="J2" s="502"/>
      <c r="K2" s="159"/>
      <c r="L2" s="96"/>
      <c r="M2" s="96"/>
      <c r="N2" s="96"/>
      <c r="O2" s="96"/>
      <c r="P2" s="173"/>
      <c r="Q2" s="96"/>
      <c r="R2" s="96"/>
      <c r="S2" s="96"/>
      <c r="T2" s="278"/>
      <c r="U2" s="96"/>
      <c r="V2" s="278"/>
      <c r="W2" s="278"/>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78"/>
      <c r="U3" s="96"/>
      <c r="V3" s="278"/>
      <c r="W3" s="278"/>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78"/>
      <c r="U4" s="96"/>
      <c r="V4" s="278"/>
      <c r="W4" s="278"/>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1" t="s">
        <v>912</v>
      </c>
      <c r="F5" s="146"/>
      <c r="G5" s="148"/>
      <c r="H5" s="148"/>
      <c r="I5" s="275"/>
      <c r="J5" s="148"/>
      <c r="K5" s="160"/>
      <c r="L5" s="148"/>
      <c r="M5" s="148"/>
      <c r="N5" s="148"/>
      <c r="O5" s="148"/>
      <c r="P5" s="186"/>
      <c r="Q5" s="148"/>
      <c r="R5" s="148"/>
      <c r="S5" s="148"/>
      <c r="T5" s="280"/>
      <c r="U5" s="148"/>
      <c r="V5" s="280"/>
      <c r="W5" s="280"/>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78"/>
      <c r="U6" s="96"/>
      <c r="V6" s="278"/>
      <c r="W6" s="278"/>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78"/>
      <c r="E7" s="138"/>
      <c r="F7" s="138"/>
      <c r="G7" s="96"/>
      <c r="H7" s="96"/>
      <c r="I7" s="225"/>
      <c r="J7" s="96"/>
      <c r="K7" s="159"/>
      <c r="L7" s="504" t="s">
        <v>828</v>
      </c>
      <c r="M7" s="504"/>
      <c r="N7" s="504"/>
      <c r="O7" s="504"/>
      <c r="P7" s="173"/>
      <c r="Q7" s="96"/>
      <c r="R7" s="96"/>
      <c r="S7" s="96"/>
      <c r="T7" s="278"/>
      <c r="U7" s="96"/>
      <c r="V7" s="510" t="s">
        <v>829</v>
      </c>
      <c r="W7" s="510"/>
      <c r="Y7" s="179"/>
      <c r="Z7" s="96"/>
      <c r="AA7" s="159"/>
      <c r="AB7" s="96"/>
      <c r="AC7" s="504" t="s">
        <v>830</v>
      </c>
      <c r="AD7" s="504"/>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04" t="s">
        <v>831</v>
      </c>
      <c r="B8" s="279" t="s">
        <v>832</v>
      </c>
      <c r="C8" s="279" t="s">
        <v>833</v>
      </c>
      <c r="D8" s="279" t="s">
        <v>834</v>
      </c>
      <c r="E8" s="279" t="s">
        <v>835</v>
      </c>
      <c r="F8" s="279" t="s">
        <v>836</v>
      </c>
      <c r="G8" s="279" t="s">
        <v>837</v>
      </c>
      <c r="H8" s="405" t="s">
        <v>9</v>
      </c>
      <c r="I8" s="405" t="s">
        <v>838</v>
      </c>
      <c r="J8" s="405" t="s">
        <v>841</v>
      </c>
      <c r="K8" s="405" t="s">
        <v>842</v>
      </c>
      <c r="L8" s="405" t="s">
        <v>843</v>
      </c>
      <c r="M8" s="405" t="s">
        <v>844</v>
      </c>
      <c r="N8" s="405" t="s">
        <v>845</v>
      </c>
      <c r="O8" s="405" t="s">
        <v>846</v>
      </c>
      <c r="P8" s="405" t="s">
        <v>847</v>
      </c>
      <c r="Q8" s="405" t="s">
        <v>677</v>
      </c>
      <c r="R8" s="405" t="s">
        <v>3</v>
      </c>
      <c r="S8" s="405" t="s">
        <v>2046</v>
      </c>
      <c r="T8" s="406" t="s">
        <v>914</v>
      </c>
      <c r="U8" s="405"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4.25" customHeight="1">
      <c r="A9" s="398">
        <v>1</v>
      </c>
      <c r="B9" s="399" t="s">
        <v>2047</v>
      </c>
      <c r="C9" s="522"/>
      <c r="D9" s="522"/>
      <c r="E9" s="522"/>
      <c r="F9" s="522"/>
      <c r="G9" s="522"/>
      <c r="H9" s="323" t="s">
        <v>2048</v>
      </c>
      <c r="I9" s="323" t="s">
        <v>2049</v>
      </c>
      <c r="K9" s="323" t="s">
        <v>1187</v>
      </c>
      <c r="Q9" s="325" t="s">
        <v>820</v>
      </c>
      <c r="R9" s="224"/>
      <c r="S9" s="224" t="s">
        <v>863</v>
      </c>
      <c r="V9" s="95" t="s">
        <v>864</v>
      </c>
      <c r="W9" s="95" t="s">
        <v>864</v>
      </c>
    </row>
    <row r="10" spans="1:1014" ht="14.25" customHeight="1">
      <c r="A10" s="398">
        <v>2</v>
      </c>
      <c r="B10" s="399" t="s">
        <v>2050</v>
      </c>
      <c r="C10" s="399"/>
      <c r="D10" s="399"/>
      <c r="E10" s="399"/>
      <c r="F10" s="399"/>
      <c r="G10" s="399"/>
      <c r="H10" s="317" t="s">
        <v>2051</v>
      </c>
      <c r="I10" s="317" t="s">
        <v>2052</v>
      </c>
      <c r="K10" s="317" t="s">
        <v>879</v>
      </c>
      <c r="Q10" s="320" t="s">
        <v>820</v>
      </c>
      <c r="R10" s="224"/>
      <c r="S10" s="224" t="s">
        <v>879</v>
      </c>
      <c r="V10" s="95" t="s">
        <v>864</v>
      </c>
      <c r="W10" s="95" t="s">
        <v>864</v>
      </c>
    </row>
    <row r="11" spans="1:1014" ht="14.25" customHeight="1">
      <c r="A11" s="398">
        <v>3</v>
      </c>
      <c r="B11" s="399" t="s">
        <v>2053</v>
      </c>
      <c r="C11" s="399"/>
      <c r="D11" s="399"/>
      <c r="E11" s="399"/>
      <c r="F11" s="399"/>
      <c r="G11" s="399"/>
      <c r="H11" s="401" t="s">
        <v>2054</v>
      </c>
      <c r="I11" s="401" t="s">
        <v>2055</v>
      </c>
      <c r="K11" s="401" t="s">
        <v>2056</v>
      </c>
      <c r="Q11" s="333" t="s">
        <v>817</v>
      </c>
      <c r="R11" s="224"/>
      <c r="S11" s="224" t="s">
        <v>879</v>
      </c>
      <c r="V11" s="95" t="s">
        <v>864</v>
      </c>
      <c r="W11" s="95" t="s">
        <v>864</v>
      </c>
    </row>
    <row r="12" spans="1:1014" ht="14.25" customHeight="1">
      <c r="A12" s="398">
        <v>4</v>
      </c>
      <c r="B12" s="399" t="s">
        <v>1135</v>
      </c>
      <c r="C12" s="399"/>
      <c r="D12" s="399"/>
      <c r="E12" s="399"/>
      <c r="F12" s="399"/>
      <c r="G12" s="399"/>
      <c r="H12" s="400" t="s">
        <v>2057</v>
      </c>
      <c r="I12" s="396"/>
      <c r="K12" s="400" t="s">
        <v>1137</v>
      </c>
      <c r="Q12" s="397" t="s">
        <v>823</v>
      </c>
      <c r="R12" s="224" t="s">
        <v>864</v>
      </c>
      <c r="S12" s="317" t="s">
        <v>1137</v>
      </c>
      <c r="V12" s="95" t="s">
        <v>864</v>
      </c>
      <c r="W12" s="95" t="s">
        <v>864</v>
      </c>
    </row>
    <row r="13" spans="1:1014" ht="14.25" customHeight="1">
      <c r="A13" s="398">
        <v>5</v>
      </c>
      <c r="B13" s="399"/>
      <c r="C13" s="399" t="s">
        <v>1871</v>
      </c>
      <c r="D13" s="399"/>
      <c r="E13" s="399"/>
      <c r="F13" s="399"/>
      <c r="G13" s="399"/>
      <c r="H13" s="401" t="s">
        <v>2058</v>
      </c>
      <c r="I13" s="401" t="s">
        <v>1874</v>
      </c>
      <c r="K13" s="401" t="s">
        <v>1141</v>
      </c>
      <c r="Q13" s="325" t="s">
        <v>820</v>
      </c>
      <c r="R13" s="224"/>
      <c r="S13" s="323" t="s">
        <v>1060</v>
      </c>
      <c r="V13" s="95" t="s">
        <v>864</v>
      </c>
      <c r="W13" s="95" t="s">
        <v>864</v>
      </c>
    </row>
    <row r="14" spans="1:1014" ht="14.25" customHeight="1">
      <c r="A14" s="398">
        <v>6</v>
      </c>
      <c r="B14" s="399"/>
      <c r="C14" s="399" t="s">
        <v>1144</v>
      </c>
      <c r="D14" s="399"/>
      <c r="E14" s="399"/>
      <c r="F14" s="399"/>
      <c r="G14" s="399"/>
      <c r="H14" s="400" t="s">
        <v>2059</v>
      </c>
      <c r="I14" s="402" t="s">
        <v>1878</v>
      </c>
      <c r="K14" s="400" t="s">
        <v>1147</v>
      </c>
      <c r="Q14" s="320" t="s">
        <v>820</v>
      </c>
      <c r="R14" s="224"/>
      <c r="S14" s="317" t="s">
        <v>1060</v>
      </c>
      <c r="V14" s="95" t="s">
        <v>864</v>
      </c>
      <c r="W14" s="95" t="s">
        <v>864</v>
      </c>
    </row>
    <row r="15" spans="1:1014" ht="14.25" customHeight="1">
      <c r="A15" s="398">
        <v>7</v>
      </c>
      <c r="B15" s="399"/>
      <c r="C15" s="399" t="s">
        <v>1880</v>
      </c>
      <c r="D15" s="399"/>
      <c r="E15" s="399"/>
      <c r="F15" s="399"/>
      <c r="G15" s="399"/>
      <c r="H15" s="401" t="s">
        <v>2060</v>
      </c>
      <c r="I15" s="403">
        <v>1</v>
      </c>
      <c r="K15" s="401" t="s">
        <v>1150</v>
      </c>
      <c r="Q15" s="333" t="s">
        <v>817</v>
      </c>
      <c r="R15" s="224"/>
      <c r="S15" s="323" t="s">
        <v>1060</v>
      </c>
      <c r="V15" s="95" t="s">
        <v>864</v>
      </c>
      <c r="W15" s="95" t="s">
        <v>864</v>
      </c>
    </row>
    <row r="16" spans="1:1014" ht="14.25" customHeight="1">
      <c r="A16" s="398">
        <v>8</v>
      </c>
      <c r="B16" s="399" t="s">
        <v>2061</v>
      </c>
      <c r="C16" s="399"/>
      <c r="D16" s="399"/>
      <c r="E16" s="399"/>
      <c r="F16" s="399"/>
      <c r="G16" s="399"/>
      <c r="H16" s="400" t="s">
        <v>2062</v>
      </c>
      <c r="I16" s="467">
        <v>80</v>
      </c>
      <c r="K16" s="400" t="s">
        <v>1158</v>
      </c>
      <c r="Q16" s="333" t="s">
        <v>817</v>
      </c>
      <c r="R16" s="224"/>
      <c r="S16" s="323" t="s">
        <v>1060</v>
      </c>
      <c r="V16" s="95" t="s">
        <v>864</v>
      </c>
      <c r="W16" s="95" t="s">
        <v>864</v>
      </c>
    </row>
    <row r="17" spans="1:23" ht="14.25" customHeight="1">
      <c r="A17" s="398">
        <v>9</v>
      </c>
      <c r="B17" s="399" t="s">
        <v>2063</v>
      </c>
      <c r="C17" s="399"/>
      <c r="D17" s="399"/>
      <c r="E17" s="399"/>
      <c r="F17" s="399"/>
      <c r="G17" s="399"/>
      <c r="H17" s="401" t="s">
        <v>2064</v>
      </c>
      <c r="I17" s="403">
        <v>96</v>
      </c>
      <c r="K17" s="401" t="s">
        <v>2065</v>
      </c>
      <c r="Q17" s="333" t="s">
        <v>817</v>
      </c>
      <c r="R17" s="224"/>
      <c r="S17" s="224" t="s">
        <v>863</v>
      </c>
      <c r="V17" s="95" t="s">
        <v>864</v>
      </c>
      <c r="W17" s="95" t="s">
        <v>864</v>
      </c>
    </row>
    <row r="18" spans="1:23" ht="14.25" customHeight="1">
      <c r="A18" s="398">
        <v>10</v>
      </c>
      <c r="B18" s="399" t="s">
        <v>2066</v>
      </c>
      <c r="C18" s="399"/>
      <c r="D18" s="399"/>
      <c r="E18" s="399"/>
      <c r="F18" s="399"/>
      <c r="G18" s="399"/>
      <c r="H18" s="400" t="s">
        <v>2067</v>
      </c>
      <c r="I18" s="467" t="s">
        <v>2068</v>
      </c>
      <c r="K18" s="400" t="s">
        <v>2069</v>
      </c>
      <c r="Q18" s="333" t="s">
        <v>817</v>
      </c>
      <c r="R18" s="224"/>
      <c r="S18" s="224" t="s">
        <v>863</v>
      </c>
      <c r="T18" s="460" t="s">
        <v>864</v>
      </c>
      <c r="U18" t="s">
        <v>2070</v>
      </c>
      <c r="V18" s="95" t="s">
        <v>864</v>
      </c>
      <c r="W18" s="95" t="s">
        <v>864</v>
      </c>
    </row>
    <row r="19" spans="1:23" ht="14.25" customHeight="1">
      <c r="A19" s="398">
        <v>11</v>
      </c>
      <c r="B19" s="399" t="s">
        <v>2071</v>
      </c>
      <c r="C19" s="399"/>
      <c r="D19" s="399"/>
      <c r="E19" s="399"/>
      <c r="F19" s="399"/>
      <c r="G19" s="399"/>
      <c r="H19" s="323" t="s">
        <v>2072</v>
      </c>
      <c r="I19" s="376" t="b">
        <v>1</v>
      </c>
      <c r="K19" s="323" t="s">
        <v>2073</v>
      </c>
      <c r="Q19" s="333" t="s">
        <v>817</v>
      </c>
      <c r="R19" s="224"/>
      <c r="S19" s="323" t="s">
        <v>2074</v>
      </c>
      <c r="T19" s="460"/>
      <c r="U19" s="225"/>
      <c r="V19" s="95" t="s">
        <v>864</v>
      </c>
      <c r="W19" s="95" t="s">
        <v>864</v>
      </c>
    </row>
    <row r="20" spans="1:23" ht="14.25" customHeight="1">
      <c r="A20" s="398">
        <v>12</v>
      </c>
      <c r="B20" s="399" t="s">
        <v>2075</v>
      </c>
      <c r="C20" s="399"/>
      <c r="D20" s="399"/>
      <c r="E20" s="399"/>
      <c r="F20" s="399"/>
      <c r="G20" s="399"/>
      <c r="H20" s="400" t="s">
        <v>2076</v>
      </c>
      <c r="I20" s="376" t="b">
        <v>1</v>
      </c>
      <c r="K20" s="400" t="s">
        <v>2077</v>
      </c>
      <c r="Q20" s="333" t="s">
        <v>817</v>
      </c>
      <c r="R20" s="224"/>
      <c r="S20" s="323" t="s">
        <v>2074</v>
      </c>
      <c r="T20" s="460"/>
      <c r="U20" s="225"/>
      <c r="V20" s="95" t="s">
        <v>864</v>
      </c>
      <c r="W20" s="95" t="s">
        <v>864</v>
      </c>
    </row>
    <row r="21" spans="1:23" ht="14.25" customHeight="1">
      <c r="A21" s="398">
        <v>13</v>
      </c>
      <c r="B21" s="399" t="s">
        <v>2025</v>
      </c>
      <c r="C21" s="399"/>
      <c r="D21" s="399"/>
      <c r="E21" s="399"/>
      <c r="F21" s="399"/>
      <c r="G21" s="399"/>
      <c r="H21" s="323" t="s">
        <v>2078</v>
      </c>
      <c r="I21" s="376" t="s">
        <v>2079</v>
      </c>
      <c r="K21" s="323" t="s">
        <v>888</v>
      </c>
      <c r="Q21" s="333" t="s">
        <v>817</v>
      </c>
      <c r="R21" s="224"/>
      <c r="S21" s="224" t="s">
        <v>863</v>
      </c>
      <c r="T21" s="238" t="s">
        <v>864</v>
      </c>
      <c r="U21" s="225" t="s">
        <v>2080</v>
      </c>
      <c r="V21" s="95" t="s">
        <v>864</v>
      </c>
      <c r="W21" s="95" t="s">
        <v>864</v>
      </c>
    </row>
    <row r="22" spans="1:23" ht="14.25" customHeight="1">
      <c r="A22" s="398">
        <v>14</v>
      </c>
      <c r="B22" s="399" t="s">
        <v>2081</v>
      </c>
      <c r="C22" s="523"/>
      <c r="D22" s="523"/>
      <c r="E22" s="523"/>
      <c r="F22" s="523"/>
      <c r="G22" s="523"/>
      <c r="H22" s="408" t="s">
        <v>2082</v>
      </c>
      <c r="I22" s="468" t="s">
        <v>2083</v>
      </c>
      <c r="K22" s="408" t="s">
        <v>2084</v>
      </c>
      <c r="Q22" s="333" t="s">
        <v>817</v>
      </c>
      <c r="R22" s="224"/>
      <c r="S22" s="224" t="s">
        <v>863</v>
      </c>
      <c r="T22" s="460" t="s">
        <v>864</v>
      </c>
      <c r="U22" s="263" t="s">
        <v>2085</v>
      </c>
      <c r="V22" s="95" t="s">
        <v>864</v>
      </c>
      <c r="W22" s="95" t="s">
        <v>864</v>
      </c>
    </row>
    <row r="23" spans="1:23" ht="15">
      <c r="A23" s="409">
        <f>SUBTOTAL(103,Tableau3[ID])</f>
        <v>14</v>
      </c>
      <c r="B23" s="409">
        <f>SUBTOTAL(103,Tableau3[Donnée (Niveau 1)])</f>
        <v>11</v>
      </c>
      <c r="C23" s="409">
        <f>SUBTOTAL(103,Tableau3[Donnée (Niveau 2)])</f>
        <v>3</v>
      </c>
      <c r="D23" s="409">
        <f>SUBTOTAL(103,Tableau3[Donnée (Niveau 3)])</f>
        <v>0</v>
      </c>
      <c r="E23" s="409">
        <f>SUBTOTAL(103,Tableau3[Donnée (Niveau 4)])</f>
        <v>0</v>
      </c>
      <c r="F23" s="409">
        <f>SUBTOTAL(103,Tableau3[Donnée (Niveau 5)])</f>
        <v>0</v>
      </c>
      <c r="G23" s="409">
        <f>SUBTOTAL(103,Tableau3[Donnée (Niveau 6)])</f>
        <v>0</v>
      </c>
      <c r="H23" s="409">
        <f>SUBTOTAL(103,Tableau3[Description])</f>
        <v>14</v>
      </c>
      <c r="I23" s="409">
        <f>SUBTOTAL(103,Tableau3[Exemples])</f>
        <v>13</v>
      </c>
      <c r="J23" s="409">
        <f>SUBTOTAL(103,Tableau3[Balise NexSIS])</f>
        <v>0</v>
      </c>
      <c r="K23" s="409">
        <f>SUBTOTAL(103,Tableau3[Nouvelle balise])</f>
        <v>14</v>
      </c>
      <c r="L23" s="409">
        <f>SUBTOTAL(103,Tableau3[Nantes - balise])</f>
        <v>0</v>
      </c>
      <c r="M23" s="409">
        <f>SUBTOTAL(103,Tableau3[Nantes - description])</f>
        <v>0</v>
      </c>
      <c r="N23" s="409">
        <f>SUBTOTAL(103,Tableau3[GT399])</f>
        <v>0</v>
      </c>
      <c r="O23" s="409">
        <f>SUBTOTAL(103,Tableau3[GT399 description])</f>
        <v>0</v>
      </c>
      <c r="P23" s="409">
        <f>SUBTOTAL(103,Tableau3[Priorisation])</f>
        <v>0</v>
      </c>
      <c r="Q23" s="409">
        <f>SUBTOTAL(103,Tableau3[Cardinalité])</f>
        <v>14</v>
      </c>
      <c r="R23" s="409">
        <f>SUBTOTAL(103,Tableau3[Objet])</f>
        <v>1</v>
      </c>
      <c r="S23" s="409">
        <f>SUBTOTAL(103,Tableau3[Format (ou type)])</f>
        <v>14</v>
      </c>
      <c r="T23" s="409">
        <f>SUBTOTAL(103,Tableau3[Nomenclature/ énumération])</f>
        <v>3</v>
      </c>
      <c r="U23" s="409">
        <f>SUBTOTAL(103,Tableau3[Détails de format])</f>
        <v>3</v>
      </c>
      <c r="V23" s="409">
        <f>SUBTOTAL(103,Tableau3[15-18])</f>
        <v>14</v>
      </c>
      <c r="W23" s="409">
        <f>SUBTOTAL(103,Tableau3[15-15])</f>
        <v>14</v>
      </c>
    </row>
    <row r="24" spans="1:23"/>
    <row r="25" spans="1:23"/>
    <row r="26" spans="1:23"/>
    <row r="27" spans="1:23"/>
    <row r="28" spans="1:23"/>
    <row r="29" spans="1:23"/>
  </sheetData>
  <mergeCells count="5">
    <mergeCell ref="H1:J2"/>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{0AB312F6-516C-4D2C-98CE-D4D27F95F7F9}</x14:id>
        </ext>
      </extLst>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0AB312F6-516C-4D2C-98CE-D4D27F95F7F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E9E87-D1B0-486D-9044-223D3B5E24C9}">
  <dimension ref="A1:ALZ10"/>
  <sheetViews>
    <sheetView workbookViewId="0">
      <pane xSplit="7" ySplit="8" topLeftCell="H9" activePane="bottomRight" state="frozen"/>
      <selection pane="bottomRight" activeCell="B13" sqref="B13"/>
      <selection pane="bottomLeft"/>
      <selection pane="topRight"/>
    </sheetView>
  </sheetViews>
  <sheetFormatPr defaultColWidth="9" defaultRowHeight="14.25"/>
  <cols>
    <col min="1" max="1" width="4.125" customWidth="1"/>
    <col min="2" max="2" width="21.875" customWidth="1"/>
    <col min="3" max="3" width="26.5" customWidth="1"/>
    <col min="4" max="4" width="11" customWidth="1"/>
    <col min="5" max="5" width="11" style="57" customWidth="1"/>
    <col min="6" max="7" width="11" customWidth="1"/>
    <col min="8" max="8" width="44.125" customWidth="1"/>
    <col min="9" max="9" width="16.125" customWidth="1"/>
    <col min="10" max="10" width="0" hidden="1" customWidth="1"/>
    <col min="11" max="11" width="12.125" customWidth="1"/>
    <col min="12" max="16" width="0" hidden="1" customWidth="1"/>
    <col min="17" max="17" width="10.125" customWidth="1"/>
    <col min="19" max="19" width="9.625" customWidth="1"/>
    <col min="20" max="20" width="13.125" customWidth="1"/>
    <col min="21" max="21" width="9.5" customWidth="1"/>
    <col min="24" max="30" width="0" hidden="1" customWidth="1"/>
  </cols>
  <sheetData>
    <row r="1" spans="1:1014" ht="14.25" customHeight="1">
      <c r="A1" s="228" t="s">
        <v>1336</v>
      </c>
      <c r="B1" s="128"/>
      <c r="C1" s="129" t="s">
        <v>813</v>
      </c>
      <c r="D1" s="128"/>
      <c r="E1" s="150" t="s">
        <v>814</v>
      </c>
      <c r="F1" s="157"/>
      <c r="G1" s="128"/>
      <c r="H1" s="502"/>
      <c r="I1" s="502"/>
      <c r="J1" s="502"/>
      <c r="K1" s="159"/>
      <c r="L1" s="96"/>
      <c r="M1" s="96"/>
      <c r="N1" s="96"/>
      <c r="O1" s="503" t="s">
        <v>816</v>
      </c>
      <c r="P1" s="503"/>
      <c r="Q1" s="96"/>
      <c r="R1" s="96"/>
      <c r="S1" s="96"/>
      <c r="T1" s="278"/>
      <c r="U1" s="96"/>
      <c r="V1" s="96"/>
      <c r="W1" s="96"/>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C2" s="141" t="s">
        <v>818</v>
      </c>
      <c r="D2" s="285"/>
      <c r="E2" s="152" t="s">
        <v>819</v>
      </c>
      <c r="F2" s="157"/>
      <c r="G2" s="128"/>
      <c r="H2" s="502"/>
      <c r="I2" s="502"/>
      <c r="J2" s="502"/>
      <c r="K2" s="159"/>
      <c r="L2" s="96"/>
      <c r="M2" s="96"/>
      <c r="N2" s="96"/>
      <c r="O2" s="96"/>
      <c r="P2" s="173"/>
      <c r="Q2" s="96"/>
      <c r="R2" s="96"/>
      <c r="S2" s="96"/>
      <c r="T2" s="278"/>
      <c r="U2" s="96"/>
      <c r="V2" s="96"/>
      <c r="W2" s="96"/>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78"/>
      <c r="U3" s="96"/>
      <c r="V3" s="96"/>
      <c r="W3" s="96"/>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78"/>
      <c r="U4" s="96"/>
      <c r="V4" s="96"/>
      <c r="W4" s="96"/>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1" t="s">
        <v>912</v>
      </c>
      <c r="F5" s="146"/>
      <c r="G5" s="148"/>
      <c r="H5" s="148"/>
      <c r="I5" s="275"/>
      <c r="J5" s="148"/>
      <c r="K5" s="160"/>
      <c r="L5" s="148"/>
      <c r="M5" s="148"/>
      <c r="N5" s="148"/>
      <c r="O5" s="148"/>
      <c r="P5" s="186"/>
      <c r="Q5" s="148"/>
      <c r="R5" s="148"/>
      <c r="S5" s="148"/>
      <c r="T5" s="280"/>
      <c r="U5" s="148"/>
      <c r="V5" s="148"/>
      <c r="W5" s="148"/>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78"/>
      <c r="U6" s="96"/>
      <c r="V6" s="96"/>
      <c r="W6" s="96"/>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78"/>
      <c r="E7" s="138"/>
      <c r="F7" s="138"/>
      <c r="G7" s="96"/>
      <c r="H7" s="96"/>
      <c r="I7" s="225"/>
      <c r="J7" s="96"/>
      <c r="K7" s="159"/>
      <c r="L7" s="504" t="s">
        <v>828</v>
      </c>
      <c r="M7" s="504"/>
      <c r="N7" s="504"/>
      <c r="O7" s="504"/>
      <c r="P7" s="173"/>
      <c r="Q7" s="96"/>
      <c r="R7" s="96"/>
      <c r="S7" s="96"/>
      <c r="T7" s="278"/>
      <c r="U7" s="96"/>
      <c r="V7" s="510" t="s">
        <v>829</v>
      </c>
      <c r="W7" s="510"/>
      <c r="Y7" s="179"/>
      <c r="Z7" s="96"/>
      <c r="AA7" s="159"/>
      <c r="AB7" s="96"/>
      <c r="AC7" s="504" t="s">
        <v>830</v>
      </c>
      <c r="AD7" s="504"/>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04" t="s">
        <v>831</v>
      </c>
      <c r="B8" s="279" t="s">
        <v>832</v>
      </c>
      <c r="C8" s="279" t="s">
        <v>833</v>
      </c>
      <c r="D8" s="279" t="s">
        <v>834</v>
      </c>
      <c r="E8" s="279" t="s">
        <v>835</v>
      </c>
      <c r="F8" s="279" t="s">
        <v>836</v>
      </c>
      <c r="G8" s="279" t="s">
        <v>837</v>
      </c>
      <c r="H8" s="405" t="s">
        <v>9</v>
      </c>
      <c r="I8" s="405" t="s">
        <v>838</v>
      </c>
      <c r="J8" s="405" t="s">
        <v>841</v>
      </c>
      <c r="K8" s="405" t="s">
        <v>842</v>
      </c>
      <c r="L8" s="405" t="s">
        <v>843</v>
      </c>
      <c r="M8" s="405" t="s">
        <v>844</v>
      </c>
      <c r="N8" s="405" t="s">
        <v>845</v>
      </c>
      <c r="O8" s="405" t="s">
        <v>846</v>
      </c>
      <c r="P8" s="405" t="s">
        <v>847</v>
      </c>
      <c r="Q8" s="405" t="s">
        <v>677</v>
      </c>
      <c r="R8" s="405" t="s">
        <v>3</v>
      </c>
      <c r="S8" s="405" t="s">
        <v>2046</v>
      </c>
      <c r="T8" s="406" t="s">
        <v>914</v>
      </c>
      <c r="U8" s="405"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4.25" customHeight="1">
      <c r="A9" s="398">
        <v>1</v>
      </c>
      <c r="B9" s="394" t="s">
        <v>2086</v>
      </c>
      <c r="C9" s="524"/>
      <c r="D9" s="394"/>
      <c r="E9" s="399"/>
      <c r="F9" s="399"/>
      <c r="G9" s="399"/>
      <c r="H9" s="401" t="s">
        <v>2087</v>
      </c>
      <c r="I9" s="401" t="s">
        <v>2049</v>
      </c>
      <c r="K9" s="401" t="s">
        <v>2088</v>
      </c>
      <c r="Q9" s="333" t="s">
        <v>893</v>
      </c>
      <c r="R9" s="224"/>
      <c r="S9" s="224" t="s">
        <v>863</v>
      </c>
      <c r="V9" t="s">
        <v>864</v>
      </c>
      <c r="W9" t="s">
        <v>864</v>
      </c>
    </row>
    <row r="10" spans="1:1014" ht="15">
      <c r="A10" s="407">
        <f>SUBTOTAL(103,Tableau35[ID])</f>
        <v>1</v>
      </c>
      <c r="B10" s="407">
        <f>SUBTOTAL(103,Tableau35[Donnée (Niveau 1)])</f>
        <v>1</v>
      </c>
      <c r="C10" s="407">
        <f>SUBTOTAL(103,Tableau35[Donnée (Niveau 2)])</f>
        <v>0</v>
      </c>
      <c r="D10" s="407">
        <f>SUBTOTAL(103,Tableau35[Donnée (Niveau 3)])</f>
        <v>0</v>
      </c>
      <c r="E10" s="407">
        <f>SUBTOTAL(103,Tableau35[Donnée (Niveau 4)])</f>
        <v>0</v>
      </c>
      <c r="F10" s="407">
        <f>SUBTOTAL(103,Tableau35[Donnée (Niveau 5)])</f>
        <v>0</v>
      </c>
      <c r="G10" s="407">
        <f>SUBTOTAL(103,Tableau35[Donnée (Niveau 6)])</f>
        <v>0</v>
      </c>
      <c r="H10" s="407">
        <f>SUBTOTAL(103,Tableau35[Description])</f>
        <v>1</v>
      </c>
      <c r="I10" s="407">
        <f>SUBTOTAL(103,Tableau35[Exemples])</f>
        <v>1</v>
      </c>
      <c r="J10" s="407">
        <f>SUBTOTAL(103,Tableau35[Balise NexSIS])</f>
        <v>0</v>
      </c>
      <c r="K10" s="407">
        <f>SUBTOTAL(103,Tableau35[Nouvelle balise])</f>
        <v>1</v>
      </c>
      <c r="L10" s="407">
        <f>SUBTOTAL(103,Tableau35[Nantes - balise])</f>
        <v>0</v>
      </c>
      <c r="M10" s="407">
        <f>SUBTOTAL(103,Tableau35[Nantes - description])</f>
        <v>0</v>
      </c>
      <c r="N10" s="407">
        <f>SUBTOTAL(103,Tableau35[GT399])</f>
        <v>0</v>
      </c>
      <c r="O10" s="407">
        <f>SUBTOTAL(103,Tableau35[GT399 description])</f>
        <v>0</v>
      </c>
      <c r="P10" s="407">
        <f>SUBTOTAL(103,Tableau35[Priorisation])</f>
        <v>0</v>
      </c>
      <c r="Q10" s="407">
        <f>SUBTOTAL(103,Tableau35[Cardinalité])</f>
        <v>1</v>
      </c>
      <c r="R10" s="407">
        <f>SUBTOTAL(103,Tableau35[Objet])</f>
        <v>0</v>
      </c>
      <c r="S10" s="407">
        <f>SUBTOTAL(103,Tableau35[Format (ou type)])</f>
        <v>1</v>
      </c>
      <c r="T10" s="407">
        <f>SUBTOTAL(103,Tableau35[Nomenclature/ énumération])</f>
        <v>0</v>
      </c>
      <c r="U10" s="407">
        <f>SUBTOTAL(103,Tableau35[Détails de format])</f>
        <v>0</v>
      </c>
      <c r="V10" s="407">
        <f>SUBTOTAL(103,Tableau35[15-18])</f>
        <v>1</v>
      </c>
      <c r="W10" s="407">
        <f>SUBTOTAL(103,Tableau35[15-15])</f>
        <v>1</v>
      </c>
    </row>
  </sheetData>
  <mergeCells count="5">
    <mergeCell ref="H1:J2"/>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{D9BC5B62-631D-4665-BFEA-904E13EB7A7F}</x14:id>
        </ext>
      </extLst>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9BC5B62-631D-4665-BFEA-904E13EB7A7F}">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7B466-F003-4DF3-BC56-413B4090EE7C}">
  <dimension ref="A1:ALZ19"/>
  <sheetViews>
    <sheetView tabSelected="1" workbookViewId="0">
      <pane xSplit="7" ySplit="8" topLeftCell="H9" activePane="bottomRight" state="frozen"/>
      <selection pane="bottomRight" activeCell="A9" sqref="A9:A18"/>
      <selection pane="bottomLeft"/>
      <selection pane="topRight"/>
    </sheetView>
  </sheetViews>
  <sheetFormatPr defaultColWidth="9" defaultRowHeight="14.25"/>
  <cols>
    <col min="1" max="1" width="4.125" customWidth="1"/>
    <col min="2" max="2" width="12.875" bestFit="1" customWidth="1"/>
    <col min="3" max="3" width="30.125" customWidth="1"/>
    <col min="4" max="4" width="15.625" customWidth="1"/>
    <col min="5" max="5" width="9.625" style="57" customWidth="1"/>
    <col min="6" max="7" width="9.625" customWidth="1"/>
    <col min="8" max="8" width="46.5" customWidth="1"/>
    <col min="9" max="9" width="17.625" customWidth="1"/>
    <col min="10" max="10" width="6.125" hidden="1" customWidth="1"/>
    <col min="11" max="11" width="18.625" customWidth="1"/>
    <col min="12" max="16" width="0" hidden="1" customWidth="1"/>
    <col min="17" max="17" width="11.875" customWidth="1"/>
    <col min="20" max="20" width="14.125" bestFit="1" customWidth="1"/>
    <col min="21" max="21" width="12.625" bestFit="1" customWidth="1"/>
    <col min="24" max="30" width="0" hidden="1" customWidth="1"/>
  </cols>
  <sheetData>
    <row r="1" spans="1:1014" ht="14.25" customHeight="1">
      <c r="A1" s="228" t="s">
        <v>2089</v>
      </c>
      <c r="B1" s="128"/>
      <c r="C1" s="129" t="s">
        <v>813</v>
      </c>
      <c r="D1" s="128"/>
      <c r="E1" s="150" t="s">
        <v>814</v>
      </c>
      <c r="F1" s="157"/>
      <c r="G1" s="128"/>
      <c r="H1" s="502"/>
      <c r="I1" s="502"/>
      <c r="J1" s="502"/>
      <c r="K1" s="159"/>
      <c r="L1" s="96"/>
      <c r="M1" s="96"/>
      <c r="N1" s="96"/>
      <c r="O1" s="503" t="s">
        <v>816</v>
      </c>
      <c r="P1" s="503"/>
      <c r="Q1" s="96"/>
      <c r="R1" s="96"/>
      <c r="S1" s="96"/>
      <c r="T1" s="278"/>
      <c r="U1" s="96"/>
      <c r="V1" s="96"/>
      <c r="W1" s="96"/>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D2" s="285"/>
      <c r="E2" s="152" t="s">
        <v>819</v>
      </c>
      <c r="F2" s="157"/>
      <c r="G2" s="128"/>
      <c r="H2" s="502"/>
      <c r="I2" s="502"/>
      <c r="J2" s="502"/>
      <c r="K2" s="159"/>
      <c r="L2" s="96"/>
      <c r="M2" s="96"/>
      <c r="N2" s="96"/>
      <c r="O2" s="96"/>
      <c r="P2" s="173"/>
      <c r="Q2" s="96"/>
      <c r="R2" s="96"/>
      <c r="S2" s="96"/>
      <c r="T2" s="278"/>
      <c r="U2" s="96"/>
      <c r="V2" s="96"/>
      <c r="W2" s="96"/>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78"/>
      <c r="U3" s="96"/>
      <c r="V3" s="96"/>
      <c r="W3" s="96"/>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78"/>
      <c r="U4" s="96"/>
      <c r="V4" s="96"/>
      <c r="W4" s="96"/>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1" t="s">
        <v>912</v>
      </c>
      <c r="F5" s="146"/>
      <c r="G5" s="148"/>
      <c r="H5" s="148"/>
      <c r="I5" s="275"/>
      <c r="J5" s="148"/>
      <c r="K5" s="160"/>
      <c r="L5" s="148"/>
      <c r="M5" s="148"/>
      <c r="N5" s="148"/>
      <c r="O5" s="148"/>
      <c r="P5" s="186"/>
      <c r="Q5" s="148"/>
      <c r="R5" s="148"/>
      <c r="S5" s="148"/>
      <c r="T5" s="280"/>
      <c r="U5" s="148"/>
      <c r="V5" s="148"/>
      <c r="W5" s="148"/>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78"/>
      <c r="U6" s="96"/>
      <c r="V6" s="96"/>
      <c r="W6" s="96"/>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78"/>
      <c r="E7" s="138"/>
      <c r="F7" s="138"/>
      <c r="G7" s="96"/>
      <c r="H7" s="96"/>
      <c r="I7" s="225"/>
      <c r="J7" s="96"/>
      <c r="K7" s="159"/>
      <c r="L7" s="504" t="s">
        <v>828</v>
      </c>
      <c r="M7" s="504"/>
      <c r="N7" s="504"/>
      <c r="O7" s="504"/>
      <c r="P7" s="173"/>
      <c r="Q7" s="96"/>
      <c r="R7" s="96"/>
      <c r="S7" s="96"/>
      <c r="T7" s="278"/>
      <c r="U7" s="96"/>
      <c r="V7" s="510" t="s">
        <v>829</v>
      </c>
      <c r="W7" s="510"/>
      <c r="Y7" s="179"/>
      <c r="Z7" s="96"/>
      <c r="AA7" s="159"/>
      <c r="AB7" s="96"/>
      <c r="AC7" s="504" t="s">
        <v>830</v>
      </c>
      <c r="AD7" s="504"/>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04" t="s">
        <v>831</v>
      </c>
      <c r="B8" s="279" t="s">
        <v>832</v>
      </c>
      <c r="C8" s="279" t="s">
        <v>833</v>
      </c>
      <c r="D8" s="279" t="s">
        <v>834</v>
      </c>
      <c r="E8" s="279" t="s">
        <v>835</v>
      </c>
      <c r="F8" s="279" t="s">
        <v>836</v>
      </c>
      <c r="G8" s="279" t="s">
        <v>837</v>
      </c>
      <c r="H8" s="405" t="s">
        <v>9</v>
      </c>
      <c r="I8" s="405" t="s">
        <v>838</v>
      </c>
      <c r="J8" s="405" t="s">
        <v>841</v>
      </c>
      <c r="K8" s="405" t="s">
        <v>842</v>
      </c>
      <c r="L8" s="405" t="s">
        <v>843</v>
      </c>
      <c r="M8" s="405" t="s">
        <v>844</v>
      </c>
      <c r="N8" s="405" t="s">
        <v>845</v>
      </c>
      <c r="O8" s="405" t="s">
        <v>846</v>
      </c>
      <c r="P8" s="405" t="s">
        <v>847</v>
      </c>
      <c r="Q8" s="405" t="s">
        <v>677</v>
      </c>
      <c r="R8" s="405" t="s">
        <v>3</v>
      </c>
      <c r="S8" s="405" t="s">
        <v>2046</v>
      </c>
      <c r="T8" s="406" t="s">
        <v>914</v>
      </c>
      <c r="U8" s="405"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3.5" customHeight="1">
      <c r="A9" s="398">
        <v>1</v>
      </c>
      <c r="B9" s="394" t="s">
        <v>2047</v>
      </c>
      <c r="C9" s="525"/>
      <c r="D9" s="522"/>
      <c r="E9" s="522"/>
      <c r="F9" s="522"/>
      <c r="G9" s="399"/>
      <c r="H9" s="323" t="s">
        <v>2048</v>
      </c>
      <c r="I9" s="323" t="s">
        <v>2049</v>
      </c>
      <c r="K9" s="323" t="s">
        <v>1187</v>
      </c>
      <c r="Q9" s="320" t="s">
        <v>820</v>
      </c>
      <c r="R9" s="224"/>
      <c r="S9" s="224" t="s">
        <v>863</v>
      </c>
      <c r="T9" s="460"/>
      <c r="U9" s="224"/>
      <c r="V9" t="s">
        <v>864</v>
      </c>
      <c r="W9" t="s">
        <v>864</v>
      </c>
    </row>
    <row r="10" spans="1:1014" ht="13.5" customHeight="1">
      <c r="A10" s="398">
        <v>2</v>
      </c>
      <c r="B10" s="394" t="s">
        <v>1910</v>
      </c>
      <c r="C10" s="394"/>
      <c r="D10" s="399"/>
      <c r="E10" s="399"/>
      <c r="F10" s="399"/>
      <c r="G10" s="399"/>
      <c r="H10" s="317" t="s">
        <v>2090</v>
      </c>
      <c r="I10" s="317" t="s">
        <v>2091</v>
      </c>
      <c r="K10" s="317" t="s">
        <v>2092</v>
      </c>
      <c r="Q10" s="320" t="s">
        <v>820</v>
      </c>
      <c r="R10" s="224"/>
      <c r="S10" s="224" t="s">
        <v>863</v>
      </c>
      <c r="T10" s="460"/>
      <c r="U10" s="224"/>
      <c r="V10" t="s">
        <v>864</v>
      </c>
      <c r="W10" t="s">
        <v>864</v>
      </c>
    </row>
    <row r="11" spans="1:1014" ht="13.5" customHeight="1">
      <c r="A11" s="398">
        <v>3</v>
      </c>
      <c r="B11" s="394" t="s">
        <v>1989</v>
      </c>
      <c r="C11" s="394"/>
      <c r="D11" s="399"/>
      <c r="E11" s="399"/>
      <c r="F11" s="399"/>
      <c r="G11" s="399"/>
      <c r="H11" s="323" t="s">
        <v>2093</v>
      </c>
      <c r="I11" s="323" t="s">
        <v>2094</v>
      </c>
      <c r="K11" s="323" t="s">
        <v>871</v>
      </c>
      <c r="Q11" s="333" t="s">
        <v>817</v>
      </c>
      <c r="R11" s="224"/>
      <c r="S11" s="224" t="s">
        <v>863</v>
      </c>
      <c r="T11" s="460"/>
      <c r="U11" s="224"/>
      <c r="V11" t="s">
        <v>864</v>
      </c>
      <c r="W11" t="s">
        <v>864</v>
      </c>
    </row>
    <row r="12" spans="1:1014" ht="13.5" customHeight="1">
      <c r="A12" s="398">
        <v>4</v>
      </c>
      <c r="B12" s="394" t="s">
        <v>2095</v>
      </c>
      <c r="C12" s="394"/>
      <c r="D12" s="399"/>
      <c r="E12" s="399"/>
      <c r="F12" s="399"/>
      <c r="G12" s="399"/>
      <c r="H12" s="317" t="s">
        <v>2096</v>
      </c>
      <c r="I12" s="317" t="s">
        <v>2097</v>
      </c>
      <c r="K12" s="317" t="s">
        <v>999</v>
      </c>
      <c r="Q12" s="325" t="s">
        <v>820</v>
      </c>
      <c r="R12" s="224"/>
      <c r="S12" s="224" t="s">
        <v>863</v>
      </c>
      <c r="T12" s="460" t="s">
        <v>864</v>
      </c>
      <c r="U12" s="224" t="s">
        <v>2098</v>
      </c>
      <c r="V12" t="s">
        <v>864</v>
      </c>
      <c r="W12" t="s">
        <v>864</v>
      </c>
    </row>
    <row r="13" spans="1:1014" ht="13.5" customHeight="1">
      <c r="A13" s="398">
        <v>5</v>
      </c>
      <c r="B13" s="395" t="s">
        <v>2099</v>
      </c>
      <c r="C13" s="394"/>
      <c r="D13" s="399"/>
      <c r="E13" s="399"/>
      <c r="F13" s="399"/>
      <c r="G13" s="399"/>
      <c r="H13" s="323" t="s">
        <v>2100</v>
      </c>
      <c r="I13" s="323" t="s">
        <v>2101</v>
      </c>
      <c r="K13" s="323" t="s">
        <v>2102</v>
      </c>
      <c r="Q13" s="333" t="s">
        <v>817</v>
      </c>
      <c r="R13" s="224"/>
      <c r="S13" s="224" t="s">
        <v>863</v>
      </c>
      <c r="T13" s="460" t="s">
        <v>864</v>
      </c>
      <c r="U13" s="224" t="s">
        <v>2103</v>
      </c>
      <c r="V13" t="s">
        <v>864</v>
      </c>
      <c r="W13" t="s">
        <v>864</v>
      </c>
    </row>
    <row r="14" spans="1:1014" ht="13.5" customHeight="1">
      <c r="A14" s="398">
        <v>6</v>
      </c>
      <c r="B14" s="394" t="s">
        <v>2104</v>
      </c>
      <c r="C14" s="394"/>
      <c r="D14" s="399"/>
      <c r="E14" s="399"/>
      <c r="F14" s="399"/>
      <c r="G14" s="399"/>
      <c r="H14" s="317" t="s">
        <v>2105</v>
      </c>
      <c r="I14" s="317" t="s">
        <v>2106</v>
      </c>
      <c r="K14" s="317" t="s">
        <v>2107</v>
      </c>
      <c r="Q14" s="333" t="s">
        <v>817</v>
      </c>
      <c r="R14" s="224"/>
      <c r="S14" s="224" t="s">
        <v>863</v>
      </c>
      <c r="T14" s="460" t="s">
        <v>864</v>
      </c>
      <c r="U14" s="224" t="s">
        <v>2108</v>
      </c>
      <c r="V14" t="s">
        <v>864</v>
      </c>
      <c r="W14" t="s">
        <v>864</v>
      </c>
    </row>
    <row r="15" spans="1:1014" ht="13.5" customHeight="1">
      <c r="A15" s="398">
        <v>7</v>
      </c>
      <c r="B15" s="394" t="s">
        <v>1974</v>
      </c>
      <c r="C15" s="394"/>
      <c r="D15" s="399"/>
      <c r="E15" s="399"/>
      <c r="F15" s="399"/>
      <c r="G15" s="399"/>
      <c r="H15" s="323" t="s">
        <v>2109</v>
      </c>
      <c r="I15" s="323" t="s">
        <v>2110</v>
      </c>
      <c r="K15" s="323" t="s">
        <v>2111</v>
      </c>
      <c r="Q15" s="333" t="s">
        <v>817</v>
      </c>
      <c r="R15" s="224"/>
      <c r="S15" s="224" t="s">
        <v>863</v>
      </c>
      <c r="T15" s="460" t="s">
        <v>864</v>
      </c>
      <c r="U15" s="224" t="s">
        <v>2112</v>
      </c>
      <c r="V15" t="s">
        <v>864</v>
      </c>
      <c r="W15" t="s">
        <v>864</v>
      </c>
    </row>
    <row r="16" spans="1:1014" ht="13.5" customHeight="1">
      <c r="A16" s="398">
        <v>8</v>
      </c>
      <c r="B16" s="394" t="s">
        <v>2034</v>
      </c>
      <c r="C16" s="394"/>
      <c r="D16" s="399"/>
      <c r="E16" s="399"/>
      <c r="F16" s="399"/>
      <c r="G16" s="399"/>
      <c r="H16" s="400" t="s">
        <v>2035</v>
      </c>
      <c r="I16" s="396"/>
      <c r="K16" s="317" t="s">
        <v>2113</v>
      </c>
      <c r="Q16" s="397" t="s">
        <v>823</v>
      </c>
      <c r="R16" s="224" t="s">
        <v>864</v>
      </c>
      <c r="S16" s="224" t="s">
        <v>1233</v>
      </c>
      <c r="T16" s="460"/>
      <c r="U16" s="224"/>
      <c r="V16" t="s">
        <v>864</v>
      </c>
      <c r="W16" t="s">
        <v>864</v>
      </c>
    </row>
    <row r="17" spans="1:23" ht="13.5" customHeight="1">
      <c r="A17" s="398">
        <v>9</v>
      </c>
      <c r="B17" s="394"/>
      <c r="C17" s="394" t="s">
        <v>2038</v>
      </c>
      <c r="D17" s="399"/>
      <c r="E17" s="399"/>
      <c r="F17" s="399"/>
      <c r="G17" s="399"/>
      <c r="H17" s="323" t="s">
        <v>2114</v>
      </c>
      <c r="I17" s="323" t="s">
        <v>1237</v>
      </c>
      <c r="K17" s="323" t="s">
        <v>999</v>
      </c>
      <c r="Q17" s="333" t="s">
        <v>817</v>
      </c>
      <c r="R17" s="224"/>
      <c r="S17" s="486" t="s">
        <v>863</v>
      </c>
      <c r="T17" s="460" t="s">
        <v>864</v>
      </c>
      <c r="U17" s="224" t="s">
        <v>2115</v>
      </c>
      <c r="V17" t="s">
        <v>864</v>
      </c>
      <c r="W17" t="s">
        <v>864</v>
      </c>
    </row>
    <row r="18" spans="1:23" ht="13.5" customHeight="1">
      <c r="A18" s="398">
        <v>10</v>
      </c>
      <c r="B18" s="394"/>
      <c r="C18" s="526" t="s">
        <v>2041</v>
      </c>
      <c r="D18" s="523"/>
      <c r="E18" s="523"/>
      <c r="F18" s="523"/>
      <c r="G18" s="399"/>
      <c r="H18" s="317" t="s">
        <v>2116</v>
      </c>
      <c r="I18" s="318" t="s">
        <v>2117</v>
      </c>
      <c r="K18" s="317" t="s">
        <v>990</v>
      </c>
      <c r="Q18" s="333" t="s">
        <v>817</v>
      </c>
      <c r="R18" s="224"/>
      <c r="S18" s="486" t="s">
        <v>863</v>
      </c>
      <c r="T18" s="460"/>
      <c r="U18" s="224"/>
      <c r="V18" t="s">
        <v>864</v>
      </c>
      <c r="W18" t="s">
        <v>864</v>
      </c>
    </row>
    <row r="19" spans="1:23" ht="15">
      <c r="A19" s="407">
        <f>SUBTOTAL(103,Tableau357[ID])</f>
        <v>10</v>
      </c>
      <c r="B19" s="407">
        <f>SUBTOTAL(103,Tableau357[Donnée (Niveau 1)])</f>
        <v>8</v>
      </c>
      <c r="C19" s="407">
        <f>SUBTOTAL(103,Tableau357[Donnée (Niveau 2)])</f>
        <v>2</v>
      </c>
      <c r="D19" s="407">
        <f>SUBTOTAL(103,Tableau357[Donnée (Niveau 3)])</f>
        <v>0</v>
      </c>
      <c r="E19" s="407">
        <f>SUBTOTAL(103,Tableau357[Donnée (Niveau 4)])</f>
        <v>0</v>
      </c>
      <c r="F19" s="407">
        <f>SUBTOTAL(103,Tableau357[Donnée (Niveau 5)])</f>
        <v>0</v>
      </c>
      <c r="G19" s="407">
        <f>SUBTOTAL(103,Tableau357[Donnée (Niveau 6)])</f>
        <v>0</v>
      </c>
      <c r="H19" s="407">
        <f>SUBTOTAL(103,Tableau357[Description])</f>
        <v>10</v>
      </c>
      <c r="I19" s="407">
        <f>SUBTOTAL(103,Tableau357[Exemples])</f>
        <v>9</v>
      </c>
      <c r="J19" s="407">
        <f>SUBTOTAL(103,Tableau357[Balise NexSIS])</f>
        <v>0</v>
      </c>
      <c r="K19" s="407">
        <f>SUBTOTAL(103,Tableau357[Nouvelle balise])</f>
        <v>10</v>
      </c>
      <c r="L19" s="407">
        <f>SUBTOTAL(103,Tableau357[Nantes - balise])</f>
        <v>0</v>
      </c>
      <c r="M19" s="407">
        <f>SUBTOTAL(103,Tableau357[Nantes - description])</f>
        <v>0</v>
      </c>
      <c r="N19" s="407">
        <f>SUBTOTAL(103,Tableau357[GT399])</f>
        <v>0</v>
      </c>
      <c r="O19" s="407">
        <f>SUBTOTAL(103,Tableau357[GT399 description])</f>
        <v>0</v>
      </c>
      <c r="P19" s="407">
        <f>SUBTOTAL(103,Tableau357[Priorisation])</f>
        <v>0</v>
      </c>
      <c r="Q19" s="407">
        <f>SUBTOTAL(103,Tableau357[Cardinalité])</f>
        <v>10</v>
      </c>
      <c r="R19" s="407">
        <f>SUBTOTAL(103,Tableau357[Objet])</f>
        <v>1</v>
      </c>
      <c r="S19" s="407">
        <f>SUBTOTAL(103,Tableau357[Format (ou type)])</f>
        <v>10</v>
      </c>
      <c r="T19" s="407">
        <f>SUBTOTAL(103,Tableau357[Nomenclature/ énumération])</f>
        <v>5</v>
      </c>
      <c r="U19" s="407">
        <f>SUBTOTAL(103,Tableau357[Détails de format])</f>
        <v>5</v>
      </c>
      <c r="V19" s="407">
        <f>SUBTOTAL(103,Tableau357[15-18])</f>
        <v>10</v>
      </c>
      <c r="W19" s="407">
        <f>SUBTOTAL(103,Tableau357[15-15])</f>
        <v>10</v>
      </c>
    </row>
  </sheetData>
  <mergeCells count="5">
    <mergeCell ref="H1:J2"/>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{78B0E8FF-A598-4F80-B839-07E1ECFD6E29}</x14:id>
        </ext>
      </extLst>
    </cfRule>
  </conditionalFormatting>
  <pageMargins left="0.7" right="0.7" top="0.75" bottom="0.75" header="0.3" footer="0.3"/>
  <pageSetup paperSize="9" orientation="portrait" horizontalDpi="1200" verticalDpi="1200"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78B0E8FF-A598-4F80-B839-07E1ECFD6E2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5E588-7270-4C20-8558-83738646492C}">
  <dimension ref="A1:ALZ19"/>
  <sheetViews>
    <sheetView workbookViewId="0">
      <pane xSplit="7" ySplit="8" topLeftCell="Q15" activePane="bottomRight" state="frozen"/>
      <selection pane="bottomRight" activeCell="Q15" sqref="Q15"/>
      <selection pane="bottomLeft"/>
      <selection pane="topRight"/>
    </sheetView>
  </sheetViews>
  <sheetFormatPr defaultColWidth="9" defaultRowHeight="14.25"/>
  <cols>
    <col min="1" max="1" width="4.625" customWidth="1"/>
    <col min="2" max="2" width="15" customWidth="1"/>
    <col min="3" max="3" width="24.625" customWidth="1"/>
    <col min="4" max="4" width="10.5" customWidth="1"/>
    <col min="5" max="5" width="10.625" customWidth="1"/>
    <col min="6" max="7" width="11" bestFit="1" customWidth="1"/>
    <col min="8" max="8" width="37.125" customWidth="1"/>
    <col min="9" max="9" width="26.5" customWidth="1"/>
    <col min="10" max="10" width="11" bestFit="1" customWidth="1"/>
    <col min="11" max="11" width="12.5" customWidth="1"/>
    <col min="12" max="16" width="2" customWidth="1"/>
    <col min="17" max="17" width="11" bestFit="1" customWidth="1"/>
    <col min="20" max="20" width="7.375" customWidth="1"/>
    <col min="21" max="21" width="11" bestFit="1" customWidth="1"/>
    <col min="24" max="30" width="9" customWidth="1"/>
  </cols>
  <sheetData>
    <row r="1" spans="1:1014" ht="14.25" customHeight="1">
      <c r="A1" s="272" t="s">
        <v>2118</v>
      </c>
      <c r="B1" s="272"/>
      <c r="C1" s="129" t="s">
        <v>813</v>
      </c>
      <c r="D1" s="128"/>
      <c r="E1" s="511" t="s">
        <v>814</v>
      </c>
      <c r="F1" s="511"/>
      <c r="G1" s="128"/>
      <c r="H1" s="506" t="s">
        <v>1594</v>
      </c>
      <c r="I1" s="506"/>
      <c r="J1" s="506"/>
      <c r="K1" s="96"/>
      <c r="L1" s="96"/>
      <c r="M1" s="96"/>
      <c r="N1" s="96"/>
      <c r="O1" s="512" t="s">
        <v>816</v>
      </c>
      <c r="P1" s="512"/>
      <c r="Q1" s="96"/>
      <c r="R1" s="96"/>
      <c r="S1" s="96"/>
      <c r="T1" s="96"/>
      <c r="U1" s="96"/>
      <c r="V1" s="96"/>
      <c r="W1" s="96"/>
      <c r="Y1" s="96"/>
      <c r="Z1" s="96"/>
      <c r="AA1" s="96"/>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5">
      <c r="A2" s="128"/>
      <c r="B2" s="128"/>
      <c r="C2" s="296" t="s">
        <v>818</v>
      </c>
      <c r="D2" s="128"/>
      <c r="E2" s="519" t="s">
        <v>819</v>
      </c>
      <c r="F2" s="519"/>
      <c r="G2" s="128"/>
      <c r="H2" s="506"/>
      <c r="I2" s="506"/>
      <c r="J2" s="506"/>
      <c r="K2" s="96"/>
      <c r="L2" s="96"/>
      <c r="M2" s="96"/>
      <c r="N2" s="96"/>
      <c r="O2" s="96"/>
      <c r="P2" s="96"/>
      <c r="Q2" s="96"/>
      <c r="R2" s="96"/>
      <c r="S2" s="96"/>
      <c r="T2" s="96"/>
      <c r="U2" s="96"/>
      <c r="V2" s="96"/>
      <c r="W2" s="96"/>
      <c r="Y2" s="96"/>
      <c r="Z2" s="96"/>
      <c r="AA2" s="96"/>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298" t="s">
        <v>821</v>
      </c>
      <c r="D3" s="128"/>
      <c r="E3" s="518" t="s">
        <v>822</v>
      </c>
      <c r="F3" s="518"/>
      <c r="G3" s="128"/>
      <c r="H3" s="96"/>
      <c r="I3" s="5"/>
      <c r="J3" s="96"/>
      <c r="K3" s="96"/>
      <c r="L3" s="96"/>
      <c r="M3" s="96"/>
      <c r="N3" s="96"/>
      <c r="O3" s="96"/>
      <c r="P3" s="96"/>
      <c r="Q3" s="96"/>
      <c r="R3" s="96"/>
      <c r="S3" s="96"/>
      <c r="T3" s="96"/>
      <c r="U3" s="96"/>
      <c r="V3" s="96"/>
      <c r="W3" s="96"/>
      <c r="Y3" s="96"/>
      <c r="Z3" s="96"/>
      <c r="AA3" s="96"/>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300" t="s">
        <v>824</v>
      </c>
      <c r="D4" s="128"/>
      <c r="E4" s="516" t="s">
        <v>825</v>
      </c>
      <c r="F4" s="517"/>
      <c r="G4" s="137" t="s">
        <v>1594</v>
      </c>
      <c r="H4" s="96"/>
      <c r="I4" s="5"/>
      <c r="J4" s="96"/>
      <c r="K4" s="96"/>
      <c r="L4" s="96"/>
      <c r="M4" s="96"/>
      <c r="N4" s="96"/>
      <c r="O4" s="96"/>
      <c r="P4" s="96"/>
      <c r="Q4" s="96"/>
      <c r="R4" s="96"/>
      <c r="S4" s="96"/>
      <c r="T4" s="96"/>
      <c r="U4" s="96"/>
      <c r="V4" s="96"/>
      <c r="W4" s="96"/>
      <c r="Y4" s="96"/>
      <c r="Z4" s="96"/>
      <c r="AA4" s="96"/>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t="s">
        <v>1594</v>
      </c>
      <c r="E5" s="514" t="s">
        <v>912</v>
      </c>
      <c r="F5" s="515"/>
      <c r="G5" s="148"/>
      <c r="H5" s="148"/>
      <c r="I5" s="411"/>
      <c r="J5" s="148"/>
      <c r="K5" s="148"/>
      <c r="L5" s="148"/>
      <c r="M5" s="148"/>
      <c r="N5" s="148"/>
      <c r="O5" s="148"/>
      <c r="P5" s="148"/>
      <c r="Q5" s="148"/>
      <c r="R5" s="148"/>
      <c r="S5" s="148"/>
      <c r="T5" s="148"/>
      <c r="U5" s="148"/>
      <c r="V5" s="148"/>
      <c r="W5" s="148"/>
      <c r="Y5" s="148"/>
      <c r="Z5" s="148"/>
      <c r="AA5" s="148"/>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5">
      <c r="A6" s="128"/>
      <c r="B6" s="128"/>
      <c r="C6" s="303" t="s">
        <v>827</v>
      </c>
      <c r="D6" s="138" t="s">
        <v>1594</v>
      </c>
      <c r="E6" s="128"/>
      <c r="F6" s="138" t="s">
        <v>1594</v>
      </c>
      <c r="G6" s="96"/>
      <c r="H6" s="96"/>
      <c r="I6" s="5"/>
      <c r="J6" s="96"/>
      <c r="K6" s="96"/>
      <c r="L6" s="96"/>
      <c r="M6" s="96"/>
      <c r="N6" s="96"/>
      <c r="O6" s="96"/>
      <c r="P6" s="96"/>
      <c r="Q6" s="96"/>
      <c r="R6" s="96"/>
      <c r="S6" s="96"/>
      <c r="T6" s="96"/>
      <c r="U6" s="96"/>
      <c r="V6" s="96"/>
      <c r="W6" s="96"/>
      <c r="Y6" s="96"/>
      <c r="Z6" s="96"/>
      <c r="AA6" s="96"/>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t="s">
        <v>1594</v>
      </c>
      <c r="D7" s="412" t="s">
        <v>1594</v>
      </c>
      <c r="E7" s="304" t="s">
        <v>1594</v>
      </c>
      <c r="F7" s="304" t="s">
        <v>1594</v>
      </c>
      <c r="G7" s="96"/>
      <c r="H7" s="96"/>
      <c r="I7" s="5"/>
      <c r="J7" s="96"/>
      <c r="K7" s="96"/>
      <c r="L7" s="507" t="s">
        <v>828</v>
      </c>
      <c r="M7" s="507"/>
      <c r="N7" s="507"/>
      <c r="O7" s="507"/>
      <c r="P7" s="96"/>
      <c r="Q7" s="96"/>
      <c r="R7" s="96"/>
      <c r="S7" s="96"/>
      <c r="T7" s="96"/>
      <c r="U7" s="96"/>
      <c r="V7" s="513" t="s">
        <v>829</v>
      </c>
      <c r="W7" s="513"/>
      <c r="Y7" s="96"/>
      <c r="Z7" s="96"/>
      <c r="AA7" s="96"/>
      <c r="AB7" s="96"/>
      <c r="AC7" s="507" t="s">
        <v>830</v>
      </c>
      <c r="AD7" s="507"/>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s="448" customFormat="1" ht="27.75" customHeight="1">
      <c r="A8" s="440" t="s">
        <v>831</v>
      </c>
      <c r="B8" s="441" t="s">
        <v>832</v>
      </c>
      <c r="C8" s="441" t="s">
        <v>833</v>
      </c>
      <c r="D8" s="441" t="s">
        <v>834</v>
      </c>
      <c r="E8" s="441" t="s">
        <v>835</v>
      </c>
      <c r="F8" s="441" t="s">
        <v>836</v>
      </c>
      <c r="G8" s="441" t="s">
        <v>837</v>
      </c>
      <c r="H8" s="439" t="s">
        <v>9</v>
      </c>
      <c r="I8" s="439" t="s">
        <v>838</v>
      </c>
      <c r="J8" s="439" t="s">
        <v>841</v>
      </c>
      <c r="K8" s="439" t="s">
        <v>842</v>
      </c>
      <c r="L8" s="439" t="s">
        <v>843</v>
      </c>
      <c r="M8" s="439" t="s">
        <v>844</v>
      </c>
      <c r="N8" s="439" t="s">
        <v>845</v>
      </c>
      <c r="O8" s="439" t="s">
        <v>846</v>
      </c>
      <c r="P8" s="439" t="s">
        <v>847</v>
      </c>
      <c r="Q8" s="439" t="s">
        <v>677</v>
      </c>
      <c r="R8" s="439" t="s">
        <v>3</v>
      </c>
      <c r="S8" s="439" t="s">
        <v>2119</v>
      </c>
      <c r="T8" s="439" t="s">
        <v>914</v>
      </c>
      <c r="U8" s="439" t="s">
        <v>849</v>
      </c>
      <c r="V8" s="442" t="s">
        <v>850</v>
      </c>
      <c r="W8" s="442" t="s">
        <v>851</v>
      </c>
      <c r="X8" s="443" t="s">
        <v>852</v>
      </c>
      <c r="Y8" s="444" t="s">
        <v>853</v>
      </c>
      <c r="Z8" s="444" t="s">
        <v>854</v>
      </c>
      <c r="AA8" s="445" t="s">
        <v>855</v>
      </c>
      <c r="AB8" s="444" t="s">
        <v>856</v>
      </c>
      <c r="AC8" s="444" t="s">
        <v>857</v>
      </c>
      <c r="AD8" s="446" t="s">
        <v>915</v>
      </c>
      <c r="AE8" s="447"/>
      <c r="AF8" s="447"/>
      <c r="AG8" s="447"/>
      <c r="AH8" s="447"/>
      <c r="AI8" s="447"/>
      <c r="AJ8" s="447"/>
      <c r="AK8" s="447"/>
      <c r="AL8" s="447"/>
      <c r="AM8" s="447"/>
      <c r="AN8" s="447"/>
      <c r="AO8" s="447"/>
      <c r="AP8" s="447"/>
      <c r="AQ8" s="447"/>
      <c r="AR8" s="447"/>
      <c r="AS8" s="447"/>
      <c r="AT8" s="447"/>
      <c r="AU8" s="447"/>
      <c r="AV8" s="447"/>
      <c r="AW8" s="447"/>
      <c r="AX8" s="447"/>
      <c r="AY8" s="447"/>
      <c r="AZ8" s="447"/>
      <c r="BA8" s="447"/>
      <c r="BB8" s="447"/>
      <c r="BC8" s="447"/>
      <c r="BD8" s="447"/>
      <c r="BE8" s="447"/>
      <c r="BF8" s="447"/>
      <c r="BG8" s="447"/>
      <c r="BH8" s="447"/>
      <c r="BI8" s="447"/>
      <c r="BJ8" s="447"/>
      <c r="BK8" s="447"/>
      <c r="BL8" s="447"/>
      <c r="BM8" s="447"/>
      <c r="BN8" s="447"/>
      <c r="BO8" s="447"/>
      <c r="BP8" s="447"/>
      <c r="BQ8" s="447"/>
      <c r="BR8" s="447"/>
      <c r="BS8" s="447"/>
      <c r="BT8" s="447"/>
      <c r="BU8" s="447"/>
      <c r="BV8" s="447"/>
      <c r="BW8" s="447"/>
      <c r="BX8" s="447"/>
      <c r="BY8" s="447"/>
      <c r="BZ8" s="447"/>
      <c r="CA8" s="447"/>
      <c r="CB8" s="447"/>
      <c r="CC8" s="447"/>
      <c r="CD8" s="447"/>
      <c r="CE8" s="447"/>
      <c r="CF8" s="447"/>
      <c r="CG8" s="447"/>
      <c r="CH8" s="447"/>
      <c r="CI8" s="447"/>
      <c r="CJ8" s="447"/>
      <c r="CK8" s="447"/>
      <c r="CL8" s="447"/>
      <c r="CM8" s="447"/>
      <c r="CN8" s="447"/>
      <c r="CO8" s="447"/>
      <c r="CP8" s="447"/>
      <c r="CQ8" s="447"/>
      <c r="CR8" s="447"/>
      <c r="CS8" s="447"/>
      <c r="CT8" s="447"/>
      <c r="CU8" s="447"/>
      <c r="CV8" s="447"/>
      <c r="CW8" s="447"/>
      <c r="CX8" s="447"/>
      <c r="CY8" s="447"/>
      <c r="CZ8" s="447"/>
      <c r="DA8" s="447"/>
      <c r="DB8" s="447"/>
      <c r="DC8" s="447"/>
      <c r="DD8" s="447"/>
      <c r="DE8" s="447"/>
      <c r="DF8" s="447"/>
      <c r="DG8" s="447"/>
      <c r="DH8" s="447"/>
      <c r="DI8" s="447"/>
      <c r="DJ8" s="447"/>
      <c r="DK8" s="447"/>
      <c r="DL8" s="447"/>
      <c r="DM8" s="447"/>
      <c r="DN8" s="447"/>
      <c r="DO8" s="447"/>
      <c r="DP8" s="447"/>
      <c r="DQ8" s="447"/>
      <c r="DR8" s="447"/>
      <c r="DS8" s="447"/>
      <c r="DT8" s="447"/>
      <c r="DU8" s="447"/>
      <c r="DV8" s="447"/>
      <c r="DW8" s="447"/>
      <c r="DX8" s="447"/>
      <c r="DY8" s="447"/>
      <c r="DZ8" s="447"/>
      <c r="EA8" s="447"/>
      <c r="EB8" s="447"/>
      <c r="EC8" s="447"/>
      <c r="ED8" s="447"/>
      <c r="EE8" s="447"/>
      <c r="EF8" s="447"/>
      <c r="EG8" s="447"/>
      <c r="EH8" s="447"/>
      <c r="EI8" s="447"/>
      <c r="EJ8" s="447"/>
      <c r="EK8" s="447"/>
      <c r="EL8" s="447"/>
      <c r="EM8" s="447"/>
      <c r="EN8" s="447"/>
      <c r="EO8" s="447"/>
      <c r="EP8" s="447"/>
      <c r="EQ8" s="447"/>
      <c r="ER8" s="447"/>
      <c r="ES8" s="447"/>
      <c r="ET8" s="447"/>
      <c r="EU8" s="447"/>
      <c r="EV8" s="447"/>
      <c r="EW8" s="447"/>
      <c r="EX8" s="447"/>
      <c r="EY8" s="447"/>
      <c r="EZ8" s="447"/>
      <c r="FA8" s="447"/>
      <c r="FB8" s="447"/>
      <c r="FC8" s="447"/>
      <c r="FD8" s="447"/>
      <c r="FE8" s="447"/>
      <c r="FF8" s="447"/>
      <c r="FG8" s="447"/>
      <c r="FH8" s="447"/>
      <c r="FI8" s="447"/>
      <c r="FJ8" s="447"/>
      <c r="FK8" s="447"/>
      <c r="FL8" s="447"/>
      <c r="FM8" s="447"/>
      <c r="FN8" s="447"/>
      <c r="FO8" s="447"/>
      <c r="FP8" s="447"/>
      <c r="FQ8" s="447"/>
      <c r="FR8" s="447"/>
      <c r="FS8" s="447"/>
      <c r="FT8" s="447"/>
      <c r="FU8" s="447"/>
      <c r="FV8" s="447"/>
      <c r="FW8" s="447"/>
      <c r="FX8" s="447"/>
      <c r="FY8" s="447"/>
      <c r="FZ8" s="447"/>
      <c r="GA8" s="447"/>
      <c r="GB8" s="447"/>
      <c r="GC8" s="447"/>
      <c r="GD8" s="447"/>
      <c r="GE8" s="447"/>
      <c r="GF8" s="447"/>
      <c r="GG8" s="447"/>
      <c r="GH8" s="447"/>
      <c r="GI8" s="447"/>
      <c r="GJ8" s="447"/>
      <c r="GK8" s="447"/>
      <c r="GL8" s="447"/>
      <c r="GM8" s="447"/>
      <c r="GN8" s="447"/>
      <c r="GO8" s="447"/>
      <c r="GP8" s="447"/>
      <c r="GQ8" s="447"/>
      <c r="GR8" s="447"/>
      <c r="GS8" s="447"/>
      <c r="GT8" s="447"/>
      <c r="GU8" s="447"/>
      <c r="GV8" s="447"/>
      <c r="GW8" s="447"/>
      <c r="GX8" s="447"/>
      <c r="GY8" s="447"/>
      <c r="GZ8" s="447"/>
      <c r="HA8" s="447"/>
      <c r="HB8" s="447"/>
      <c r="HC8" s="447"/>
      <c r="HD8" s="447"/>
      <c r="HE8" s="447"/>
      <c r="HF8" s="447"/>
      <c r="HG8" s="447"/>
      <c r="HH8" s="447"/>
      <c r="HI8" s="447"/>
      <c r="HJ8" s="447"/>
      <c r="HK8" s="447"/>
      <c r="HL8" s="447"/>
      <c r="HM8" s="447"/>
      <c r="HN8" s="447"/>
      <c r="HO8" s="447"/>
      <c r="HP8" s="447"/>
      <c r="HQ8" s="447"/>
      <c r="HR8" s="447"/>
      <c r="HS8" s="447"/>
      <c r="HT8" s="447"/>
      <c r="HU8" s="447"/>
      <c r="HV8" s="447"/>
      <c r="HW8" s="447"/>
      <c r="HX8" s="447"/>
      <c r="HY8" s="447"/>
      <c r="HZ8" s="447"/>
      <c r="IA8" s="447"/>
      <c r="IB8" s="447"/>
      <c r="IC8" s="447"/>
      <c r="ID8" s="447"/>
      <c r="IE8" s="447"/>
      <c r="IF8" s="447"/>
      <c r="IG8" s="447"/>
      <c r="IH8" s="447"/>
      <c r="II8" s="447"/>
      <c r="IJ8" s="447"/>
      <c r="IK8" s="447"/>
      <c r="IL8" s="447"/>
      <c r="IM8" s="447"/>
      <c r="IN8" s="447"/>
      <c r="IO8" s="447"/>
      <c r="IP8" s="447"/>
      <c r="IQ8" s="447"/>
      <c r="IR8" s="447"/>
      <c r="IS8" s="447"/>
      <c r="IT8" s="447"/>
      <c r="IU8" s="447"/>
      <c r="IV8" s="447"/>
      <c r="IW8" s="447"/>
      <c r="IX8" s="447"/>
      <c r="IY8" s="447"/>
      <c r="IZ8" s="447"/>
      <c r="JA8" s="447"/>
      <c r="JB8" s="447"/>
      <c r="JC8" s="447"/>
      <c r="JD8" s="447"/>
      <c r="JE8" s="447"/>
      <c r="JF8" s="447"/>
      <c r="JG8" s="447"/>
      <c r="JH8" s="447"/>
      <c r="JI8" s="447"/>
      <c r="JJ8" s="447"/>
      <c r="JK8" s="447"/>
      <c r="JL8" s="447"/>
      <c r="JM8" s="447"/>
      <c r="JN8" s="447"/>
      <c r="JO8" s="447"/>
      <c r="JP8" s="447"/>
      <c r="JQ8" s="447"/>
      <c r="JR8" s="447"/>
      <c r="JS8" s="447"/>
      <c r="JT8" s="447"/>
      <c r="JU8" s="447"/>
      <c r="JV8" s="447"/>
      <c r="JW8" s="447"/>
      <c r="JX8" s="447"/>
      <c r="JY8" s="447"/>
      <c r="JZ8" s="447"/>
      <c r="KA8" s="447"/>
      <c r="KB8" s="447"/>
      <c r="KC8" s="447"/>
      <c r="KD8" s="447"/>
      <c r="KE8" s="447"/>
      <c r="KF8" s="447"/>
      <c r="KG8" s="447"/>
      <c r="KH8" s="447"/>
      <c r="KI8" s="447"/>
      <c r="KJ8" s="447"/>
      <c r="KK8" s="447"/>
      <c r="KL8" s="447"/>
      <c r="KM8" s="447"/>
      <c r="KN8" s="447"/>
      <c r="KO8" s="447"/>
      <c r="KP8" s="447"/>
      <c r="KQ8" s="447"/>
      <c r="KR8" s="447"/>
      <c r="KS8" s="447"/>
      <c r="KT8" s="447"/>
      <c r="KU8" s="447"/>
      <c r="KV8" s="447"/>
      <c r="KW8" s="447"/>
      <c r="KX8" s="447"/>
      <c r="KY8" s="447"/>
      <c r="KZ8" s="447"/>
      <c r="LA8" s="447"/>
      <c r="LB8" s="447"/>
      <c r="LC8" s="447"/>
      <c r="LD8" s="447"/>
      <c r="LE8" s="447"/>
      <c r="LF8" s="447"/>
      <c r="LG8" s="447"/>
      <c r="LH8" s="447"/>
      <c r="LI8" s="447"/>
      <c r="LJ8" s="447"/>
      <c r="LK8" s="447"/>
      <c r="LL8" s="447"/>
      <c r="LM8" s="447"/>
      <c r="LN8" s="447"/>
      <c r="LO8" s="447"/>
      <c r="LP8" s="447"/>
      <c r="LQ8" s="447"/>
      <c r="LR8" s="447"/>
      <c r="LS8" s="447"/>
      <c r="LT8" s="447"/>
      <c r="LU8" s="447"/>
      <c r="LV8" s="447"/>
      <c r="LW8" s="447"/>
      <c r="LX8" s="447"/>
      <c r="LY8" s="447"/>
      <c r="LZ8" s="447"/>
      <c r="MA8" s="447"/>
      <c r="MB8" s="447"/>
      <c r="MC8" s="447"/>
      <c r="MD8" s="447"/>
      <c r="ME8" s="447"/>
      <c r="MF8" s="447"/>
      <c r="MG8" s="447"/>
      <c r="MH8" s="447"/>
      <c r="MI8" s="447"/>
      <c r="MJ8" s="447"/>
      <c r="MK8" s="447"/>
      <c r="ML8" s="447"/>
      <c r="MM8" s="447"/>
      <c r="MN8" s="447"/>
      <c r="MO8" s="447"/>
      <c r="MP8" s="447"/>
      <c r="MQ8" s="447"/>
      <c r="MR8" s="447"/>
      <c r="MS8" s="447"/>
      <c r="MT8" s="447"/>
      <c r="MU8" s="447"/>
      <c r="MV8" s="447"/>
      <c r="MW8" s="447"/>
      <c r="MX8" s="447"/>
      <c r="MY8" s="447"/>
      <c r="MZ8" s="447"/>
      <c r="NA8" s="447"/>
      <c r="NB8" s="447"/>
      <c r="NC8" s="447"/>
      <c r="ND8" s="447"/>
      <c r="NE8" s="447"/>
      <c r="NF8" s="447"/>
      <c r="NG8" s="447"/>
      <c r="NH8" s="447"/>
      <c r="NI8" s="447"/>
      <c r="NJ8" s="447"/>
      <c r="NK8" s="447"/>
      <c r="NL8" s="447"/>
      <c r="NM8" s="447"/>
      <c r="NN8" s="447"/>
      <c r="NO8" s="447"/>
      <c r="NP8" s="447"/>
      <c r="NQ8" s="447"/>
      <c r="NR8" s="447"/>
      <c r="NS8" s="447"/>
      <c r="NT8" s="447"/>
      <c r="NU8" s="447"/>
      <c r="NV8" s="447"/>
      <c r="NW8" s="447"/>
      <c r="NX8" s="447"/>
      <c r="NY8" s="447"/>
      <c r="NZ8" s="447"/>
      <c r="OA8" s="447"/>
      <c r="OB8" s="447"/>
      <c r="OC8" s="447"/>
      <c r="OD8" s="447"/>
      <c r="OE8" s="447"/>
      <c r="OF8" s="447"/>
      <c r="OG8" s="447"/>
      <c r="OH8" s="447"/>
      <c r="OI8" s="447"/>
      <c r="OJ8" s="447"/>
      <c r="OK8" s="447"/>
      <c r="OL8" s="447"/>
      <c r="OM8" s="447"/>
      <c r="ON8" s="447"/>
      <c r="OO8" s="447"/>
      <c r="OP8" s="447"/>
      <c r="OQ8" s="447"/>
      <c r="OR8" s="447"/>
      <c r="OS8" s="447"/>
      <c r="OT8" s="447"/>
      <c r="OU8" s="447"/>
      <c r="OV8" s="447"/>
      <c r="OW8" s="447"/>
      <c r="OX8" s="447"/>
      <c r="OY8" s="447"/>
      <c r="OZ8" s="447"/>
      <c r="PA8" s="447"/>
      <c r="PB8" s="447"/>
      <c r="PC8" s="447"/>
      <c r="PD8" s="447"/>
      <c r="PE8" s="447"/>
      <c r="PF8" s="447"/>
      <c r="PG8" s="447"/>
      <c r="PH8" s="447"/>
      <c r="PI8" s="447"/>
      <c r="PJ8" s="447"/>
      <c r="PK8" s="447"/>
      <c r="PL8" s="447"/>
      <c r="PM8" s="447"/>
      <c r="PN8" s="447"/>
      <c r="PO8" s="447"/>
      <c r="PP8" s="447"/>
      <c r="PQ8" s="447"/>
      <c r="PR8" s="447"/>
      <c r="PS8" s="447"/>
      <c r="PT8" s="447"/>
      <c r="PU8" s="447"/>
      <c r="PV8" s="447"/>
      <c r="PW8" s="447"/>
      <c r="PX8" s="447"/>
      <c r="PY8" s="447"/>
      <c r="PZ8" s="447"/>
      <c r="QA8" s="447"/>
      <c r="QB8" s="447"/>
      <c r="QC8" s="447"/>
      <c r="QD8" s="447"/>
      <c r="QE8" s="447"/>
      <c r="QF8" s="447"/>
      <c r="QG8" s="447"/>
      <c r="QH8" s="447"/>
      <c r="QI8" s="447"/>
      <c r="QJ8" s="447"/>
      <c r="QK8" s="447"/>
      <c r="QL8" s="447"/>
      <c r="QM8" s="447"/>
      <c r="QN8" s="447"/>
      <c r="QO8" s="447"/>
      <c r="QP8" s="447"/>
      <c r="QQ8" s="447"/>
      <c r="QR8" s="447"/>
      <c r="QS8" s="447"/>
      <c r="QT8" s="447"/>
      <c r="QU8" s="447"/>
      <c r="QV8" s="447"/>
      <c r="QW8" s="447"/>
      <c r="QX8" s="447"/>
      <c r="QY8" s="447"/>
      <c r="QZ8" s="447"/>
      <c r="RA8" s="447"/>
      <c r="RB8" s="447"/>
      <c r="RC8" s="447"/>
      <c r="RD8" s="447"/>
      <c r="RE8" s="447"/>
      <c r="RF8" s="447"/>
      <c r="RG8" s="447"/>
      <c r="RH8" s="447"/>
      <c r="RI8" s="447"/>
      <c r="RJ8" s="447"/>
      <c r="RK8" s="447"/>
      <c r="RL8" s="447"/>
      <c r="RM8" s="447"/>
      <c r="RN8" s="447"/>
      <c r="RO8" s="447"/>
      <c r="RP8" s="447"/>
      <c r="RQ8" s="447"/>
      <c r="RR8" s="447"/>
      <c r="RS8" s="447"/>
      <c r="RT8" s="447"/>
      <c r="RU8" s="447"/>
      <c r="RV8" s="447"/>
      <c r="RW8" s="447"/>
      <c r="RX8" s="447"/>
      <c r="RY8" s="447"/>
      <c r="RZ8" s="447"/>
      <c r="SA8" s="447"/>
      <c r="SB8" s="447"/>
      <c r="SC8" s="447"/>
      <c r="SD8" s="447"/>
      <c r="SE8" s="447"/>
      <c r="SF8" s="447"/>
      <c r="SG8" s="447"/>
      <c r="SH8" s="447"/>
      <c r="SI8" s="447"/>
      <c r="SJ8" s="447"/>
      <c r="SK8" s="447"/>
      <c r="SL8" s="447"/>
      <c r="SM8" s="447"/>
      <c r="SN8" s="447"/>
      <c r="SO8" s="447"/>
      <c r="SP8" s="447"/>
      <c r="SQ8" s="447"/>
      <c r="SR8" s="447"/>
      <c r="SS8" s="447"/>
      <c r="ST8" s="447"/>
      <c r="SU8" s="447"/>
      <c r="SV8" s="447"/>
      <c r="SW8" s="447"/>
      <c r="SX8" s="447"/>
      <c r="SY8" s="447"/>
      <c r="SZ8" s="447"/>
      <c r="TA8" s="447"/>
      <c r="TB8" s="447"/>
      <c r="TC8" s="447"/>
      <c r="TD8" s="447"/>
      <c r="TE8" s="447"/>
      <c r="TF8" s="447"/>
      <c r="TG8" s="447"/>
      <c r="TH8" s="447"/>
      <c r="TI8" s="447"/>
      <c r="TJ8" s="447"/>
      <c r="TK8" s="447"/>
      <c r="TL8" s="447"/>
      <c r="TM8" s="447"/>
      <c r="TN8" s="447"/>
      <c r="TO8" s="447"/>
      <c r="TP8" s="447"/>
      <c r="TQ8" s="447"/>
      <c r="TR8" s="447"/>
      <c r="TS8" s="447"/>
      <c r="TT8" s="447"/>
      <c r="TU8" s="447"/>
      <c r="TV8" s="447"/>
      <c r="TW8" s="447"/>
      <c r="TX8" s="447"/>
      <c r="TY8" s="447"/>
      <c r="TZ8" s="447"/>
      <c r="UA8" s="447"/>
      <c r="UB8" s="447"/>
      <c r="UC8" s="447"/>
      <c r="UD8" s="447"/>
      <c r="UE8" s="447"/>
      <c r="UF8" s="447"/>
      <c r="UG8" s="447"/>
      <c r="UH8" s="447"/>
      <c r="UI8" s="447"/>
      <c r="UJ8" s="447"/>
      <c r="UK8" s="447"/>
      <c r="UL8" s="447"/>
      <c r="UM8" s="447"/>
      <c r="UN8" s="447"/>
      <c r="UO8" s="447"/>
      <c r="UP8" s="447"/>
      <c r="UQ8" s="447"/>
      <c r="UR8" s="447"/>
      <c r="US8" s="447"/>
      <c r="UT8" s="447"/>
      <c r="UU8" s="447"/>
      <c r="UV8" s="447"/>
      <c r="UW8" s="447"/>
      <c r="UX8" s="447"/>
      <c r="UY8" s="447"/>
      <c r="UZ8" s="447"/>
      <c r="VA8" s="447"/>
      <c r="VB8" s="447"/>
      <c r="VC8" s="447"/>
      <c r="VD8" s="447"/>
      <c r="VE8" s="447"/>
      <c r="VF8" s="447"/>
      <c r="VG8" s="447"/>
      <c r="VH8" s="447"/>
      <c r="VI8" s="447"/>
      <c r="VJ8" s="447"/>
      <c r="VK8" s="447"/>
      <c r="VL8" s="447"/>
      <c r="VM8" s="447"/>
      <c r="VN8" s="447"/>
      <c r="VO8" s="447"/>
      <c r="VP8" s="447"/>
      <c r="VQ8" s="447"/>
      <c r="VR8" s="447"/>
      <c r="VS8" s="447"/>
      <c r="VT8" s="447"/>
      <c r="VU8" s="447"/>
      <c r="VV8" s="447"/>
      <c r="VW8" s="447"/>
      <c r="VX8" s="447"/>
      <c r="VY8" s="447"/>
      <c r="VZ8" s="447"/>
      <c r="WA8" s="447"/>
      <c r="WB8" s="447"/>
      <c r="WC8" s="447"/>
      <c r="WD8" s="447"/>
      <c r="WE8" s="447"/>
      <c r="WF8" s="447"/>
      <c r="WG8" s="447"/>
      <c r="WH8" s="447"/>
      <c r="WI8" s="447"/>
      <c r="WJ8" s="447"/>
      <c r="WK8" s="447"/>
      <c r="WL8" s="447"/>
      <c r="WM8" s="447"/>
      <c r="WN8" s="447"/>
      <c r="WO8" s="447"/>
      <c r="WP8" s="447"/>
      <c r="WQ8" s="447"/>
      <c r="WR8" s="447"/>
      <c r="WS8" s="447"/>
      <c r="WT8" s="447"/>
      <c r="WU8" s="447"/>
      <c r="WV8" s="447"/>
      <c r="WW8" s="447"/>
      <c r="WX8" s="447"/>
      <c r="WY8" s="447"/>
      <c r="WZ8" s="447"/>
      <c r="XA8" s="447"/>
      <c r="XB8" s="447"/>
      <c r="XC8" s="447"/>
      <c r="XD8" s="447"/>
      <c r="XE8" s="447"/>
      <c r="XF8" s="447"/>
      <c r="XG8" s="447"/>
      <c r="XH8" s="447"/>
      <c r="XI8" s="447"/>
      <c r="XJ8" s="447"/>
      <c r="XK8" s="447"/>
      <c r="XL8" s="447"/>
      <c r="XM8" s="447"/>
      <c r="XN8" s="447"/>
      <c r="XO8" s="447"/>
      <c r="XP8" s="447"/>
      <c r="XQ8" s="447"/>
      <c r="XR8" s="447"/>
      <c r="XS8" s="447"/>
      <c r="XT8" s="447"/>
      <c r="XU8" s="447"/>
      <c r="XV8" s="447"/>
      <c r="XW8" s="447"/>
      <c r="XX8" s="447"/>
      <c r="XY8" s="447"/>
      <c r="XZ8" s="447"/>
      <c r="YA8" s="447"/>
      <c r="YB8" s="447"/>
      <c r="YC8" s="447"/>
      <c r="YD8" s="447"/>
      <c r="YE8" s="447"/>
      <c r="YF8" s="447"/>
      <c r="YG8" s="447"/>
      <c r="YH8" s="447"/>
      <c r="YI8" s="447"/>
      <c r="YJ8" s="447"/>
      <c r="YK8" s="447"/>
      <c r="YL8" s="447"/>
      <c r="YM8" s="447"/>
      <c r="YN8" s="447"/>
      <c r="YO8" s="447"/>
      <c r="YP8" s="447"/>
      <c r="YQ8" s="447"/>
      <c r="YR8" s="447"/>
      <c r="YS8" s="447"/>
      <c r="YT8" s="447"/>
      <c r="YU8" s="447"/>
      <c r="YV8" s="447"/>
      <c r="YW8" s="447"/>
      <c r="YX8" s="447"/>
      <c r="YY8" s="447"/>
      <c r="YZ8" s="447"/>
      <c r="ZA8" s="447"/>
      <c r="ZB8" s="447"/>
      <c r="ZC8" s="447"/>
      <c r="ZD8" s="447"/>
      <c r="ZE8" s="447"/>
      <c r="ZF8" s="447"/>
      <c r="ZG8" s="447"/>
      <c r="ZH8" s="447"/>
      <c r="ZI8" s="447"/>
      <c r="ZJ8" s="447"/>
      <c r="ZK8" s="447"/>
      <c r="ZL8" s="447"/>
      <c r="ZM8" s="447"/>
      <c r="ZN8" s="447"/>
      <c r="ZO8" s="447"/>
      <c r="ZP8" s="447"/>
      <c r="ZQ8" s="447"/>
      <c r="ZR8" s="447"/>
      <c r="ZS8" s="447"/>
      <c r="ZT8" s="447"/>
      <c r="ZU8" s="447"/>
      <c r="ZV8" s="447"/>
      <c r="ZW8" s="447"/>
      <c r="ZX8" s="447"/>
      <c r="ZY8" s="447"/>
      <c r="ZZ8" s="447"/>
      <c r="AAA8" s="447"/>
      <c r="AAB8" s="447"/>
      <c r="AAC8" s="447"/>
      <c r="AAD8" s="447"/>
      <c r="AAE8" s="447"/>
      <c r="AAF8" s="447"/>
      <c r="AAG8" s="447"/>
      <c r="AAH8" s="447"/>
      <c r="AAI8" s="447"/>
      <c r="AAJ8" s="447"/>
      <c r="AAK8" s="447"/>
      <c r="AAL8" s="447"/>
      <c r="AAM8" s="447"/>
      <c r="AAN8" s="447"/>
      <c r="AAO8" s="447"/>
      <c r="AAP8" s="447"/>
      <c r="AAQ8" s="447"/>
      <c r="AAR8" s="447"/>
      <c r="AAS8" s="447"/>
      <c r="AAT8" s="447"/>
      <c r="AAU8" s="447"/>
      <c r="AAV8" s="447"/>
      <c r="AAW8" s="447"/>
      <c r="AAX8" s="447"/>
      <c r="AAY8" s="447"/>
      <c r="AAZ8" s="447"/>
      <c r="ABA8" s="447"/>
      <c r="ABB8" s="447"/>
      <c r="ABC8" s="447"/>
      <c r="ABD8" s="447"/>
      <c r="ABE8" s="447"/>
      <c r="ABF8" s="447"/>
      <c r="ABG8" s="447"/>
      <c r="ABH8" s="447"/>
      <c r="ABI8" s="447"/>
      <c r="ABJ8" s="447"/>
      <c r="ABK8" s="447"/>
      <c r="ABL8" s="447"/>
      <c r="ABM8" s="447"/>
      <c r="ABN8" s="447"/>
      <c r="ABO8" s="447"/>
      <c r="ABP8" s="447"/>
      <c r="ABQ8" s="447"/>
      <c r="ABR8" s="447"/>
      <c r="ABS8" s="447"/>
      <c r="ABT8" s="447"/>
      <c r="ABU8" s="447"/>
      <c r="ABV8" s="447"/>
      <c r="ABW8" s="447"/>
      <c r="ABX8" s="447"/>
      <c r="ABY8" s="447"/>
      <c r="ABZ8" s="447"/>
      <c r="ACA8" s="447"/>
      <c r="ACB8" s="447"/>
      <c r="ACC8" s="447"/>
      <c r="ACD8" s="447"/>
      <c r="ACE8" s="447"/>
      <c r="ACF8" s="447"/>
      <c r="ACG8" s="447"/>
      <c r="ACH8" s="447"/>
      <c r="ACI8" s="447"/>
      <c r="ACJ8" s="447"/>
      <c r="ACK8" s="447"/>
      <c r="ACL8" s="447"/>
      <c r="ACM8" s="447"/>
      <c r="ACN8" s="447"/>
      <c r="ACO8" s="447"/>
      <c r="ACP8" s="447"/>
      <c r="ACQ8" s="447"/>
      <c r="ACR8" s="447"/>
      <c r="ACS8" s="447"/>
      <c r="ACT8" s="447"/>
      <c r="ACU8" s="447"/>
      <c r="ACV8" s="447"/>
      <c r="ACW8" s="447"/>
      <c r="ACX8" s="447"/>
      <c r="ACY8" s="447"/>
      <c r="ACZ8" s="447"/>
      <c r="ADA8" s="447"/>
      <c r="ADB8" s="447"/>
      <c r="ADC8" s="447"/>
      <c r="ADD8" s="447"/>
      <c r="ADE8" s="447"/>
      <c r="ADF8" s="447"/>
      <c r="ADG8" s="447"/>
      <c r="ADH8" s="447"/>
      <c r="ADI8" s="447"/>
      <c r="ADJ8" s="447"/>
      <c r="ADK8" s="447"/>
      <c r="ADL8" s="447"/>
      <c r="ADM8" s="447"/>
      <c r="ADN8" s="447"/>
      <c r="ADO8" s="447"/>
      <c r="ADP8" s="447"/>
      <c r="ADQ8" s="447"/>
      <c r="ADR8" s="447"/>
      <c r="ADS8" s="447"/>
      <c r="ADT8" s="447"/>
      <c r="ADU8" s="447"/>
      <c r="ADV8" s="447"/>
      <c r="ADW8" s="447"/>
      <c r="ADX8" s="447"/>
      <c r="ADY8" s="447"/>
      <c r="ADZ8" s="447"/>
      <c r="AEA8" s="447"/>
      <c r="AEB8" s="447"/>
      <c r="AEC8" s="447"/>
      <c r="AED8" s="447"/>
      <c r="AEE8" s="447"/>
      <c r="AEF8" s="447"/>
      <c r="AEG8" s="447"/>
      <c r="AEH8" s="447"/>
      <c r="AEI8" s="447"/>
      <c r="AEJ8" s="447"/>
      <c r="AEK8" s="447"/>
      <c r="AEL8" s="447"/>
      <c r="AEM8" s="447"/>
      <c r="AEN8" s="447"/>
      <c r="AEO8" s="447"/>
      <c r="AEP8" s="447"/>
      <c r="AEQ8" s="447"/>
      <c r="AER8" s="447"/>
      <c r="AES8" s="447"/>
      <c r="AET8" s="447"/>
      <c r="AEU8" s="447"/>
      <c r="AEV8" s="447"/>
      <c r="AEW8" s="447"/>
      <c r="AEX8" s="447"/>
      <c r="AEY8" s="447"/>
      <c r="AEZ8" s="447"/>
      <c r="AFA8" s="447"/>
      <c r="AFB8" s="447"/>
      <c r="AFC8" s="447"/>
      <c r="AFD8" s="447"/>
      <c r="AFE8" s="447"/>
      <c r="AFF8" s="447"/>
      <c r="AFG8" s="447"/>
      <c r="AFH8" s="447"/>
      <c r="AFI8" s="447"/>
      <c r="AFJ8" s="447"/>
      <c r="AFK8" s="447"/>
      <c r="AFL8" s="447"/>
      <c r="AFM8" s="447"/>
      <c r="AFN8" s="447"/>
      <c r="AFO8" s="447"/>
      <c r="AFP8" s="447"/>
      <c r="AFQ8" s="447"/>
      <c r="AFR8" s="447"/>
      <c r="AFS8" s="447"/>
      <c r="AFT8" s="447"/>
      <c r="AFU8" s="447"/>
      <c r="AFV8" s="447"/>
      <c r="AFW8" s="447"/>
      <c r="AFX8" s="447"/>
      <c r="AFY8" s="447"/>
      <c r="AFZ8" s="447"/>
      <c r="AGA8" s="447"/>
      <c r="AGB8" s="447"/>
      <c r="AGC8" s="447"/>
      <c r="AGD8" s="447"/>
      <c r="AGE8" s="447"/>
      <c r="AGF8" s="447"/>
      <c r="AGG8" s="447"/>
      <c r="AGH8" s="447"/>
      <c r="AGI8" s="447"/>
      <c r="AGJ8" s="447"/>
      <c r="AGK8" s="447"/>
      <c r="AGL8" s="447"/>
      <c r="AGM8" s="447"/>
      <c r="AGN8" s="447"/>
      <c r="AGO8" s="447"/>
      <c r="AGP8" s="447"/>
      <c r="AGQ8" s="447"/>
      <c r="AGR8" s="447"/>
      <c r="AGS8" s="447"/>
      <c r="AGT8" s="447"/>
      <c r="AGU8" s="447"/>
      <c r="AGV8" s="447"/>
      <c r="AGW8" s="447"/>
      <c r="AGX8" s="447"/>
      <c r="AGY8" s="447"/>
      <c r="AGZ8" s="447"/>
      <c r="AHA8" s="447"/>
      <c r="AHB8" s="447"/>
      <c r="AHC8" s="447"/>
      <c r="AHD8" s="447"/>
      <c r="AHE8" s="447"/>
      <c r="AHF8" s="447"/>
      <c r="AHG8" s="447"/>
      <c r="AHH8" s="447"/>
      <c r="AHI8" s="447"/>
      <c r="AHJ8" s="447"/>
      <c r="AHK8" s="447"/>
      <c r="AHL8" s="447"/>
      <c r="AHM8" s="447"/>
      <c r="AHN8" s="447"/>
      <c r="AHO8" s="447"/>
      <c r="AHP8" s="447"/>
      <c r="AHQ8" s="447"/>
      <c r="AHR8" s="447"/>
      <c r="AHS8" s="447"/>
      <c r="AHT8" s="447"/>
      <c r="AHU8" s="447"/>
      <c r="AHV8" s="447"/>
      <c r="AHW8" s="447"/>
      <c r="AHX8" s="447"/>
      <c r="AHY8" s="447"/>
      <c r="AHZ8" s="447"/>
      <c r="AIA8" s="447"/>
      <c r="AIB8" s="447"/>
      <c r="AIC8" s="447"/>
      <c r="AID8" s="447"/>
      <c r="AIE8" s="447"/>
      <c r="AIF8" s="447"/>
      <c r="AIG8" s="447"/>
      <c r="AIH8" s="447"/>
      <c r="AII8" s="447"/>
      <c r="AIJ8" s="447"/>
      <c r="AIK8" s="447"/>
      <c r="AIL8" s="447"/>
      <c r="AIM8" s="447"/>
      <c r="AIN8" s="447"/>
      <c r="AIO8" s="447"/>
      <c r="AIP8" s="447"/>
      <c r="AIQ8" s="447"/>
      <c r="AIR8" s="447"/>
      <c r="AIS8" s="447"/>
      <c r="AIT8" s="447"/>
      <c r="AIU8" s="447"/>
      <c r="AIV8" s="447"/>
      <c r="AIW8" s="447"/>
      <c r="AIX8" s="447"/>
      <c r="AIY8" s="447"/>
      <c r="AIZ8" s="447"/>
      <c r="AJA8" s="447"/>
      <c r="AJB8" s="447"/>
      <c r="AJC8" s="447"/>
      <c r="AJD8" s="447"/>
      <c r="AJE8" s="447"/>
      <c r="AJF8" s="447"/>
      <c r="AJG8" s="447"/>
      <c r="AJH8" s="447"/>
      <c r="AJI8" s="447"/>
      <c r="AJJ8" s="447"/>
      <c r="AJK8" s="447"/>
      <c r="AJL8" s="447"/>
      <c r="AJM8" s="447"/>
      <c r="AJN8" s="447"/>
      <c r="AJO8" s="447"/>
      <c r="AJP8" s="447"/>
      <c r="AJQ8" s="447"/>
      <c r="AJR8" s="447"/>
      <c r="AJS8" s="447"/>
      <c r="AJT8" s="447"/>
      <c r="AJU8" s="447"/>
      <c r="AJV8" s="447"/>
      <c r="AJW8" s="447"/>
      <c r="AJX8" s="447"/>
      <c r="AJY8" s="447"/>
      <c r="AJZ8" s="447"/>
      <c r="AKA8" s="447"/>
      <c r="AKB8" s="447"/>
      <c r="AKC8" s="447"/>
      <c r="AKD8" s="447"/>
      <c r="AKE8" s="447"/>
      <c r="AKF8" s="447"/>
      <c r="AKG8" s="447"/>
      <c r="AKH8" s="447"/>
      <c r="AKI8" s="447"/>
      <c r="AKJ8" s="447"/>
      <c r="AKK8" s="447"/>
      <c r="AKL8" s="447"/>
      <c r="AKM8" s="447"/>
      <c r="AKN8" s="447"/>
      <c r="AKO8" s="447"/>
      <c r="AKP8" s="447"/>
      <c r="AKQ8" s="447"/>
      <c r="AKR8" s="447"/>
      <c r="AKS8" s="447"/>
      <c r="AKT8" s="447"/>
      <c r="AKU8" s="447"/>
      <c r="AKV8" s="447"/>
      <c r="AKW8" s="447"/>
      <c r="AKX8" s="447"/>
      <c r="AKY8" s="447"/>
      <c r="AKZ8" s="447"/>
      <c r="ALA8" s="447"/>
      <c r="ALB8" s="447"/>
      <c r="ALC8" s="447"/>
      <c r="ALD8" s="447"/>
      <c r="ALE8" s="447"/>
      <c r="ALF8" s="447"/>
      <c r="ALG8" s="447"/>
      <c r="ALH8" s="447"/>
      <c r="ALI8" s="447"/>
      <c r="ALJ8" s="447"/>
      <c r="ALK8" s="447"/>
      <c r="ALL8" s="447"/>
      <c r="ALM8" s="447"/>
      <c r="ALN8" s="447"/>
      <c r="ALO8" s="447"/>
      <c r="ALP8" s="447"/>
      <c r="ALQ8" s="447"/>
      <c r="ALR8" s="447"/>
      <c r="ALS8" s="447"/>
      <c r="ALT8" s="447"/>
      <c r="ALU8" s="447"/>
      <c r="ALV8" s="447"/>
      <c r="ALW8" s="447"/>
      <c r="ALX8" s="447"/>
      <c r="ALY8" s="447"/>
      <c r="ALZ8" s="447"/>
    </row>
    <row r="9" spans="1:1014" ht="15" customHeight="1">
      <c r="A9" s="427">
        <v>1</v>
      </c>
      <c r="B9" s="322" t="s">
        <v>2120</v>
      </c>
      <c r="C9" s="322"/>
      <c r="D9" s="322"/>
      <c r="E9" s="417"/>
      <c r="F9" s="417"/>
      <c r="G9" s="417"/>
      <c r="H9" s="438" t="s">
        <v>2121</v>
      </c>
      <c r="I9" s="418"/>
      <c r="J9" s="420"/>
      <c r="K9" s="317" t="s">
        <v>2122</v>
      </c>
      <c r="L9" s="420"/>
      <c r="M9" s="420"/>
      <c r="N9" s="420"/>
      <c r="O9" s="420"/>
      <c r="P9" s="420"/>
      <c r="Q9" s="419" t="s">
        <v>820</v>
      </c>
      <c r="R9" s="342" t="s">
        <v>864</v>
      </c>
      <c r="S9" s="342" t="s">
        <v>2122</v>
      </c>
      <c r="T9" s="420"/>
      <c r="U9" s="420"/>
      <c r="V9" s="420" t="s">
        <v>864</v>
      </c>
      <c r="W9" s="420" t="s">
        <v>864</v>
      </c>
    </row>
    <row r="10" spans="1:1014" ht="15" customHeight="1">
      <c r="A10" s="427">
        <v>2</v>
      </c>
      <c r="B10" s="322"/>
      <c r="C10" s="322" t="s">
        <v>2123</v>
      </c>
      <c r="D10" s="322"/>
      <c r="E10" s="417"/>
      <c r="F10" s="417"/>
      <c r="G10" s="417"/>
      <c r="H10" s="450" t="s">
        <v>2124</v>
      </c>
      <c r="I10" s="422">
        <v>101</v>
      </c>
      <c r="J10" s="426"/>
      <c r="K10" s="423" t="s">
        <v>2125</v>
      </c>
      <c r="L10" s="424"/>
      <c r="M10" s="424"/>
      <c r="N10" s="424"/>
      <c r="O10" s="424"/>
      <c r="P10" s="424"/>
      <c r="Q10" s="419" t="s">
        <v>820</v>
      </c>
      <c r="R10" s="345"/>
      <c r="S10" s="345" t="s">
        <v>1060</v>
      </c>
      <c r="T10" s="424"/>
      <c r="U10" s="424"/>
      <c r="V10" s="424" t="s">
        <v>864</v>
      </c>
      <c r="W10" s="424" t="s">
        <v>864</v>
      </c>
    </row>
    <row r="11" spans="1:1014" ht="15" customHeight="1">
      <c r="A11" s="427">
        <v>3</v>
      </c>
      <c r="B11" s="322"/>
      <c r="C11" s="322" t="s">
        <v>2126</v>
      </c>
      <c r="D11" s="322"/>
      <c r="E11" s="417"/>
      <c r="F11" s="417"/>
      <c r="G11" s="417"/>
      <c r="H11" s="449" t="s">
        <v>2127</v>
      </c>
      <c r="I11" s="425" t="s">
        <v>2128</v>
      </c>
      <c r="J11" s="420"/>
      <c r="K11" s="317" t="s">
        <v>2129</v>
      </c>
      <c r="L11" s="420"/>
      <c r="M11" s="420"/>
      <c r="N11" s="420"/>
      <c r="O11" s="420"/>
      <c r="P11" s="420"/>
      <c r="Q11" s="419" t="s">
        <v>820</v>
      </c>
      <c r="R11" s="342"/>
      <c r="S11" s="342" t="s">
        <v>863</v>
      </c>
      <c r="T11" s="420"/>
      <c r="U11" s="420"/>
      <c r="V11" s="420" t="s">
        <v>864</v>
      </c>
      <c r="W11" s="420" t="s">
        <v>864</v>
      </c>
    </row>
    <row r="12" spans="1:1014" ht="15" customHeight="1">
      <c r="A12" s="427">
        <v>4</v>
      </c>
      <c r="B12" s="322" t="s">
        <v>2130</v>
      </c>
      <c r="C12" s="322"/>
      <c r="D12" s="322"/>
      <c r="E12" s="417"/>
      <c r="F12" s="417"/>
      <c r="G12" s="417"/>
      <c r="H12" s="451" t="s">
        <v>2131</v>
      </c>
      <c r="I12" s="422" t="s">
        <v>2132</v>
      </c>
      <c r="J12" s="426"/>
      <c r="K12" s="423" t="s">
        <v>2133</v>
      </c>
      <c r="L12" s="424"/>
      <c r="M12" s="424"/>
      <c r="N12" s="424"/>
      <c r="O12" s="424"/>
      <c r="P12" s="424"/>
      <c r="Q12" s="419" t="s">
        <v>820</v>
      </c>
      <c r="R12" s="345"/>
      <c r="S12" s="345" t="s">
        <v>863</v>
      </c>
      <c r="T12" s="424"/>
      <c r="U12" s="424"/>
      <c r="V12" s="424" t="s">
        <v>864</v>
      </c>
      <c r="W12" s="424" t="s">
        <v>864</v>
      </c>
    </row>
    <row r="13" spans="1:1014" ht="15" customHeight="1">
      <c r="A13" s="432">
        <v>5</v>
      </c>
      <c r="B13" s="433" t="s">
        <v>2134</v>
      </c>
      <c r="C13" s="433"/>
      <c r="D13" s="433"/>
      <c r="E13" s="434"/>
      <c r="F13" s="434"/>
      <c r="G13" s="434"/>
      <c r="H13" s="452" t="s">
        <v>2135</v>
      </c>
      <c r="I13" s="435"/>
      <c r="J13" s="436"/>
      <c r="K13" s="435" t="s">
        <v>2136</v>
      </c>
      <c r="L13" s="436"/>
      <c r="M13" s="436"/>
      <c r="N13" s="436"/>
      <c r="O13" s="436"/>
      <c r="P13" s="436"/>
      <c r="Q13" s="437" t="s">
        <v>817</v>
      </c>
      <c r="R13" s="487" t="s">
        <v>864</v>
      </c>
      <c r="S13" s="488" t="s">
        <v>2136</v>
      </c>
      <c r="T13" s="436"/>
      <c r="U13" s="436"/>
      <c r="V13" s="436" t="s">
        <v>864</v>
      </c>
      <c r="W13" s="436" t="s">
        <v>864</v>
      </c>
    </row>
    <row r="14" spans="1:1014" ht="15" customHeight="1">
      <c r="A14" s="427">
        <v>6</v>
      </c>
      <c r="B14" s="322" t="s">
        <v>2137</v>
      </c>
      <c r="C14" s="322"/>
      <c r="D14" s="322"/>
      <c r="E14" s="417"/>
      <c r="F14" s="417"/>
      <c r="G14" s="417"/>
      <c r="H14" s="449" t="s">
        <v>2138</v>
      </c>
      <c r="I14" s="469"/>
      <c r="J14" s="420"/>
      <c r="K14" s="317" t="s">
        <v>2139</v>
      </c>
      <c r="L14" s="420"/>
      <c r="M14" s="420"/>
      <c r="N14" s="420"/>
      <c r="O14" s="420"/>
      <c r="P14" s="420"/>
      <c r="Q14" s="419" t="s">
        <v>817</v>
      </c>
      <c r="R14" s="342"/>
      <c r="S14" s="342" t="s">
        <v>863</v>
      </c>
      <c r="T14" s="420"/>
      <c r="U14" s="420"/>
      <c r="V14" s="420" t="s">
        <v>864</v>
      </c>
      <c r="W14" s="420" t="s">
        <v>864</v>
      </c>
    </row>
    <row r="15" spans="1:1014" s="458" customFormat="1" ht="15">
      <c r="A15" s="459">
        <f>SUBTOTAL(103,Tableau9[ID])</f>
        <v>6</v>
      </c>
      <c r="B15" s="459">
        <f>SUBTOTAL(103,Tableau9[Donnée (Niveau 1)])</f>
        <v>4</v>
      </c>
      <c r="C15" s="459">
        <f>SUBTOTAL(103,Tableau9[Donnée (Niveau 2)])</f>
        <v>2</v>
      </c>
      <c r="D15" s="459">
        <f>SUBTOTAL(103,Tableau9[Donnée (Niveau 3)])</f>
        <v>0</v>
      </c>
      <c r="E15" s="459">
        <f>SUBTOTAL(103,Tableau9[Donnée (Niveau 4)])</f>
        <v>0</v>
      </c>
      <c r="F15" s="459">
        <f>SUBTOTAL(103,Tableau9[Donnée (Niveau 5)])</f>
        <v>0</v>
      </c>
      <c r="G15" s="459">
        <f>SUBTOTAL(103,Tableau9[Donnée (Niveau 6)])</f>
        <v>0</v>
      </c>
      <c r="H15" s="459">
        <f>SUBTOTAL(103,Tableau9[Description])</f>
        <v>6</v>
      </c>
      <c r="I15" s="459">
        <f>SUBTOTAL(103,Tableau9[Exemples])</f>
        <v>3</v>
      </c>
      <c r="J15" s="459">
        <f>SUBTOTAL(103,Tableau9[Balise NexSIS])</f>
        <v>0</v>
      </c>
      <c r="K15" s="459">
        <f>SUBTOTAL(103,Tableau9[Nouvelle balise])</f>
        <v>6</v>
      </c>
      <c r="L15" s="459">
        <f>SUBTOTAL(103,Tableau9[Nantes - balise])</f>
        <v>0</v>
      </c>
      <c r="M15" s="459">
        <f>SUBTOTAL(103,Tableau9[Nantes - description])</f>
        <v>0</v>
      </c>
      <c r="N15" s="459">
        <f>SUBTOTAL(103,Tableau9[GT399])</f>
        <v>0</v>
      </c>
      <c r="O15" s="459">
        <f>SUBTOTAL(103,Tableau9[GT399 description])</f>
        <v>0</v>
      </c>
      <c r="P15" s="459">
        <f>SUBTOTAL(103,Tableau9[Priorisation])</f>
        <v>0</v>
      </c>
      <c r="Q15" s="459">
        <f>SUBTOTAL(103,Tableau9[Cardinalité])</f>
        <v>6</v>
      </c>
      <c r="R15" s="459">
        <f>SUBTOTAL(103,Tableau9[Objet])</f>
        <v>2</v>
      </c>
      <c r="S15" s="459">
        <f>SUBTOTAL(103,Tableau9[Format (ou type)])</f>
        <v>6</v>
      </c>
      <c r="T15" s="459">
        <f>SUBTOTAL(103,Tableau9[Nomenclature/ énumération])</f>
        <v>0</v>
      </c>
      <c r="U15" s="459">
        <f>SUBTOTAL(103,Tableau9[Détails de format])</f>
        <v>0</v>
      </c>
      <c r="V15" s="459">
        <f>SUBTOTAL(103,Tableau9[15-18])</f>
        <v>6</v>
      </c>
      <c r="W15" s="459">
        <f>SUBTOTAL(103,Tableau9[15-15])</f>
        <v>6</v>
      </c>
    </row>
    <row r="16" spans="1:1014">
      <c r="E16" s="57"/>
      <c r="AF16" s="454"/>
      <c r="AG16" s="455"/>
      <c r="AH16" s="455"/>
      <c r="AI16" s="456"/>
    </row>
    <row r="17" spans="3:8">
      <c r="E17" s="57"/>
    </row>
    <row r="18" spans="3:8">
      <c r="E18" s="57"/>
    </row>
    <row r="19" spans="3:8">
      <c r="C19" s="457"/>
      <c r="E19" s="57"/>
      <c r="H19" t="s">
        <v>303</v>
      </c>
    </row>
  </sheetData>
  <mergeCells count="10">
    <mergeCell ref="AC7:AD7"/>
    <mergeCell ref="E5:F5"/>
    <mergeCell ref="E4:F4"/>
    <mergeCell ref="E3:F3"/>
    <mergeCell ref="E2:F2"/>
    <mergeCell ref="E1:F1"/>
    <mergeCell ref="H1:J2"/>
    <mergeCell ref="O1:P1"/>
    <mergeCell ref="L7:O7"/>
    <mergeCell ref="V7:W7"/>
  </mergeCells>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B2B67-07C0-4658-B86D-B81D2F5F3465}">
  <dimension ref="A1:ALZ13"/>
  <sheetViews>
    <sheetView workbookViewId="0">
      <pane xSplit="7" ySplit="8" topLeftCell="M9" activePane="bottomRight" state="frozen"/>
      <selection pane="bottomRight" activeCell="M15" sqref="M15"/>
      <selection pane="bottomLeft"/>
      <selection pane="topRight"/>
    </sheetView>
  </sheetViews>
  <sheetFormatPr defaultColWidth="9" defaultRowHeight="14.25"/>
  <cols>
    <col min="1" max="1" width="4.625" customWidth="1"/>
    <col min="2" max="2" width="15" customWidth="1"/>
    <col min="3" max="3" width="24.625" customWidth="1"/>
    <col min="4" max="4" width="10.5" customWidth="1"/>
    <col min="5" max="5" width="10.625" customWidth="1"/>
    <col min="6" max="7" width="11" bestFit="1" customWidth="1"/>
    <col min="8" max="8" width="37.125" customWidth="1"/>
    <col min="9" max="9" width="26.5" customWidth="1"/>
    <col min="10" max="10" width="11" bestFit="1" customWidth="1"/>
    <col min="11" max="11" width="15" bestFit="1" customWidth="1"/>
    <col min="12" max="15" width="2.625" customWidth="1"/>
    <col min="16" max="16" width="2.5" customWidth="1"/>
    <col min="17" max="17" width="9.375" customWidth="1"/>
    <col min="18" max="18" width="5.625" customWidth="1"/>
    <col min="19" max="19" width="12.625" customWidth="1"/>
    <col min="20" max="20" width="15.125" customWidth="1"/>
    <col min="21" max="21" width="10.625" customWidth="1"/>
    <col min="22" max="22" width="11" bestFit="1" customWidth="1"/>
    <col min="23" max="23" width="7.375" bestFit="1" customWidth="1"/>
    <col min="24" max="30" width="9" customWidth="1"/>
  </cols>
  <sheetData>
    <row r="1" spans="1:1014" ht="14.25" customHeight="1">
      <c r="A1" s="272" t="s">
        <v>2140</v>
      </c>
      <c r="B1" s="128"/>
      <c r="C1" s="129" t="s">
        <v>813</v>
      </c>
      <c r="D1" s="128"/>
      <c r="E1" s="294" t="s">
        <v>814</v>
      </c>
      <c r="F1" s="128"/>
      <c r="G1" s="128"/>
      <c r="H1" s="506" t="s">
        <v>1594</v>
      </c>
      <c r="I1" s="506"/>
      <c r="J1" s="96"/>
      <c r="K1" s="96"/>
      <c r="L1" s="96"/>
      <c r="M1" s="96"/>
      <c r="N1" s="96"/>
      <c r="O1" s="512" t="s">
        <v>816</v>
      </c>
      <c r="P1" s="512"/>
      <c r="Q1" s="96"/>
      <c r="R1" s="96"/>
      <c r="S1" s="96"/>
      <c r="T1" s="96"/>
      <c r="U1" s="96"/>
      <c r="V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N1" s="128"/>
      <c r="ALO1" s="128"/>
      <c r="ALP1" s="128"/>
      <c r="ALQ1" s="128"/>
      <c r="ALR1" s="128"/>
      <c r="ALS1" s="128"/>
      <c r="ALT1" s="128"/>
      <c r="ALU1" s="128"/>
      <c r="ALV1" s="128"/>
      <c r="ALW1" s="128"/>
      <c r="ALX1" s="128"/>
      <c r="ALY1" s="128"/>
    </row>
    <row r="2" spans="1:1014" ht="15">
      <c r="A2" s="128"/>
      <c r="B2" s="128"/>
      <c r="C2" s="296" t="s">
        <v>818</v>
      </c>
      <c r="D2" s="128"/>
      <c r="E2" s="297" t="s">
        <v>819</v>
      </c>
      <c r="F2" s="128"/>
      <c r="G2" s="128"/>
      <c r="H2" s="506"/>
      <c r="I2" s="506"/>
      <c r="J2" s="96"/>
      <c r="K2" s="96"/>
      <c r="L2" s="96"/>
      <c r="M2" s="96"/>
      <c r="N2" s="96"/>
      <c r="O2" s="96"/>
      <c r="P2" s="96"/>
      <c r="Q2" s="96"/>
      <c r="R2" s="96"/>
      <c r="S2" s="96"/>
      <c r="T2" s="96"/>
      <c r="U2" s="96"/>
      <c r="V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N2" s="128"/>
      <c r="ALO2" s="128"/>
      <c r="ALP2" s="128"/>
      <c r="ALQ2" s="128"/>
      <c r="ALR2" s="128"/>
      <c r="ALS2" s="128"/>
      <c r="ALT2" s="128"/>
      <c r="ALU2" s="128"/>
      <c r="ALV2" s="128"/>
      <c r="ALW2" s="128"/>
      <c r="ALX2" s="128"/>
      <c r="ALY2" s="128"/>
    </row>
    <row r="3" spans="1:1014" ht="15">
      <c r="A3" s="128"/>
      <c r="B3" s="128"/>
      <c r="C3" s="298" t="s">
        <v>821</v>
      </c>
      <c r="D3" s="128"/>
      <c r="E3" s="299" t="s">
        <v>822</v>
      </c>
      <c r="F3" s="128"/>
      <c r="G3" s="128"/>
      <c r="H3" s="96"/>
      <c r="I3" s="5"/>
      <c r="J3" s="96"/>
      <c r="K3" s="96"/>
      <c r="L3" s="96"/>
      <c r="M3" s="96"/>
      <c r="N3" s="96"/>
      <c r="O3" s="96"/>
      <c r="P3" s="96"/>
      <c r="Q3" s="96"/>
      <c r="R3" s="96"/>
      <c r="S3" s="96"/>
      <c r="T3" s="96"/>
      <c r="U3" s="96"/>
      <c r="V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N3" s="128"/>
      <c r="ALO3" s="128"/>
      <c r="ALP3" s="128"/>
      <c r="ALQ3" s="128"/>
      <c r="ALR3" s="128"/>
      <c r="ALS3" s="128"/>
      <c r="ALT3" s="128"/>
      <c r="ALU3" s="128"/>
      <c r="ALV3" s="128"/>
      <c r="ALW3" s="128"/>
      <c r="ALX3" s="128"/>
      <c r="ALY3" s="128"/>
    </row>
    <row r="4" spans="1:1014" ht="15">
      <c r="A4" s="128"/>
      <c r="B4" s="128"/>
      <c r="C4" s="300" t="s">
        <v>824</v>
      </c>
      <c r="D4" s="128"/>
      <c r="E4" s="301" t="s">
        <v>825</v>
      </c>
      <c r="F4" s="128"/>
      <c r="G4" s="137" t="s">
        <v>1594</v>
      </c>
      <c r="H4" s="96"/>
      <c r="I4" s="5"/>
      <c r="J4" s="96"/>
      <c r="K4" s="96"/>
      <c r="L4" s="96"/>
      <c r="M4" s="96"/>
      <c r="N4" s="96"/>
      <c r="O4" s="96"/>
      <c r="P4" s="96"/>
      <c r="Q4" s="96"/>
      <c r="R4" s="96"/>
      <c r="S4" s="96"/>
      <c r="T4" s="96"/>
      <c r="U4" s="96"/>
      <c r="V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N4" s="128"/>
      <c r="ALO4" s="128"/>
      <c r="ALP4" s="128"/>
      <c r="ALQ4" s="128"/>
      <c r="ALR4" s="128"/>
      <c r="ALS4" s="128"/>
      <c r="ALT4" s="128"/>
      <c r="ALU4" s="128"/>
      <c r="ALV4" s="128"/>
      <c r="ALW4" s="128"/>
      <c r="ALX4" s="128"/>
      <c r="ALY4" s="128"/>
    </row>
    <row r="5" spans="1:1014" ht="15">
      <c r="A5" s="128"/>
      <c r="B5" s="128"/>
      <c r="C5" s="145" t="s">
        <v>826</v>
      </c>
      <c r="D5" s="146" t="s">
        <v>1594</v>
      </c>
      <c r="E5" s="410" t="s">
        <v>912</v>
      </c>
      <c r="F5" s="146" t="s">
        <v>1594</v>
      </c>
      <c r="G5" s="148"/>
      <c r="H5" s="148"/>
      <c r="I5" s="411"/>
      <c r="J5" s="148"/>
      <c r="K5" s="148"/>
      <c r="L5" s="148"/>
      <c r="M5" s="148"/>
      <c r="N5" s="148"/>
      <c r="O5" s="148"/>
      <c r="P5" s="148"/>
      <c r="Q5" s="148"/>
      <c r="R5" s="148"/>
      <c r="S5" s="148"/>
      <c r="T5" s="148"/>
      <c r="U5" s="148"/>
      <c r="V5" s="148"/>
      <c r="W5" s="149"/>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9"/>
      <c r="ALN5" s="147"/>
      <c r="ALO5" s="147"/>
      <c r="ALP5" s="147"/>
      <c r="ALQ5" s="147"/>
      <c r="ALR5" s="147"/>
      <c r="ALS5" s="147"/>
      <c r="ALT5" s="147"/>
      <c r="ALU5" s="147"/>
      <c r="ALV5" s="147"/>
      <c r="ALW5" s="147"/>
      <c r="ALX5" s="147"/>
      <c r="ALY5" s="147"/>
      <c r="ALZ5" s="149"/>
    </row>
    <row r="6" spans="1:1014" ht="15">
      <c r="A6" s="128"/>
      <c r="B6" s="128"/>
      <c r="C6" s="303" t="s">
        <v>827</v>
      </c>
      <c r="D6" s="138" t="s">
        <v>1594</v>
      </c>
      <c r="E6" s="128"/>
      <c r="F6" s="138" t="s">
        <v>1594</v>
      </c>
      <c r="G6" s="96"/>
      <c r="H6" s="96"/>
      <c r="I6" s="5"/>
      <c r="J6" s="96"/>
      <c r="K6" s="96"/>
      <c r="L6" s="96"/>
      <c r="M6" s="96"/>
      <c r="N6" s="96"/>
      <c r="O6" s="96"/>
      <c r="P6" s="96"/>
      <c r="Q6" s="96"/>
      <c r="R6" s="96"/>
      <c r="S6" s="96"/>
      <c r="T6" s="96"/>
      <c r="U6" s="96"/>
      <c r="V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N6" s="128"/>
      <c r="ALO6" s="128"/>
      <c r="ALP6" s="128"/>
      <c r="ALQ6" s="128"/>
      <c r="ALR6" s="128"/>
      <c r="ALS6" s="128"/>
      <c r="ALT6" s="128"/>
      <c r="ALU6" s="128"/>
      <c r="ALV6" s="128"/>
      <c r="ALW6" s="128"/>
      <c r="ALX6" s="128"/>
      <c r="ALY6" s="128"/>
    </row>
    <row r="7" spans="1:1014" ht="14.25" customHeight="1">
      <c r="C7" s="138" t="s">
        <v>1594</v>
      </c>
      <c r="D7" s="412" t="s">
        <v>1594</v>
      </c>
      <c r="E7" s="304" t="s">
        <v>1594</v>
      </c>
      <c r="F7" s="304" t="s">
        <v>1594</v>
      </c>
      <c r="G7" s="96"/>
      <c r="H7" s="96"/>
      <c r="I7" s="5"/>
      <c r="J7" s="96"/>
      <c r="K7" s="96"/>
      <c r="L7" s="507" t="s">
        <v>828</v>
      </c>
      <c r="M7" s="507"/>
      <c r="N7" s="507"/>
      <c r="O7" s="507"/>
      <c r="P7" s="96"/>
      <c r="Q7" s="96"/>
      <c r="R7" s="96"/>
      <c r="S7" s="96"/>
      <c r="T7" s="96"/>
      <c r="V7" s="413" t="s">
        <v>829</v>
      </c>
      <c r="W7" s="413"/>
      <c r="Y7" s="96"/>
      <c r="Z7" s="96"/>
      <c r="AA7" s="96"/>
      <c r="AB7" s="96"/>
      <c r="AC7" s="507" t="s">
        <v>830</v>
      </c>
      <c r="AD7" s="507"/>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N7" s="128"/>
      <c r="ALO7" s="128"/>
      <c r="ALP7" s="128"/>
      <c r="ALQ7" s="128"/>
      <c r="ALR7" s="128"/>
      <c r="ALS7" s="128"/>
      <c r="ALT7" s="128"/>
      <c r="ALU7" s="128"/>
      <c r="ALV7" s="128"/>
      <c r="ALW7" s="128"/>
      <c r="ALX7" s="128"/>
      <c r="ALY7" s="128"/>
    </row>
    <row r="8" spans="1:1014" s="448" customFormat="1" ht="27.75" customHeight="1">
      <c r="A8" s="306" t="s">
        <v>831</v>
      </c>
      <c r="B8" s="414" t="s">
        <v>832</v>
      </c>
      <c r="C8" s="414" t="s">
        <v>833</v>
      </c>
      <c r="D8" s="414" t="s">
        <v>834</v>
      </c>
      <c r="E8" s="414" t="s">
        <v>835</v>
      </c>
      <c r="F8" s="414" t="s">
        <v>836</v>
      </c>
      <c r="G8" s="414" t="s">
        <v>837</v>
      </c>
      <c r="H8" s="310" t="s">
        <v>9</v>
      </c>
      <c r="I8" s="310" t="s">
        <v>838</v>
      </c>
      <c r="J8" s="310" t="s">
        <v>841</v>
      </c>
      <c r="K8" s="310" t="s">
        <v>842</v>
      </c>
      <c r="L8" s="439" t="s">
        <v>843</v>
      </c>
      <c r="M8" s="439" t="s">
        <v>844</v>
      </c>
      <c r="N8" s="439" t="s">
        <v>845</v>
      </c>
      <c r="O8" s="439" t="s">
        <v>846</v>
      </c>
      <c r="P8" s="439" t="s">
        <v>847</v>
      </c>
      <c r="Q8" s="310" t="s">
        <v>677</v>
      </c>
      <c r="R8" s="310" t="s">
        <v>3</v>
      </c>
      <c r="S8" s="310" t="s">
        <v>2119</v>
      </c>
      <c r="T8" s="310" t="s">
        <v>914</v>
      </c>
      <c r="U8" s="310" t="s">
        <v>849</v>
      </c>
      <c r="V8" s="311" t="s">
        <v>850</v>
      </c>
      <c r="W8" s="415" t="s">
        <v>851</v>
      </c>
      <c r="X8" s="443" t="s">
        <v>852</v>
      </c>
      <c r="Y8" s="444" t="s">
        <v>853</v>
      </c>
      <c r="Z8" s="444" t="s">
        <v>854</v>
      </c>
      <c r="AA8" s="445" t="s">
        <v>855</v>
      </c>
      <c r="AB8" s="444" t="s">
        <v>856</v>
      </c>
      <c r="AC8" s="444" t="s">
        <v>857</v>
      </c>
      <c r="AD8" s="446" t="s">
        <v>915</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447"/>
      <c r="ALO8" s="447"/>
      <c r="ALP8" s="447"/>
      <c r="ALQ8" s="447"/>
      <c r="ALR8" s="447"/>
      <c r="ALS8" s="447"/>
      <c r="ALT8" s="447"/>
      <c r="ALU8" s="447"/>
      <c r="ALV8" s="447"/>
      <c r="ALW8" s="447"/>
      <c r="ALX8" s="447"/>
      <c r="ALY8" s="447"/>
      <c r="ALZ8" s="447"/>
    </row>
    <row r="9" spans="1:1014" ht="29.25" customHeight="1">
      <c r="A9" s="416">
        <v>1</v>
      </c>
      <c r="B9" s="322" t="s">
        <v>2141</v>
      </c>
      <c r="C9" s="322"/>
      <c r="D9" s="322"/>
      <c r="E9" s="417"/>
      <c r="F9" s="417"/>
      <c r="G9" s="417"/>
      <c r="H9" s="438" t="s">
        <v>2142</v>
      </c>
      <c r="I9" s="400"/>
      <c r="J9" s="420"/>
      <c r="K9" s="317" t="s">
        <v>2140</v>
      </c>
      <c r="L9" s="317"/>
      <c r="M9" s="317"/>
      <c r="N9" s="317"/>
      <c r="O9" s="317"/>
      <c r="P9" s="317"/>
      <c r="Q9" s="419" t="s">
        <v>820</v>
      </c>
      <c r="R9" s="342"/>
      <c r="S9" s="342" t="s">
        <v>863</v>
      </c>
      <c r="T9" s="420"/>
      <c r="U9" s="420"/>
      <c r="V9" s="420" t="s">
        <v>864</v>
      </c>
      <c r="W9" s="421" t="s">
        <v>864</v>
      </c>
    </row>
    <row r="10" spans="1:1014">
      <c r="A10">
        <f>SUBTOTAL(103,Tableau911[ID])</f>
        <v>1</v>
      </c>
      <c r="B10">
        <f>SUBTOTAL(103,Tableau911[Donnée (Niveau 1)])</f>
        <v>1</v>
      </c>
      <c r="C10">
        <f>SUBTOTAL(103,Tableau911[Donnée (Niveau 2)])</f>
        <v>0</v>
      </c>
      <c r="D10">
        <f>SUBTOTAL(103,Tableau911[Donnée (Niveau 3)])</f>
        <v>0</v>
      </c>
      <c r="E10">
        <f>SUBTOTAL(103,Tableau911[Donnée (Niveau 4)])</f>
        <v>0</v>
      </c>
      <c r="F10">
        <f>SUBTOTAL(103,Tableau911[Donnée (Niveau 5)])</f>
        <v>0</v>
      </c>
      <c r="G10">
        <f>SUBTOTAL(103,Tableau911[Donnée (Niveau 6)])</f>
        <v>0</v>
      </c>
      <c r="H10">
        <f>SUBTOTAL(103,Tableau911[Description])</f>
        <v>1</v>
      </c>
      <c r="I10">
        <f>SUBTOTAL(103,Tableau911[Exemples])</f>
        <v>0</v>
      </c>
      <c r="J10">
        <f>SUBTOTAL(103,Tableau911[Balise NexSIS])</f>
        <v>0</v>
      </c>
      <c r="K10">
        <f>SUBTOTAL(103,Tableau911[Nouvelle balise])</f>
        <v>1</v>
      </c>
      <c r="L10">
        <f>SUBTOTAL(103,Tableau911[Nantes - balise])</f>
        <v>0</v>
      </c>
      <c r="M10">
        <f>SUBTOTAL(103,Tableau911[Nantes - description])</f>
        <v>0</v>
      </c>
      <c r="N10">
        <f>SUBTOTAL(103,Tableau911[GT399])</f>
        <v>0</v>
      </c>
      <c r="O10">
        <f>SUBTOTAL(103,Tableau911[GT399 description])</f>
        <v>0</v>
      </c>
      <c r="P10">
        <f>SUBTOTAL(103,Tableau911[Priorisation])</f>
        <v>0</v>
      </c>
      <c r="Q10">
        <f>SUBTOTAL(103,Tableau911[Cardinalité])</f>
        <v>1</v>
      </c>
      <c r="R10">
        <f>SUBTOTAL(103,Tableau911[Objet])</f>
        <v>0</v>
      </c>
      <c r="S10">
        <f>SUBTOTAL(103,Tableau911[Format (ou type)])</f>
        <v>1</v>
      </c>
      <c r="T10">
        <f>SUBTOTAL(103,Tableau911[Nomenclature/ énumération])</f>
        <v>0</v>
      </c>
      <c r="U10">
        <f>SUBTOTAL(103,Tableau911[Détails de format])</f>
        <v>0</v>
      </c>
      <c r="V10">
        <f>SUBTOTAL(103,Tableau911[15-18])</f>
        <v>1</v>
      </c>
      <c r="W10">
        <f>SUBTOTAL(103,Tableau911[15-15])</f>
        <v>1</v>
      </c>
    </row>
    <row r="11" spans="1:1014">
      <c r="E11" s="57"/>
    </row>
    <row r="12" spans="1:1014">
      <c r="E12" s="57"/>
    </row>
    <row r="13" spans="1:1014">
      <c r="E13" s="57"/>
    </row>
  </sheetData>
  <mergeCells count="4">
    <mergeCell ref="H1:I2"/>
    <mergeCell ref="AC7:AD7"/>
    <mergeCell ref="O1:P1"/>
    <mergeCell ref="L7:O7"/>
  </mergeCells>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D91CE-1AA4-4541-A726-B3B0D69717EE}">
  <dimension ref="A1:AMF13"/>
  <sheetViews>
    <sheetView workbookViewId="0">
      <pane xSplit="7" ySplit="8" topLeftCell="H9" activePane="bottomRight" state="frozen"/>
      <selection pane="bottomRight" activeCell="K16" sqref="K16"/>
      <selection pane="bottomLeft"/>
      <selection pane="topRight"/>
    </sheetView>
  </sheetViews>
  <sheetFormatPr defaultColWidth="9" defaultRowHeight="14.25"/>
  <cols>
    <col min="1" max="1" width="4.625" customWidth="1"/>
    <col min="2" max="2" width="27.125" customWidth="1"/>
    <col min="3" max="3" width="24.625" customWidth="1"/>
    <col min="4" max="4" width="12.5" customWidth="1"/>
    <col min="5" max="5" width="12.625" customWidth="1"/>
    <col min="6" max="7" width="13" bestFit="1" customWidth="1"/>
    <col min="8" max="8" width="37.125" customWidth="1"/>
    <col min="9" max="10" width="26.5" customWidth="1"/>
    <col min="11" max="11" width="14.625" customWidth="1"/>
    <col min="12" max="15" width="2.125" customWidth="1"/>
    <col min="16" max="16" width="2.375" customWidth="1"/>
    <col min="17" max="17" width="12.5" customWidth="1"/>
    <col min="18" max="18" width="2" customWidth="1"/>
    <col min="19" max="19" width="7.125" customWidth="1"/>
    <col min="20" max="21" width="2" customWidth="1"/>
    <col min="22" max="22" width="6.125" customWidth="1"/>
    <col min="23" max="23" width="6" customWidth="1"/>
    <col min="26" max="26" width="7.375" customWidth="1"/>
    <col min="27" max="27" width="11" bestFit="1" customWidth="1"/>
    <col min="30" max="36" width="0" hidden="1" customWidth="1"/>
  </cols>
  <sheetData>
    <row r="1" spans="1:1020" ht="14.25" customHeight="1">
      <c r="A1" s="272" t="s">
        <v>1776</v>
      </c>
      <c r="B1" s="272"/>
      <c r="C1" s="129" t="s">
        <v>813</v>
      </c>
      <c r="D1" s="128"/>
      <c r="E1" s="294" t="s">
        <v>814</v>
      </c>
      <c r="F1" s="128"/>
      <c r="G1" s="128"/>
      <c r="H1" s="506" t="s">
        <v>1594</v>
      </c>
      <c r="I1" s="506"/>
      <c r="J1" s="295"/>
      <c r="K1" s="96"/>
      <c r="L1" s="96"/>
      <c r="M1" s="96"/>
      <c r="N1" s="96"/>
      <c r="O1" s="512" t="s">
        <v>816</v>
      </c>
      <c r="P1" s="512"/>
      <c r="Q1" s="96"/>
      <c r="R1" s="96"/>
      <c r="S1" s="96"/>
      <c r="T1" s="96"/>
      <c r="U1" s="96"/>
      <c r="V1" s="96"/>
      <c r="W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T1" s="128"/>
      <c r="ALU1" s="128"/>
      <c r="ALV1" s="128"/>
      <c r="ALW1" s="128"/>
      <c r="ALX1" s="128"/>
      <c r="ALY1" s="128"/>
      <c r="ALZ1" s="128"/>
      <c r="AMA1" s="128"/>
      <c r="AMB1" s="128"/>
      <c r="AMC1" s="128"/>
      <c r="AMD1" s="128"/>
      <c r="AME1" s="128"/>
    </row>
    <row r="2" spans="1:1020" ht="15">
      <c r="A2" s="128"/>
      <c r="B2" s="128"/>
      <c r="C2" s="296" t="s">
        <v>818</v>
      </c>
      <c r="D2" s="128"/>
      <c r="E2" s="297" t="s">
        <v>819</v>
      </c>
      <c r="F2" s="128"/>
      <c r="G2" s="128"/>
      <c r="H2" s="506"/>
      <c r="I2" s="506"/>
      <c r="J2" s="295"/>
      <c r="K2" s="96"/>
      <c r="L2" s="96"/>
      <c r="M2" s="96"/>
      <c r="N2" s="96"/>
      <c r="O2" s="96"/>
      <c r="P2" s="96"/>
      <c r="Q2" s="96"/>
      <c r="R2" s="96"/>
      <c r="S2" s="96"/>
      <c r="T2" s="96"/>
      <c r="U2" s="96"/>
      <c r="V2" s="96"/>
      <c r="W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T2" s="128"/>
      <c r="ALU2" s="128"/>
      <c r="ALV2" s="128"/>
      <c r="ALW2" s="128"/>
      <c r="ALX2" s="128"/>
      <c r="ALY2" s="128"/>
      <c r="ALZ2" s="128"/>
      <c r="AMA2" s="128"/>
      <c r="AMB2" s="128"/>
      <c r="AMC2" s="128"/>
      <c r="AMD2" s="128"/>
      <c r="AME2" s="128"/>
    </row>
    <row r="3" spans="1:1020" ht="15">
      <c r="A3" s="128"/>
      <c r="B3" s="128"/>
      <c r="C3" s="298" t="s">
        <v>821</v>
      </c>
      <c r="D3" s="128"/>
      <c r="E3" s="299" t="s">
        <v>822</v>
      </c>
      <c r="F3" s="128"/>
      <c r="G3" s="128"/>
      <c r="H3" s="96"/>
      <c r="I3" s="5"/>
      <c r="J3" s="5"/>
      <c r="K3" s="96"/>
      <c r="L3" s="96"/>
      <c r="M3" s="96"/>
      <c r="N3" s="96"/>
      <c r="O3" s="96"/>
      <c r="P3" s="96"/>
      <c r="Q3" s="96"/>
      <c r="R3" s="96"/>
      <c r="S3" s="96"/>
      <c r="T3" s="96"/>
      <c r="U3" s="96"/>
      <c r="V3" s="96"/>
      <c r="W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T3" s="128"/>
      <c r="ALU3" s="128"/>
      <c r="ALV3" s="128"/>
      <c r="ALW3" s="128"/>
      <c r="ALX3" s="128"/>
      <c r="ALY3" s="128"/>
      <c r="ALZ3" s="128"/>
      <c r="AMA3" s="128"/>
      <c r="AMB3" s="128"/>
      <c r="AMC3" s="128"/>
      <c r="AMD3" s="128"/>
      <c r="AME3" s="128"/>
    </row>
    <row r="4" spans="1:1020" ht="15">
      <c r="A4" s="128"/>
      <c r="B4" s="128"/>
      <c r="C4" s="300" t="s">
        <v>824</v>
      </c>
      <c r="D4" s="128"/>
      <c r="E4" s="301" t="s">
        <v>825</v>
      </c>
      <c r="F4" s="128"/>
      <c r="G4" s="137" t="s">
        <v>1594</v>
      </c>
      <c r="H4" s="96"/>
      <c r="I4" s="5"/>
      <c r="J4" s="5"/>
      <c r="K4" s="96"/>
      <c r="L4" s="96"/>
      <c r="M4" s="96"/>
      <c r="N4" s="96"/>
      <c r="O4" s="96"/>
      <c r="P4" s="96"/>
      <c r="Q4" s="96"/>
      <c r="R4" s="96"/>
      <c r="S4" s="96"/>
      <c r="T4" s="96"/>
      <c r="U4" s="96"/>
      <c r="V4" s="96"/>
      <c r="W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T4" s="128"/>
      <c r="ALU4" s="128"/>
      <c r="ALV4" s="128"/>
      <c r="ALW4" s="128"/>
      <c r="ALX4" s="128"/>
      <c r="ALY4" s="128"/>
      <c r="ALZ4" s="128"/>
      <c r="AMA4" s="128"/>
      <c r="AMB4" s="128"/>
      <c r="AMC4" s="128"/>
      <c r="AMD4" s="128"/>
      <c r="AME4" s="128"/>
    </row>
    <row r="5" spans="1:1020" ht="15">
      <c r="A5" s="128"/>
      <c r="B5" s="128"/>
      <c r="C5" s="145" t="s">
        <v>826</v>
      </c>
      <c r="D5" s="146" t="s">
        <v>1594</v>
      </c>
      <c r="E5" s="410" t="s">
        <v>912</v>
      </c>
      <c r="F5" s="146" t="s">
        <v>1594</v>
      </c>
      <c r="G5" s="148"/>
      <c r="H5" s="148"/>
      <c r="I5" s="411"/>
      <c r="J5" s="411"/>
      <c r="K5" s="148"/>
      <c r="L5" s="148"/>
      <c r="M5" s="148"/>
      <c r="N5" s="148"/>
      <c r="O5" s="148"/>
      <c r="P5" s="148"/>
      <c r="Q5" s="148"/>
      <c r="R5" s="148"/>
      <c r="S5" s="148"/>
      <c r="T5" s="148"/>
      <c r="U5" s="148"/>
      <c r="V5" s="148"/>
      <c r="W5" s="148"/>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9"/>
      <c r="ALT5" s="147"/>
      <c r="ALU5" s="147"/>
      <c r="ALV5" s="147"/>
      <c r="ALW5" s="147"/>
      <c r="ALX5" s="147"/>
      <c r="ALY5" s="147"/>
      <c r="ALZ5" s="147"/>
      <c r="AMA5" s="147"/>
      <c r="AMB5" s="147"/>
      <c r="AMC5" s="147"/>
      <c r="AMD5" s="147"/>
      <c r="AME5" s="147"/>
      <c r="AMF5" s="149"/>
    </row>
    <row r="6" spans="1:1020" ht="15">
      <c r="A6" s="128"/>
      <c r="B6" s="128"/>
      <c r="C6" s="303" t="s">
        <v>827</v>
      </c>
      <c r="D6" s="138" t="s">
        <v>1594</v>
      </c>
      <c r="E6" s="128"/>
      <c r="F6" s="138" t="s">
        <v>1594</v>
      </c>
      <c r="G6" s="96"/>
      <c r="H6" s="96"/>
      <c r="I6" s="5"/>
      <c r="J6" s="5"/>
      <c r="K6" s="96"/>
      <c r="L6" s="96"/>
      <c r="M6" s="96"/>
      <c r="N6" s="96"/>
      <c r="O6" s="96"/>
      <c r="P6" s="96"/>
      <c r="Q6" s="96"/>
      <c r="R6" s="96"/>
      <c r="S6" s="96"/>
      <c r="T6" s="96"/>
      <c r="U6" s="96"/>
      <c r="V6" s="96"/>
      <c r="W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T6" s="128"/>
      <c r="ALU6" s="128"/>
      <c r="ALV6" s="128"/>
      <c r="ALW6" s="128"/>
      <c r="ALX6" s="128"/>
      <c r="ALY6" s="128"/>
      <c r="ALZ6" s="128"/>
      <c r="AMA6" s="128"/>
      <c r="AMB6" s="128"/>
      <c r="AMC6" s="128"/>
      <c r="AMD6" s="128"/>
      <c r="AME6" s="128"/>
    </row>
    <row r="7" spans="1:1020" ht="14.25" customHeight="1">
      <c r="C7" s="138" t="s">
        <v>1594</v>
      </c>
      <c r="D7" s="412" t="s">
        <v>1594</v>
      </c>
      <c r="E7" s="304" t="s">
        <v>1594</v>
      </c>
      <c r="F7" s="304" t="s">
        <v>1594</v>
      </c>
      <c r="G7" s="96"/>
      <c r="H7" s="96"/>
      <c r="I7" s="5"/>
      <c r="J7" s="5"/>
      <c r="K7" s="96"/>
      <c r="L7" s="507" t="s">
        <v>828</v>
      </c>
      <c r="M7" s="507"/>
      <c r="N7" s="507"/>
      <c r="O7" s="507"/>
      <c r="P7" s="96"/>
      <c r="Q7" s="96"/>
      <c r="R7" s="96"/>
      <c r="S7" s="96"/>
      <c r="T7" s="96"/>
      <c r="U7" s="96"/>
      <c r="V7" s="513" t="s">
        <v>829</v>
      </c>
      <c r="W7" s="513"/>
      <c r="Y7" s="96"/>
      <c r="Z7" s="96"/>
      <c r="AA7" s="96"/>
      <c r="AB7" s="96"/>
      <c r="AC7" s="507" t="s">
        <v>830</v>
      </c>
      <c r="AD7" s="507"/>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T7" s="128"/>
      <c r="ALU7" s="128"/>
      <c r="ALV7" s="128"/>
      <c r="ALW7" s="128"/>
      <c r="ALX7" s="128"/>
      <c r="ALY7" s="128"/>
      <c r="ALZ7" s="128"/>
      <c r="AMA7" s="128"/>
      <c r="AMB7" s="128"/>
      <c r="AMC7" s="128"/>
      <c r="AMD7" s="128"/>
      <c r="AME7" s="128"/>
    </row>
    <row r="8" spans="1:1020" s="448" customFormat="1" ht="27.75" customHeight="1">
      <c r="A8" s="428" t="s">
        <v>831</v>
      </c>
      <c r="B8" s="429" t="s">
        <v>832</v>
      </c>
      <c r="C8" s="429" t="s">
        <v>833</v>
      </c>
      <c r="D8" s="429" t="s">
        <v>834</v>
      </c>
      <c r="E8" s="429" t="s">
        <v>835</v>
      </c>
      <c r="F8" s="429" t="s">
        <v>836</v>
      </c>
      <c r="G8" s="429" t="s">
        <v>837</v>
      </c>
      <c r="H8" s="430" t="s">
        <v>9</v>
      </c>
      <c r="I8" s="430" t="s">
        <v>838</v>
      </c>
      <c r="J8" s="430" t="s">
        <v>841</v>
      </c>
      <c r="K8" s="430" t="s">
        <v>842</v>
      </c>
      <c r="L8" s="439" t="s">
        <v>843</v>
      </c>
      <c r="M8" s="439" t="s">
        <v>844</v>
      </c>
      <c r="N8" s="439" t="s">
        <v>845</v>
      </c>
      <c r="O8" s="439" t="s">
        <v>846</v>
      </c>
      <c r="P8" s="439" t="s">
        <v>847</v>
      </c>
      <c r="Q8" s="430" t="s">
        <v>677</v>
      </c>
      <c r="R8" s="430" t="s">
        <v>3</v>
      </c>
      <c r="S8" s="430" t="s">
        <v>2119</v>
      </c>
      <c r="T8" s="430" t="s">
        <v>914</v>
      </c>
      <c r="U8" s="430" t="s">
        <v>849</v>
      </c>
      <c r="V8" s="431" t="s">
        <v>850</v>
      </c>
      <c r="W8" s="431" t="s">
        <v>851</v>
      </c>
      <c r="X8" s="443" t="s">
        <v>852</v>
      </c>
      <c r="Y8" s="444" t="s">
        <v>853</v>
      </c>
      <c r="Z8" s="444" t="s">
        <v>854</v>
      </c>
      <c r="AA8" s="445" t="s">
        <v>855</v>
      </c>
      <c r="AB8" s="444" t="s">
        <v>856</v>
      </c>
      <c r="AC8" s="444" t="s">
        <v>857</v>
      </c>
      <c r="AD8" s="446" t="s">
        <v>915</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3"/>
      <c r="ALO8" s="3"/>
      <c r="ALP8" s="3"/>
      <c r="ALQ8" s="3"/>
      <c r="ALR8" s="3"/>
      <c r="ALS8" s="3"/>
      <c r="ALT8" s="447"/>
      <c r="ALU8" s="447"/>
      <c r="ALV8" s="447"/>
      <c r="ALW8" s="447"/>
      <c r="ALX8" s="447"/>
      <c r="ALY8" s="447"/>
      <c r="ALZ8" s="447"/>
      <c r="AMA8" s="447"/>
      <c r="AMB8" s="447"/>
      <c r="AMC8" s="447"/>
      <c r="AMD8" s="447"/>
      <c r="AME8" s="447"/>
      <c r="AMF8" s="447"/>
    </row>
    <row r="9" spans="1:1020" ht="15" customHeight="1">
      <c r="A9" s="427">
        <v>1</v>
      </c>
      <c r="B9" s="322" t="s">
        <v>2143</v>
      </c>
      <c r="C9" s="453"/>
      <c r="D9" s="322"/>
      <c r="E9" s="417"/>
      <c r="F9" s="417"/>
      <c r="G9" s="417"/>
      <c r="H9" s="317" t="s">
        <v>2144</v>
      </c>
      <c r="I9" s="419"/>
      <c r="J9" s="400"/>
      <c r="K9" s="317" t="s">
        <v>2145</v>
      </c>
      <c r="L9" s="317"/>
      <c r="M9" s="317"/>
      <c r="N9" s="317"/>
      <c r="O9" s="317"/>
      <c r="P9" s="317"/>
      <c r="Q9" s="419" t="s">
        <v>820</v>
      </c>
      <c r="R9" s="342"/>
      <c r="S9" s="342" t="s">
        <v>863</v>
      </c>
      <c r="T9" s="420"/>
      <c r="U9" s="420"/>
      <c r="V9" s="420" t="s">
        <v>864</v>
      </c>
      <c r="W9" s="420" t="s">
        <v>864</v>
      </c>
    </row>
    <row r="10" spans="1:1020" ht="15" customHeight="1">
      <c r="A10" s="417">
        <v>2</v>
      </c>
      <c r="B10" s="322" t="s">
        <v>2146</v>
      </c>
      <c r="C10" s="453"/>
      <c r="D10" s="322"/>
      <c r="E10" s="417"/>
      <c r="F10" s="417"/>
      <c r="G10" s="417"/>
      <c r="H10" s="317" t="s">
        <v>2147</v>
      </c>
      <c r="I10" s="419"/>
      <c r="J10" s="400"/>
      <c r="K10" s="317" t="s">
        <v>2148</v>
      </c>
      <c r="L10" s="317"/>
      <c r="M10" s="317"/>
      <c r="N10" s="317"/>
      <c r="O10" s="317"/>
      <c r="P10" s="317"/>
      <c r="Q10" s="333" t="s">
        <v>817</v>
      </c>
      <c r="R10" s="345"/>
      <c r="S10" s="345" t="s">
        <v>2074</v>
      </c>
      <c r="T10" s="424"/>
      <c r="U10" s="424"/>
      <c r="V10" s="424" t="s">
        <v>864</v>
      </c>
      <c r="W10" s="424" t="s">
        <v>864</v>
      </c>
    </row>
    <row r="11" spans="1:1020" ht="30">
      <c r="A11" s="417">
        <v>3</v>
      </c>
      <c r="B11" s="322" t="s">
        <v>2149</v>
      </c>
      <c r="C11" s="339"/>
      <c r="D11" s="322"/>
      <c r="E11" s="417"/>
      <c r="F11" s="417"/>
      <c r="G11" s="417"/>
      <c r="H11" s="317" t="s">
        <v>2150</v>
      </c>
      <c r="I11" s="419"/>
      <c r="J11" s="400"/>
      <c r="K11" s="317" t="s">
        <v>2151</v>
      </c>
      <c r="L11" s="317"/>
      <c r="M11" s="317"/>
      <c r="N11" s="317"/>
      <c r="O11" s="317"/>
      <c r="P11" s="317"/>
      <c r="Q11" s="333" t="s">
        <v>817</v>
      </c>
      <c r="R11" s="342"/>
      <c r="S11" s="342" t="s">
        <v>863</v>
      </c>
      <c r="T11" s="420"/>
      <c r="U11" s="420"/>
      <c r="V11" s="420" t="s">
        <v>864</v>
      </c>
      <c r="W11" s="420" t="s">
        <v>864</v>
      </c>
    </row>
    <row r="12" spans="1:1020">
      <c r="A12">
        <f>SUBTOTAL(103,Tableau12[ID])</f>
        <v>3</v>
      </c>
      <c r="B12">
        <f>SUBTOTAL(103,Tableau12[Donnée (Niveau 1)])</f>
        <v>3</v>
      </c>
      <c r="C12">
        <f>SUBTOTAL(103,Tableau12[Donnée (Niveau 2)])</f>
        <v>0</v>
      </c>
      <c r="D12">
        <f>SUBTOTAL(103,Tableau12[Donnée (Niveau 3)])</f>
        <v>0</v>
      </c>
      <c r="E12">
        <f>SUBTOTAL(103,Tableau12[Donnée (Niveau 4)])</f>
        <v>0</v>
      </c>
      <c r="F12">
        <f>SUBTOTAL(103,Tableau12[Donnée (Niveau 5)])</f>
        <v>0</v>
      </c>
      <c r="G12">
        <f>SUBTOTAL(103,Tableau12[Donnée (Niveau 6)])</f>
        <v>0</v>
      </c>
      <c r="H12">
        <f>SUBTOTAL(103,Tableau12[Description])</f>
        <v>3</v>
      </c>
      <c r="I12">
        <f>SUBTOTAL(103,Tableau12[Exemples])</f>
        <v>0</v>
      </c>
      <c r="J12">
        <f>SUBTOTAL(103,Tableau12[Balise NexSIS])</f>
        <v>0</v>
      </c>
      <c r="K12">
        <f>SUBTOTAL(103,Tableau12[Nouvelle balise])</f>
        <v>3</v>
      </c>
      <c r="L12">
        <f>SUBTOTAL(103,Tableau12[Nantes - balise])</f>
        <v>0</v>
      </c>
      <c r="M12">
        <f>SUBTOTAL(103,Tableau12[Nantes - description])</f>
        <v>0</v>
      </c>
      <c r="N12">
        <f>SUBTOTAL(103,Tableau12[GT399])</f>
        <v>0</v>
      </c>
      <c r="O12">
        <f>SUBTOTAL(103,Tableau12[GT399 description])</f>
        <v>0</v>
      </c>
      <c r="P12">
        <f>SUBTOTAL(103,Tableau12[Priorisation])</f>
        <v>0</v>
      </c>
      <c r="Q12">
        <f>SUBTOTAL(103,Tableau12[Cardinalité])</f>
        <v>3</v>
      </c>
      <c r="R12">
        <f>SUBTOTAL(103,Tableau12[Objet])</f>
        <v>0</v>
      </c>
      <c r="S12">
        <f>SUBTOTAL(103,Tableau12[Format (ou type)])</f>
        <v>3</v>
      </c>
      <c r="T12">
        <f>SUBTOTAL(103,Tableau12[Nomenclature/ énumération])</f>
        <v>0</v>
      </c>
      <c r="U12">
        <f>SUBTOTAL(103,Tableau12[Détails de format])</f>
        <v>0</v>
      </c>
      <c r="V12">
        <f>SUBTOTAL(103,Tableau12[15-18])</f>
        <v>3</v>
      </c>
      <c r="W12">
        <f>SUBTOTAL(103,Tableau12[15-15])</f>
        <v>3</v>
      </c>
    </row>
    <row r="13" spans="1:1020">
      <c r="E13" s="57"/>
    </row>
  </sheetData>
  <mergeCells count="5">
    <mergeCell ref="H1:I2"/>
    <mergeCell ref="V7:W7"/>
    <mergeCell ref="AC7:AD7"/>
    <mergeCell ref="O1:P1"/>
    <mergeCell ref="L7:O7"/>
  </mergeCells>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334FE-C38B-4876-9C00-6073EB9F7D72}">
  <dimension ref="A1:AMA9"/>
  <sheetViews>
    <sheetView workbookViewId="0">
      <pane xSplit="7" ySplit="8" topLeftCell="H9" activePane="bottomRight" state="frozen"/>
      <selection pane="bottomRight" activeCell="A9" sqref="A9"/>
      <selection pane="bottomLeft"/>
      <selection pane="topRight"/>
    </sheetView>
  </sheetViews>
  <sheetFormatPr defaultColWidth="9" defaultRowHeight="14.25"/>
  <cols>
    <col min="1" max="1" width="4.625" customWidth="1"/>
    <col min="2" max="2" width="27.125" customWidth="1"/>
    <col min="3" max="3" width="24.625" customWidth="1"/>
    <col min="4" max="4" width="12.5" customWidth="1"/>
    <col min="5" max="5" width="12.625" customWidth="1"/>
    <col min="6" max="7" width="13" bestFit="1" customWidth="1"/>
    <col min="8" max="8" width="37.125" customWidth="1"/>
    <col min="9" max="10" width="26.5" customWidth="1"/>
    <col min="11" max="11" width="13" bestFit="1" customWidth="1"/>
    <col min="12" max="12" width="2.125" customWidth="1"/>
    <col min="13" max="16" width="2" customWidth="1"/>
    <col min="17" max="17" width="5.375" customWidth="1"/>
    <col min="18" max="18" width="11" bestFit="1" customWidth="1"/>
    <col min="21" max="21" width="7.375" customWidth="1"/>
    <col min="22" max="22" width="11" bestFit="1" customWidth="1"/>
    <col min="24" max="24" width="4.125" bestFit="1" customWidth="1"/>
    <col min="25" max="31" width="9" customWidth="1"/>
  </cols>
  <sheetData>
    <row r="1" spans="1:1015" ht="14.25" customHeight="1">
      <c r="A1" s="272" t="s">
        <v>2152</v>
      </c>
      <c r="B1" s="272"/>
      <c r="C1" s="129" t="s">
        <v>813</v>
      </c>
      <c r="D1" s="128"/>
      <c r="E1" s="294" t="s">
        <v>814</v>
      </c>
      <c r="F1" s="128"/>
      <c r="G1" s="128"/>
      <c r="H1" s="506" t="s">
        <v>1594</v>
      </c>
      <c r="I1" s="506"/>
      <c r="J1" s="295"/>
      <c r="K1" s="96"/>
      <c r="L1" s="96"/>
      <c r="M1" s="96"/>
      <c r="N1" s="96"/>
      <c r="O1" s="512" t="s">
        <v>816</v>
      </c>
      <c r="P1" s="512"/>
      <c r="Q1" s="96"/>
      <c r="R1" s="96"/>
      <c r="S1" s="96"/>
      <c r="T1" s="96"/>
      <c r="U1" s="96"/>
      <c r="V1" s="96"/>
      <c r="W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O1" s="128"/>
      <c r="ALP1" s="128"/>
      <c r="ALQ1" s="128"/>
      <c r="ALR1" s="128"/>
      <c r="ALS1" s="128"/>
      <c r="ALT1" s="128"/>
      <c r="ALU1" s="128"/>
      <c r="ALV1" s="128"/>
      <c r="ALW1" s="128"/>
      <c r="ALX1" s="128"/>
      <c r="ALY1" s="128"/>
      <c r="ALZ1" s="128"/>
    </row>
    <row r="2" spans="1:1015" ht="15">
      <c r="A2" s="128"/>
      <c r="B2" s="128"/>
      <c r="C2" s="296" t="s">
        <v>818</v>
      </c>
      <c r="D2" s="128"/>
      <c r="E2" s="297" t="s">
        <v>819</v>
      </c>
      <c r="F2" s="128"/>
      <c r="G2" s="128"/>
      <c r="H2" s="506"/>
      <c r="I2" s="506"/>
      <c r="J2" s="295"/>
      <c r="K2" s="96"/>
      <c r="L2" s="96"/>
      <c r="M2" s="96"/>
      <c r="N2" s="96"/>
      <c r="O2" s="96"/>
      <c r="P2" s="96"/>
      <c r="Q2" s="96"/>
      <c r="R2" s="96"/>
      <c r="S2" s="96"/>
      <c r="T2" s="96"/>
      <c r="U2" s="96"/>
      <c r="V2" s="96"/>
      <c r="W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O2" s="128"/>
      <c r="ALP2" s="128"/>
      <c r="ALQ2" s="128"/>
      <c r="ALR2" s="128"/>
      <c r="ALS2" s="128"/>
      <c r="ALT2" s="128"/>
      <c r="ALU2" s="128"/>
      <c r="ALV2" s="128"/>
      <c r="ALW2" s="128"/>
      <c r="ALX2" s="128"/>
      <c r="ALY2" s="128"/>
      <c r="ALZ2" s="128"/>
    </row>
    <row r="3" spans="1:1015" ht="15">
      <c r="A3" s="128"/>
      <c r="B3" s="128"/>
      <c r="C3" s="298" t="s">
        <v>821</v>
      </c>
      <c r="D3" s="128"/>
      <c r="E3" s="299" t="s">
        <v>822</v>
      </c>
      <c r="F3" s="128"/>
      <c r="G3" s="128"/>
      <c r="H3" s="96"/>
      <c r="I3" s="5"/>
      <c r="J3" s="5"/>
      <c r="K3" s="96"/>
      <c r="L3" s="96"/>
      <c r="M3" s="96"/>
      <c r="N3" s="96"/>
      <c r="O3" s="96"/>
      <c r="P3" s="96"/>
      <c r="Q3" s="96"/>
      <c r="R3" s="96"/>
      <c r="S3" s="96"/>
      <c r="T3" s="96"/>
      <c r="U3" s="96"/>
      <c r="V3" s="96"/>
      <c r="W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O3" s="128"/>
      <c r="ALP3" s="128"/>
      <c r="ALQ3" s="128"/>
      <c r="ALR3" s="128"/>
      <c r="ALS3" s="128"/>
      <c r="ALT3" s="128"/>
      <c r="ALU3" s="128"/>
      <c r="ALV3" s="128"/>
      <c r="ALW3" s="128"/>
      <c r="ALX3" s="128"/>
      <c r="ALY3" s="128"/>
      <c r="ALZ3" s="128"/>
    </row>
    <row r="4" spans="1:1015" ht="15">
      <c r="A4" s="128"/>
      <c r="B4" s="128"/>
      <c r="C4" s="300" t="s">
        <v>824</v>
      </c>
      <c r="D4" s="128"/>
      <c r="E4" s="301" t="s">
        <v>825</v>
      </c>
      <c r="F4" s="128"/>
      <c r="G4" s="137" t="s">
        <v>1594</v>
      </c>
      <c r="H4" s="96"/>
      <c r="I4" s="5"/>
      <c r="J4" s="5"/>
      <c r="K4" s="96"/>
      <c r="L4" s="96"/>
      <c r="M4" s="96"/>
      <c r="N4" s="96"/>
      <c r="O4" s="96"/>
      <c r="P4" s="96"/>
      <c r="Q4" s="96"/>
      <c r="R4" s="96"/>
      <c r="S4" s="96"/>
      <c r="T4" s="96"/>
      <c r="U4" s="96"/>
      <c r="V4" s="96"/>
      <c r="W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O4" s="128"/>
      <c r="ALP4" s="128"/>
      <c r="ALQ4" s="128"/>
      <c r="ALR4" s="128"/>
      <c r="ALS4" s="128"/>
      <c r="ALT4" s="128"/>
      <c r="ALU4" s="128"/>
      <c r="ALV4" s="128"/>
      <c r="ALW4" s="128"/>
      <c r="ALX4" s="128"/>
      <c r="ALY4" s="128"/>
      <c r="ALZ4" s="128"/>
    </row>
    <row r="5" spans="1:1015" ht="15">
      <c r="A5" s="128"/>
      <c r="B5" s="128"/>
      <c r="C5" s="145" t="s">
        <v>826</v>
      </c>
      <c r="D5" s="146" t="s">
        <v>1594</v>
      </c>
      <c r="E5" s="410" t="s">
        <v>912</v>
      </c>
      <c r="F5" s="146" t="s">
        <v>1594</v>
      </c>
      <c r="G5" s="148"/>
      <c r="H5" s="148"/>
      <c r="I5" s="411"/>
      <c r="J5" s="411"/>
      <c r="K5" s="148"/>
      <c r="L5" s="148"/>
      <c r="M5" s="148"/>
      <c r="N5" s="148"/>
      <c r="O5" s="148"/>
      <c r="P5" s="148"/>
      <c r="Q5" s="148"/>
      <c r="R5" s="148"/>
      <c r="S5" s="148"/>
      <c r="T5" s="148"/>
      <c r="U5" s="148"/>
      <c r="V5" s="148"/>
      <c r="W5" s="148"/>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9"/>
      <c r="ALO5" s="147"/>
      <c r="ALP5" s="147"/>
      <c r="ALQ5" s="147"/>
      <c r="ALR5" s="147"/>
      <c r="ALS5" s="147"/>
      <c r="ALT5" s="147"/>
      <c r="ALU5" s="147"/>
      <c r="ALV5" s="147"/>
      <c r="ALW5" s="147"/>
      <c r="ALX5" s="147"/>
      <c r="ALY5" s="147"/>
      <c r="ALZ5" s="147"/>
      <c r="AMA5" s="149"/>
    </row>
    <row r="6" spans="1:1015" ht="15">
      <c r="A6" s="128"/>
      <c r="B6" s="128"/>
      <c r="C6" s="303" t="s">
        <v>827</v>
      </c>
      <c r="D6" s="138" t="s">
        <v>1594</v>
      </c>
      <c r="E6" s="128"/>
      <c r="F6" s="138" t="s">
        <v>1594</v>
      </c>
      <c r="G6" s="96"/>
      <c r="H6" s="96"/>
      <c r="I6" s="5"/>
      <c r="J6" s="5"/>
      <c r="K6" s="96"/>
      <c r="L6" s="96"/>
      <c r="M6" s="96"/>
      <c r="N6" s="96"/>
      <c r="O6" s="96"/>
      <c r="P6" s="96"/>
      <c r="Q6" s="96"/>
      <c r="R6" s="96"/>
      <c r="S6" s="96"/>
      <c r="T6" s="96"/>
      <c r="U6" s="96"/>
      <c r="V6" s="96"/>
      <c r="W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O6" s="128"/>
      <c r="ALP6" s="128"/>
      <c r="ALQ6" s="128"/>
      <c r="ALR6" s="128"/>
      <c r="ALS6" s="128"/>
      <c r="ALT6" s="128"/>
      <c r="ALU6" s="128"/>
      <c r="ALV6" s="128"/>
      <c r="ALW6" s="128"/>
      <c r="ALX6" s="128"/>
      <c r="ALY6" s="128"/>
      <c r="ALZ6" s="128"/>
    </row>
    <row r="7" spans="1:1015" ht="14.25" customHeight="1">
      <c r="C7" s="138" t="s">
        <v>1594</v>
      </c>
      <c r="D7" s="412" t="s">
        <v>1594</v>
      </c>
      <c r="E7" s="304" t="s">
        <v>1594</v>
      </c>
      <c r="F7" s="304" t="s">
        <v>1594</v>
      </c>
      <c r="G7" s="96"/>
      <c r="H7" s="96"/>
      <c r="I7" s="5"/>
      <c r="J7" s="5"/>
      <c r="K7" s="96"/>
      <c r="L7" s="507" t="s">
        <v>828</v>
      </c>
      <c r="M7" s="507"/>
      <c r="N7" s="507"/>
      <c r="O7" s="507"/>
      <c r="P7" s="96"/>
      <c r="Q7" s="96"/>
      <c r="R7" s="96"/>
      <c r="S7" s="96"/>
      <c r="T7" s="96"/>
      <c r="U7" s="96"/>
      <c r="V7" s="413" t="s">
        <v>829</v>
      </c>
      <c r="W7" s="413"/>
      <c r="Y7" s="96"/>
      <c r="Z7" s="96"/>
      <c r="AA7" s="96"/>
      <c r="AB7" s="96"/>
      <c r="AC7" s="507" t="s">
        <v>830</v>
      </c>
      <c r="AD7" s="507"/>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O7" s="128"/>
      <c r="ALP7" s="128"/>
      <c r="ALQ7" s="128"/>
      <c r="ALR7" s="128"/>
      <c r="ALS7" s="128"/>
      <c r="ALT7" s="128"/>
      <c r="ALU7" s="128"/>
      <c r="ALV7" s="128"/>
      <c r="ALW7" s="128"/>
      <c r="ALX7" s="128"/>
      <c r="ALY7" s="128"/>
      <c r="ALZ7" s="128"/>
    </row>
    <row r="8" spans="1:1015" s="448" customFormat="1" ht="27.75" customHeight="1">
      <c r="A8" s="461" t="s">
        <v>831</v>
      </c>
      <c r="B8" s="462" t="s">
        <v>832</v>
      </c>
      <c r="C8" s="462" t="s">
        <v>833</v>
      </c>
      <c r="D8" s="462" t="s">
        <v>834</v>
      </c>
      <c r="E8" s="462" t="s">
        <v>835</v>
      </c>
      <c r="F8" s="462" t="s">
        <v>836</v>
      </c>
      <c r="G8" s="462" t="s">
        <v>837</v>
      </c>
      <c r="H8" s="463" t="s">
        <v>9</v>
      </c>
      <c r="I8" s="463" t="s">
        <v>838</v>
      </c>
      <c r="J8" s="463" t="s">
        <v>841</v>
      </c>
      <c r="K8" s="463" t="s">
        <v>842</v>
      </c>
      <c r="L8" s="464" t="s">
        <v>843</v>
      </c>
      <c r="M8" s="464" t="s">
        <v>844</v>
      </c>
      <c r="N8" s="464" t="s">
        <v>845</v>
      </c>
      <c r="O8" s="464" t="s">
        <v>846</v>
      </c>
      <c r="P8" s="464" t="s">
        <v>847</v>
      </c>
      <c r="Q8" s="463" t="s">
        <v>677</v>
      </c>
      <c r="R8" s="465" t="s">
        <v>3</v>
      </c>
      <c r="S8" s="430" t="s">
        <v>2119</v>
      </c>
      <c r="T8" s="430" t="s">
        <v>914</v>
      </c>
      <c r="U8" s="430" t="s">
        <v>849</v>
      </c>
      <c r="V8" s="431" t="s">
        <v>850</v>
      </c>
      <c r="W8" s="431" t="s">
        <v>851</v>
      </c>
      <c r="X8" s="443" t="s">
        <v>852</v>
      </c>
      <c r="Y8" s="444" t="s">
        <v>853</v>
      </c>
      <c r="Z8" s="444" t="s">
        <v>854</v>
      </c>
      <c r="AA8" s="445" t="s">
        <v>855</v>
      </c>
      <c r="AB8" s="444" t="s">
        <v>856</v>
      </c>
      <c r="AC8" s="444" t="s">
        <v>857</v>
      </c>
      <c r="AD8" s="446" t="s">
        <v>915</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3"/>
      <c r="ALO8" s="447"/>
      <c r="ALP8" s="447"/>
      <c r="ALQ8" s="447"/>
      <c r="ALR8" s="447"/>
      <c r="ALS8" s="447"/>
      <c r="ALT8" s="447"/>
      <c r="ALU8" s="447"/>
      <c r="ALV8" s="447"/>
      <c r="ALW8" s="447"/>
      <c r="ALX8" s="447"/>
      <c r="ALY8" s="447"/>
      <c r="ALZ8" s="447"/>
      <c r="AMA8" s="447"/>
    </row>
    <row r="9" spans="1:1015">
      <c r="A9" s="466">
        <v>0</v>
      </c>
      <c r="B9" s="466">
        <v>0</v>
      </c>
      <c r="C9" s="466">
        <v>0</v>
      </c>
      <c r="D9" s="466">
        <v>0</v>
      </c>
      <c r="E9" s="466">
        <v>0</v>
      </c>
      <c r="F9" s="466">
        <v>0</v>
      </c>
      <c r="G9" s="466">
        <v>0</v>
      </c>
      <c r="H9" s="466">
        <v>0</v>
      </c>
      <c r="I9" s="466">
        <v>0</v>
      </c>
      <c r="J9" s="466">
        <v>0</v>
      </c>
      <c r="K9" s="466">
        <v>0</v>
      </c>
      <c r="L9" s="466">
        <v>0</v>
      </c>
      <c r="M9" s="466">
        <v>0</v>
      </c>
      <c r="N9" s="466">
        <v>0</v>
      </c>
      <c r="O9" s="466">
        <v>0</v>
      </c>
      <c r="P9" s="466">
        <v>0</v>
      </c>
      <c r="Q9" s="466">
        <v>0</v>
      </c>
      <c r="R9" s="466">
        <v>0</v>
      </c>
      <c r="S9" s="466">
        <v>0</v>
      </c>
      <c r="T9" s="466">
        <v>0</v>
      </c>
      <c r="U9" s="466">
        <v>0</v>
      </c>
      <c r="V9" s="466">
        <v>0</v>
      </c>
      <c r="W9" s="466">
        <v>0</v>
      </c>
    </row>
  </sheetData>
  <mergeCells count="4">
    <mergeCell ref="O1:P1"/>
    <mergeCell ref="L7:O7"/>
    <mergeCell ref="AC7:AD7"/>
    <mergeCell ref="H1:I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defaultColWidth="9" defaultRowHeight="14.25"/>
  <cols>
    <col min="1" max="1" width="13.5" customWidth="1"/>
    <col min="13" max="13" width="37" customWidth="1"/>
    <col min="14" max="14" width="44.5" customWidth="1"/>
    <col min="1024" max="1024" width="9" customWidth="1"/>
  </cols>
  <sheetData>
    <row r="1" spans="1:14" ht="15.75">
      <c r="A1" s="8"/>
      <c r="B1" s="9" t="s">
        <v>625</v>
      </c>
      <c r="C1" s="10"/>
      <c r="D1" s="11"/>
      <c r="E1" s="10"/>
      <c r="F1" s="83"/>
      <c r="G1" s="11"/>
      <c r="H1" s="11"/>
      <c r="I1" s="84"/>
      <c r="J1" s="84"/>
      <c r="K1" s="527"/>
      <c r="L1" s="527"/>
      <c r="M1" s="527"/>
      <c r="N1" s="527"/>
    </row>
    <row r="3" spans="1:14">
      <c r="M3" s="85" t="s">
        <v>626</v>
      </c>
      <c r="N3" s="85" t="s">
        <v>627</v>
      </c>
    </row>
    <row r="4" spans="1:14" ht="42.75">
      <c r="M4" s="86" t="s">
        <v>628</v>
      </c>
      <c r="N4" s="86" t="s">
        <v>629</v>
      </c>
    </row>
    <row r="5" spans="1:14" ht="142.5">
      <c r="M5" s="86" t="s">
        <v>630</v>
      </c>
      <c r="N5" s="86" t="s">
        <v>631</v>
      </c>
    </row>
    <row r="6" spans="1:14" ht="199.5">
      <c r="M6" s="86" t="s">
        <v>632</v>
      </c>
      <c r="N6" s="86" t="s">
        <v>633</v>
      </c>
    </row>
    <row r="7" spans="1:14" ht="42.75">
      <c r="M7" s="86" t="s">
        <v>634</v>
      </c>
      <c r="N7" s="86" t="s">
        <v>635</v>
      </c>
    </row>
    <row r="8" spans="1:14" ht="85.5">
      <c r="M8" s="86" t="s">
        <v>636</v>
      </c>
      <c r="N8" s="86" t="s">
        <v>637</v>
      </c>
    </row>
    <row r="9" spans="1:14" ht="71.25">
      <c r="M9" s="86" t="s">
        <v>638</v>
      </c>
      <c r="N9" s="86" t="s">
        <v>639</v>
      </c>
    </row>
    <row r="10" spans="1:14" ht="99.75">
      <c r="M10" s="86" t="s">
        <v>640</v>
      </c>
      <c r="N10" s="86" t="s">
        <v>641</v>
      </c>
    </row>
    <row r="11" spans="1:14" ht="85.5">
      <c r="M11" s="86" t="s">
        <v>642</v>
      </c>
      <c r="N11" s="86" t="s">
        <v>643</v>
      </c>
    </row>
    <row r="12" spans="1:14" ht="28.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22"/>
  <sheetViews>
    <sheetView topLeftCell="A22" workbookViewId="0">
      <selection activeCell="A23" sqref="A23"/>
    </sheetView>
  </sheetViews>
  <sheetFormatPr defaultColWidth="11" defaultRowHeight="14.25"/>
  <sheetData>
    <row r="22" spans="1:1">
      <c r="A22" s="470" t="s">
        <v>303</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2153</v>
      </c>
    </row>
    <row r="2" spans="2:6" s="4" customFormat="1"/>
    <row r="3" spans="2:6" s="134" customFormat="1">
      <c r="B3" s="133" t="s">
        <v>2154</v>
      </c>
      <c r="C3" s="135"/>
      <c r="D3" s="135"/>
      <c r="E3" s="135"/>
      <c r="F3" s="135"/>
    </row>
    <row r="4" spans="2:6" ht="18" customHeight="1">
      <c r="B4" s="131" t="s">
        <v>2155</v>
      </c>
    </row>
    <row r="5" spans="2:6" ht="18" customHeight="1">
      <c r="B5" s="131" t="s">
        <v>2156</v>
      </c>
    </row>
    <row r="6" spans="2:6" ht="18" customHeight="1">
      <c r="B6" s="131" t="s">
        <v>2157</v>
      </c>
    </row>
    <row r="7" spans="2:6" ht="18" customHeight="1">
      <c r="B7" s="131" t="s">
        <v>2158</v>
      </c>
    </row>
    <row r="8" spans="2:6" ht="18" customHeight="1">
      <c r="B8" s="131" t="s">
        <v>2159</v>
      </c>
    </row>
    <row r="9" spans="2:6" ht="24" customHeight="1">
      <c r="B9" s="520" t="s">
        <v>2160</v>
      </c>
      <c r="C9" s="520"/>
      <c r="D9" s="520"/>
      <c r="E9" s="520"/>
      <c r="F9" s="520"/>
    </row>
    <row r="10" spans="2:6" ht="14.25" customHeight="1">
      <c r="B10" s="521" t="s">
        <v>2161</v>
      </c>
      <c r="C10" s="521"/>
      <c r="D10" s="521"/>
      <c r="E10" s="521"/>
      <c r="F10" s="521"/>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defaultColWidth="9" defaultRowHeight="14.25"/>
  <cols>
    <col min="2" max="2" width="10.5" customWidth="1"/>
    <col min="1024" max="1024" width="9" customWidth="1"/>
  </cols>
  <sheetData>
    <row r="1" spans="1:14" ht="15.75">
      <c r="A1" s="8"/>
      <c r="B1" s="9" t="s">
        <v>648</v>
      </c>
      <c r="C1" s="10"/>
      <c r="D1" s="11"/>
      <c r="E1" s="10"/>
      <c r="F1" s="83"/>
      <c r="G1" s="11"/>
      <c r="H1" s="11"/>
      <c r="I1" s="84"/>
      <c r="J1" s="84"/>
      <c r="K1" s="527"/>
      <c r="L1" s="527"/>
      <c r="M1" s="527"/>
      <c r="N1" s="527"/>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defaultColWidth="9" defaultRowHeight="14.2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5.75">
      <c r="A1" s="8"/>
      <c r="B1" s="9" t="s">
        <v>0</v>
      </c>
      <c r="C1" s="10"/>
      <c r="D1" s="11"/>
      <c r="E1" s="10"/>
      <c r="F1" s="97"/>
      <c r="G1" s="11"/>
      <c r="H1" s="11"/>
      <c r="I1" s="84"/>
      <c r="J1" s="84"/>
      <c r="K1" s="527"/>
      <c r="L1" s="527"/>
      <c r="M1" s="98"/>
    </row>
    <row r="2" spans="1:1024" ht="15">
      <c r="A2" s="16"/>
      <c r="B2" s="17" t="s">
        <v>1</v>
      </c>
      <c r="C2" s="18"/>
      <c r="D2" s="19"/>
      <c r="E2" s="20"/>
      <c r="F2" s="99"/>
      <c r="G2" s="3"/>
      <c r="H2" s="22"/>
      <c r="I2" s="100"/>
      <c r="J2" s="100"/>
      <c r="K2" s="101"/>
      <c r="L2" s="25"/>
      <c r="M2" s="102"/>
    </row>
    <row r="3" spans="1:1024" ht="45">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5">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57.75">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0.5">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0">
      <c r="A11" s="35">
        <v>1</v>
      </c>
      <c r="B11" s="35" t="s">
        <v>26</v>
      </c>
      <c r="C11" s="35" t="s">
        <v>27</v>
      </c>
      <c r="D11" s="36" t="s">
        <v>28</v>
      </c>
      <c r="E11" s="36" t="s">
        <v>50</v>
      </c>
      <c r="F11" s="109"/>
      <c r="G11" s="3" t="s">
        <v>37</v>
      </c>
      <c r="H11" s="114" t="s">
        <v>52</v>
      </c>
      <c r="I11" s="7" t="s">
        <v>88</v>
      </c>
      <c r="J11" s="7" t="s">
        <v>698</v>
      </c>
      <c r="K11" s="115" t="s">
        <v>51</v>
      </c>
      <c r="L11" s="5" t="s">
        <v>711</v>
      </c>
      <c r="M11" s="5"/>
    </row>
    <row r="12" spans="1:1024" ht="114.75">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3.5">
      <c r="A13" s="35">
        <v>1</v>
      </c>
      <c r="B13" s="35" t="s">
        <v>26</v>
      </c>
      <c r="C13" s="35" t="s">
        <v>27</v>
      </c>
      <c r="D13" s="36" t="s">
        <v>28</v>
      </c>
      <c r="E13" s="36" t="s">
        <v>56</v>
      </c>
      <c r="F13" s="109" t="s">
        <v>57</v>
      </c>
      <c r="G13" s="3" t="s">
        <v>37</v>
      </c>
      <c r="H13" s="117" t="s">
        <v>55</v>
      </c>
      <c r="I13" s="7" t="s">
        <v>88</v>
      </c>
      <c r="J13" s="7" t="s">
        <v>698</v>
      </c>
      <c r="K13" s="112" t="s">
        <v>58</v>
      </c>
      <c r="L13" s="5"/>
      <c r="M13" s="5"/>
    </row>
    <row r="14" spans="1:1024" ht="105">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72">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00.5">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29.25">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9C5-76BF-48A2-8CCA-E343CF8A69A8}">
  <dimension ref="B1:D11"/>
  <sheetViews>
    <sheetView workbookViewId="0">
      <selection activeCell="B16" sqref="B16"/>
    </sheetView>
  </sheetViews>
  <sheetFormatPr defaultColWidth="8.5" defaultRowHeight="15"/>
  <cols>
    <col min="1" max="1" width="8.5" style="158"/>
    <col min="2" max="2" width="28.5" style="158" customWidth="1"/>
    <col min="3" max="3" width="25.5" style="158" customWidth="1"/>
    <col min="4" max="4" width="69" style="158" customWidth="1"/>
    <col min="5" max="16384" width="8.5" style="158"/>
  </cols>
  <sheetData>
    <row r="1" spans="2:4" ht="15.75" thickBot="1"/>
    <row r="2" spans="2:4" ht="18.75">
      <c r="B2" s="489" t="s">
        <v>726</v>
      </c>
      <c r="C2" s="490"/>
      <c r="D2" s="162" t="s">
        <v>727</v>
      </c>
    </row>
    <row r="3" spans="2:4">
      <c r="B3" s="163" t="s">
        <v>728</v>
      </c>
      <c r="C3" s="164"/>
      <c r="D3" s="165"/>
    </row>
    <row r="4" spans="2:4">
      <c r="B4" s="223" t="s">
        <v>729</v>
      </c>
      <c r="C4" s="164" t="s">
        <v>730</v>
      </c>
      <c r="D4" s="165" t="s">
        <v>731</v>
      </c>
    </row>
    <row r="5" spans="2:4">
      <c r="B5" s="163"/>
      <c r="C5" s="164" t="s">
        <v>732</v>
      </c>
      <c r="D5" s="165" t="s">
        <v>733</v>
      </c>
    </row>
    <row r="6" spans="2:4">
      <c r="B6" s="163"/>
      <c r="C6" s="169" t="s">
        <v>734</v>
      </c>
      <c r="D6" s="165" t="s">
        <v>735</v>
      </c>
    </row>
    <row r="7" spans="2:4">
      <c r="B7" s="163"/>
      <c r="C7" s="169" t="s">
        <v>736</v>
      </c>
      <c r="D7" s="165" t="s">
        <v>737</v>
      </c>
    </row>
    <row r="8" spans="2:4">
      <c r="B8" s="163" t="s">
        <v>738</v>
      </c>
      <c r="C8" s="164"/>
      <c r="D8" s="165" t="s">
        <v>739</v>
      </c>
    </row>
    <row r="9" spans="2:4">
      <c r="B9" s="163" t="s">
        <v>740</v>
      </c>
      <c r="C9" s="164"/>
      <c r="D9" s="165" t="s">
        <v>741</v>
      </c>
    </row>
    <row r="10" spans="2:4">
      <c r="B10" s="163"/>
      <c r="C10" s="164"/>
      <c r="D10" s="165"/>
    </row>
    <row r="11" spans="2:4" ht="15.75" thickBot="1">
      <c r="B11" s="166"/>
      <c r="C11" s="167"/>
      <c r="D11" s="168"/>
    </row>
  </sheetData>
  <mergeCells count="1">
    <mergeCell ref="B2: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5"/>
  <sheetViews>
    <sheetView zoomScale="87" zoomScaleNormal="40" workbookViewId="0">
      <selection activeCell="F28" sqref="F28"/>
    </sheetView>
  </sheetViews>
  <sheetFormatPr defaultColWidth="11" defaultRowHeight="14.25"/>
  <cols>
    <col min="1" max="1" width="39.875" style="193" customWidth="1"/>
    <col min="2" max="2" width="26.5" style="193" customWidth="1"/>
    <col min="3" max="4" width="17.5" style="193" customWidth="1"/>
    <col min="5" max="5" width="14" style="193" customWidth="1"/>
    <col min="6" max="6" width="46.375" style="193" customWidth="1"/>
    <col min="7" max="7" width="48.875" style="193" customWidth="1"/>
    <col min="8" max="8" width="57.875" style="193" customWidth="1"/>
    <col min="9" max="9" width="11" style="193"/>
    <col min="10" max="10" width="11" style="193" customWidth="1"/>
    <col min="11" max="16384" width="11" style="193"/>
  </cols>
  <sheetData>
    <row r="1" spans="1:20" ht="21" thickBot="1">
      <c r="A1" s="494" t="s">
        <v>742</v>
      </c>
      <c r="B1" s="495"/>
      <c r="C1" s="495"/>
      <c r="D1" s="495"/>
      <c r="E1" s="495"/>
      <c r="F1" s="495"/>
      <c r="G1" s="495"/>
      <c r="H1" s="496"/>
      <c r="I1" s="199"/>
      <c r="J1" s="199"/>
      <c r="K1" s="199"/>
      <c r="L1" s="199"/>
      <c r="M1" s="199"/>
      <c r="N1" s="199"/>
      <c r="O1" s="199"/>
      <c r="P1" s="199"/>
      <c r="Q1" s="199"/>
    </row>
    <row r="3" spans="1:20" ht="21.75" customHeight="1">
      <c r="A3" s="200" t="s">
        <v>743</v>
      </c>
      <c r="B3" s="201"/>
      <c r="C3" s="201"/>
      <c r="D3" s="201"/>
      <c r="E3" s="201"/>
      <c r="F3" s="201"/>
      <c r="G3" s="201"/>
      <c r="H3" s="201"/>
      <c r="I3" s="201"/>
      <c r="J3" s="201"/>
      <c r="K3" s="201"/>
      <c r="L3" s="201"/>
      <c r="M3" s="201"/>
      <c r="N3" s="201"/>
      <c r="O3" s="201"/>
      <c r="P3" s="201"/>
      <c r="Q3" s="201"/>
    </row>
    <row r="4" spans="1:20" ht="15.75" customHeight="1">
      <c r="B4" s="193" t="s">
        <v>744</v>
      </c>
      <c r="C4" s="202"/>
      <c r="D4" s="202"/>
      <c r="E4" s="202"/>
      <c r="F4" s="202"/>
      <c r="G4" s="202"/>
      <c r="H4" s="202"/>
      <c r="I4" s="202"/>
      <c r="J4" s="202"/>
      <c r="K4" s="202"/>
      <c r="L4" s="202"/>
      <c r="M4" s="202"/>
      <c r="N4" s="202"/>
      <c r="O4" s="202"/>
      <c r="P4" s="202"/>
      <c r="Q4" s="202"/>
    </row>
    <row r="5" spans="1:20">
      <c r="B5" s="193" t="s">
        <v>745</v>
      </c>
    </row>
    <row r="7" spans="1:20" ht="21" customHeight="1">
      <c r="A7" s="200" t="s">
        <v>746</v>
      </c>
      <c r="B7" s="200"/>
      <c r="C7" s="200"/>
      <c r="D7" s="200"/>
      <c r="E7" s="200"/>
      <c r="F7" s="200"/>
      <c r="G7" s="200"/>
      <c r="H7" s="200"/>
      <c r="I7" s="200"/>
      <c r="J7" s="200"/>
      <c r="K7" s="200"/>
      <c r="L7" s="200"/>
      <c r="M7" s="200"/>
      <c r="N7" s="200"/>
      <c r="O7" s="200"/>
      <c r="P7" s="200"/>
      <c r="Q7" s="200"/>
    </row>
    <row r="8" spans="1:20">
      <c r="A8" s="194" t="s">
        <v>747</v>
      </c>
      <c r="B8" s="203" t="s">
        <v>748</v>
      </c>
      <c r="C8" s="203"/>
      <c r="D8" s="203"/>
      <c r="E8" s="203"/>
      <c r="F8" s="203"/>
      <c r="G8" s="203"/>
      <c r="H8" s="203"/>
      <c r="I8" s="203"/>
      <c r="J8" s="203"/>
      <c r="K8" s="203"/>
      <c r="L8" s="203"/>
      <c r="M8" s="203"/>
      <c r="N8" s="203"/>
      <c r="O8" s="203"/>
      <c r="P8" s="203"/>
      <c r="Q8" s="203"/>
    </row>
    <row r="9" spans="1:20" ht="14.25" customHeight="1">
      <c r="B9" s="204" t="s">
        <v>749</v>
      </c>
      <c r="C9" s="204"/>
      <c r="D9" s="204"/>
      <c r="E9" s="204"/>
      <c r="F9" s="204"/>
      <c r="G9" s="204"/>
      <c r="H9" s="204"/>
      <c r="I9" s="204"/>
      <c r="J9" s="204"/>
      <c r="K9" s="204"/>
      <c r="L9" s="204"/>
      <c r="M9" s="204"/>
      <c r="N9" s="204"/>
      <c r="O9" s="204"/>
      <c r="P9" s="204"/>
      <c r="Q9" s="204"/>
    </row>
    <row r="10" spans="1:20">
      <c r="B10" s="203" t="s">
        <v>750</v>
      </c>
      <c r="C10" s="203"/>
      <c r="D10" s="203"/>
      <c r="E10" s="203"/>
      <c r="F10" s="203"/>
      <c r="G10" s="203"/>
      <c r="H10" s="203"/>
      <c r="I10" s="203"/>
      <c r="J10" s="203"/>
      <c r="K10" s="203"/>
      <c r="L10" s="203"/>
      <c r="M10" s="203"/>
      <c r="N10" s="203"/>
      <c r="O10" s="203"/>
      <c r="P10" s="203"/>
      <c r="Q10" s="203"/>
    </row>
    <row r="11" spans="1:20">
      <c r="B11" s="195"/>
      <c r="C11" s="195"/>
      <c r="D11" s="195"/>
      <c r="E11" s="195"/>
      <c r="F11" s="195"/>
      <c r="G11" s="195"/>
      <c r="H11" s="195"/>
      <c r="I11" s="195"/>
      <c r="J11" s="195"/>
      <c r="K11" s="195"/>
      <c r="L11" s="195"/>
      <c r="M11" s="195"/>
      <c r="N11" s="195"/>
      <c r="O11" s="195"/>
      <c r="P11" s="195"/>
      <c r="Q11" s="195"/>
    </row>
    <row r="12" spans="1:20" ht="14.25" customHeight="1">
      <c r="A12" s="194" t="s">
        <v>751</v>
      </c>
      <c r="B12" s="203" t="s">
        <v>752</v>
      </c>
      <c r="C12" s="203"/>
      <c r="D12" s="203"/>
      <c r="E12" s="203"/>
      <c r="F12" s="492" t="s">
        <v>753</v>
      </c>
      <c r="G12" s="492"/>
      <c r="H12" s="492"/>
      <c r="I12" s="203"/>
      <c r="J12" s="203"/>
      <c r="R12" s="196"/>
      <c r="S12" s="196"/>
      <c r="T12" s="196"/>
    </row>
    <row r="13" spans="1:20" ht="14.25" customHeight="1">
      <c r="B13" s="204" t="s">
        <v>754</v>
      </c>
      <c r="C13" s="204"/>
      <c r="D13" s="204"/>
      <c r="E13" s="204"/>
      <c r="F13" s="492" t="s">
        <v>755</v>
      </c>
      <c r="G13" s="492"/>
      <c r="H13" s="492"/>
      <c r="I13" s="204"/>
      <c r="J13" s="204"/>
      <c r="K13" s="204"/>
      <c r="L13" s="204"/>
      <c r="M13" s="204"/>
      <c r="N13" s="204"/>
      <c r="R13" s="196"/>
      <c r="S13" s="196"/>
      <c r="T13" s="196"/>
    </row>
    <row r="14" spans="1:20" ht="14.25" customHeight="1">
      <c r="B14" s="204" t="s">
        <v>756</v>
      </c>
      <c r="C14" s="204"/>
      <c r="D14" s="204"/>
      <c r="E14" s="204"/>
      <c r="F14" s="492" t="s">
        <v>755</v>
      </c>
      <c r="G14" s="492"/>
      <c r="H14" s="492"/>
      <c r="I14" s="204"/>
      <c r="J14" s="204"/>
      <c r="R14" s="196"/>
      <c r="S14" s="196"/>
      <c r="T14" s="196"/>
    </row>
    <row r="15" spans="1:20">
      <c r="B15" s="203" t="s">
        <v>757</v>
      </c>
      <c r="C15" s="203"/>
      <c r="D15" s="203"/>
      <c r="E15" s="203"/>
      <c r="F15" s="492" t="s">
        <v>755</v>
      </c>
      <c r="G15" s="492"/>
      <c r="H15" s="492"/>
      <c r="I15" s="203"/>
      <c r="J15" s="203"/>
      <c r="R15" s="196"/>
      <c r="S15" s="196"/>
      <c r="T15" s="196"/>
    </row>
    <row r="16" spans="1:20">
      <c r="B16" s="491"/>
      <c r="C16" s="491"/>
      <c r="D16" s="491"/>
      <c r="E16" s="491"/>
      <c r="F16" s="491"/>
      <c r="G16" s="491"/>
      <c r="H16" s="491"/>
      <c r="I16" s="491"/>
      <c r="J16" s="491"/>
      <c r="K16" s="491"/>
      <c r="L16" s="491"/>
      <c r="M16" s="491"/>
      <c r="N16" s="491"/>
      <c r="O16" s="491"/>
      <c r="P16" s="491"/>
      <c r="Q16" s="491"/>
    </row>
    <row r="17" spans="1:17" ht="15" thickBot="1">
      <c r="B17" s="491"/>
      <c r="C17" s="491"/>
      <c r="D17" s="491"/>
      <c r="E17" s="491"/>
      <c r="F17" s="491"/>
      <c r="G17" s="491"/>
      <c r="H17" s="491"/>
      <c r="I17" s="491"/>
      <c r="J17" s="491"/>
      <c r="K17" s="491"/>
      <c r="L17" s="491"/>
      <c r="M17" s="491"/>
      <c r="N17" s="491"/>
      <c r="O17" s="491"/>
      <c r="P17" s="491"/>
      <c r="Q17" s="491"/>
    </row>
    <row r="18" spans="1:17" ht="102.75" customHeight="1" thickBot="1">
      <c r="A18" s="497" t="s">
        <v>758</v>
      </c>
      <c r="B18" s="498"/>
      <c r="C18" s="498"/>
      <c r="D18" s="498"/>
      <c r="E18" s="498"/>
      <c r="F18" s="498"/>
      <c r="G18" s="498"/>
      <c r="H18" s="499"/>
      <c r="I18" s="205"/>
      <c r="J18" s="205"/>
      <c r="K18" s="205"/>
      <c r="L18" s="205"/>
      <c r="M18" s="205"/>
      <c r="N18" s="205"/>
      <c r="O18" s="205"/>
      <c r="P18" s="205"/>
      <c r="Q18" s="205"/>
    </row>
    <row r="19" spans="1:17">
      <c r="B19" s="195"/>
      <c r="C19" s="195"/>
      <c r="D19" s="195"/>
      <c r="E19" s="195"/>
      <c r="F19" s="195"/>
      <c r="G19" s="195"/>
      <c r="H19" s="195"/>
      <c r="I19" s="195"/>
      <c r="J19" s="195"/>
      <c r="K19" s="195"/>
      <c r="L19" s="195"/>
      <c r="M19" s="195"/>
      <c r="N19" s="195"/>
      <c r="O19" s="195"/>
      <c r="P19" s="195"/>
      <c r="Q19" s="195"/>
    </row>
    <row r="20" spans="1:17">
      <c r="B20" s="491"/>
      <c r="C20" s="491"/>
      <c r="D20" s="491"/>
      <c r="E20" s="491"/>
      <c r="F20" s="491"/>
      <c r="G20" s="491"/>
      <c r="H20" s="491"/>
      <c r="I20" s="491"/>
      <c r="J20" s="491"/>
      <c r="K20" s="491"/>
      <c r="L20" s="491"/>
      <c r="M20" s="491"/>
      <c r="N20" s="491"/>
      <c r="O20" s="491"/>
      <c r="P20" s="491"/>
      <c r="Q20" s="491"/>
    </row>
    <row r="21" spans="1:17" ht="20.25">
      <c r="A21" s="197" t="s">
        <v>759</v>
      </c>
    </row>
    <row r="22" spans="1:17" ht="21" thickBot="1">
      <c r="A22" s="197"/>
    </row>
    <row r="23" spans="1:17" ht="37.5" customHeight="1" thickBot="1">
      <c r="A23" s="212" t="s">
        <v>760</v>
      </c>
      <c r="B23" s="213" t="s">
        <v>761</v>
      </c>
      <c r="C23" s="213" t="s">
        <v>762</v>
      </c>
      <c r="D23" s="213" t="s">
        <v>763</v>
      </c>
      <c r="E23" s="213" t="s">
        <v>764</v>
      </c>
      <c r="F23" s="213" t="s">
        <v>765</v>
      </c>
      <c r="G23" s="213" t="s">
        <v>766</v>
      </c>
      <c r="H23" s="214" t="s">
        <v>767</v>
      </c>
    </row>
    <row r="24" spans="1:17" ht="28.5">
      <c r="A24" s="210" t="s">
        <v>768</v>
      </c>
      <c r="B24" s="211" t="s">
        <v>769</v>
      </c>
      <c r="C24" s="211" t="s">
        <v>770</v>
      </c>
      <c r="D24" s="211" t="s">
        <v>770</v>
      </c>
      <c r="E24" s="211" t="s">
        <v>770</v>
      </c>
      <c r="F24" s="211" t="s">
        <v>771</v>
      </c>
      <c r="G24" s="211" t="s">
        <v>771</v>
      </c>
      <c r="H24" s="211"/>
    </row>
    <row r="25" spans="1:17" ht="42.75">
      <c r="A25" s="210" t="s">
        <v>772</v>
      </c>
      <c r="B25" s="211" t="s">
        <v>773</v>
      </c>
      <c r="C25" s="211" t="s">
        <v>774</v>
      </c>
      <c r="D25" s="211" t="s">
        <v>770</v>
      </c>
      <c r="E25" s="211" t="s">
        <v>770</v>
      </c>
      <c r="F25" s="211" t="s">
        <v>775</v>
      </c>
      <c r="G25" s="211" t="s">
        <v>771</v>
      </c>
      <c r="H25" s="288" t="s">
        <v>776</v>
      </c>
    </row>
    <row r="26" spans="1:17" ht="45.75" customHeight="1">
      <c r="A26" s="208" t="s">
        <v>777</v>
      </c>
      <c r="B26" s="207" t="s">
        <v>778</v>
      </c>
      <c r="C26" s="207" t="s">
        <v>774</v>
      </c>
      <c r="D26" s="207" t="s">
        <v>770</v>
      </c>
      <c r="E26" s="207" t="s">
        <v>770</v>
      </c>
      <c r="F26" s="207" t="s">
        <v>779</v>
      </c>
      <c r="G26" s="207" t="s">
        <v>771</v>
      </c>
      <c r="H26" s="206" t="s">
        <v>780</v>
      </c>
    </row>
    <row r="27" spans="1:17" ht="57">
      <c r="A27" s="208" t="s">
        <v>781</v>
      </c>
      <c r="B27" s="207" t="s">
        <v>782</v>
      </c>
      <c r="C27" s="207" t="s">
        <v>774</v>
      </c>
      <c r="D27" s="207" t="s">
        <v>774</v>
      </c>
      <c r="E27" s="207" t="s">
        <v>770</v>
      </c>
      <c r="F27" s="207" t="s">
        <v>779</v>
      </c>
      <c r="G27" s="209" t="s">
        <v>783</v>
      </c>
      <c r="H27" s="206" t="s">
        <v>784</v>
      </c>
    </row>
    <row r="28" spans="1:17" ht="71.25">
      <c r="A28" s="208" t="s">
        <v>785</v>
      </c>
      <c r="B28" s="207" t="s">
        <v>786</v>
      </c>
      <c r="C28" s="207" t="s">
        <v>774</v>
      </c>
      <c r="D28" s="207" t="s">
        <v>774</v>
      </c>
      <c r="E28" s="207" t="s">
        <v>770</v>
      </c>
      <c r="F28" s="215" t="s">
        <v>787</v>
      </c>
      <c r="G28" s="209" t="s">
        <v>783</v>
      </c>
      <c r="H28" s="206"/>
    </row>
    <row r="29" spans="1:17" ht="57">
      <c r="A29" s="208" t="s">
        <v>788</v>
      </c>
      <c r="B29" s="207" t="s">
        <v>789</v>
      </c>
      <c r="C29" s="207" t="s">
        <v>774</v>
      </c>
      <c r="D29" s="207" t="s">
        <v>774</v>
      </c>
      <c r="E29" s="207" t="s">
        <v>770</v>
      </c>
      <c r="F29" s="206" t="s">
        <v>790</v>
      </c>
      <c r="G29" s="209" t="s">
        <v>783</v>
      </c>
      <c r="H29" s="206"/>
    </row>
    <row r="30" spans="1:17" ht="186.75">
      <c r="A30" s="501" t="s">
        <v>791</v>
      </c>
      <c r="B30" s="500" t="s">
        <v>792</v>
      </c>
      <c r="C30" s="500" t="s">
        <v>774</v>
      </c>
      <c r="D30" s="500" t="s">
        <v>774</v>
      </c>
      <c r="E30" s="500" t="s">
        <v>770</v>
      </c>
      <c r="F30" s="206" t="s">
        <v>793</v>
      </c>
      <c r="G30" s="493" t="s">
        <v>794</v>
      </c>
      <c r="H30" s="206" t="s">
        <v>795</v>
      </c>
    </row>
    <row r="31" spans="1:17" ht="114.75">
      <c r="A31" s="501"/>
      <c r="B31" s="500"/>
      <c r="C31" s="500"/>
      <c r="D31" s="500"/>
      <c r="E31" s="500"/>
      <c r="F31" s="209" t="s">
        <v>796</v>
      </c>
      <c r="G31" s="493"/>
      <c r="H31" s="206"/>
    </row>
    <row r="32" spans="1:17" ht="85.5">
      <c r="A32" s="208" t="s">
        <v>797</v>
      </c>
      <c r="B32" s="207" t="s">
        <v>798</v>
      </c>
      <c r="C32" s="207" t="s">
        <v>774</v>
      </c>
      <c r="D32" s="207" t="s">
        <v>774</v>
      </c>
      <c r="E32" s="207" t="s">
        <v>770</v>
      </c>
      <c r="F32" s="209" t="s">
        <v>799</v>
      </c>
      <c r="G32" s="209" t="s">
        <v>783</v>
      </c>
      <c r="H32" s="206" t="s">
        <v>800</v>
      </c>
    </row>
    <row r="33" spans="1:8" ht="29.25">
      <c r="A33" s="501" t="s">
        <v>801</v>
      </c>
      <c r="B33" s="500" t="s">
        <v>802</v>
      </c>
      <c r="C33" s="500" t="s">
        <v>774</v>
      </c>
      <c r="D33" s="500" t="s">
        <v>774</v>
      </c>
      <c r="E33" s="500" t="s">
        <v>770</v>
      </c>
      <c r="F33" s="209" t="s">
        <v>803</v>
      </c>
      <c r="G33" s="493" t="s">
        <v>783</v>
      </c>
      <c r="H33" s="206" t="s">
        <v>804</v>
      </c>
    </row>
    <row r="34" spans="1:8" ht="228.75">
      <c r="A34" s="501"/>
      <c r="B34" s="500"/>
      <c r="C34" s="500"/>
      <c r="D34" s="500"/>
      <c r="E34" s="500"/>
      <c r="F34" s="209" t="s">
        <v>805</v>
      </c>
      <c r="G34" s="493"/>
      <c r="H34" s="206" t="s">
        <v>806</v>
      </c>
    </row>
    <row r="35" spans="1:8" ht="57">
      <c r="A35" s="293" t="s">
        <v>807</v>
      </c>
      <c r="B35" s="207" t="s">
        <v>808</v>
      </c>
      <c r="C35" s="207" t="s">
        <v>774</v>
      </c>
      <c r="D35" s="207" t="s">
        <v>770</v>
      </c>
      <c r="E35" s="207" t="s">
        <v>770</v>
      </c>
      <c r="F35" s="209" t="s">
        <v>809</v>
      </c>
      <c r="G35" s="292"/>
      <c r="H35" s="206"/>
    </row>
    <row r="36" spans="1:8">
      <c r="A36" s="208" t="s">
        <v>810</v>
      </c>
      <c r="B36" s="207" t="s">
        <v>771</v>
      </c>
      <c r="C36" s="207" t="s">
        <v>774</v>
      </c>
      <c r="D36" s="207" t="s">
        <v>774</v>
      </c>
      <c r="E36" s="207" t="s">
        <v>774</v>
      </c>
      <c r="F36" s="207" t="s">
        <v>811</v>
      </c>
      <c r="G36" s="207" t="s">
        <v>811</v>
      </c>
      <c r="H36" s="208"/>
    </row>
    <row r="37" spans="1:8">
      <c r="A37" s="192"/>
      <c r="B37" s="191"/>
      <c r="C37" s="191"/>
      <c r="D37" s="191"/>
      <c r="E37" s="191"/>
      <c r="F37" s="191"/>
      <c r="G37" s="191"/>
      <c r="H37" s="192"/>
    </row>
    <row r="38" spans="1:8">
      <c r="A38" s="192"/>
      <c r="B38" s="191"/>
      <c r="C38" s="191"/>
      <c r="D38" s="191"/>
      <c r="E38" s="191"/>
      <c r="F38" s="191"/>
      <c r="G38" s="191"/>
      <c r="H38" s="191"/>
    </row>
    <row r="39" spans="1:8">
      <c r="A39" s="192"/>
      <c r="B39" s="191"/>
      <c r="C39" s="191"/>
      <c r="D39" s="191"/>
      <c r="E39" s="191"/>
      <c r="F39" s="191"/>
      <c r="G39" s="191"/>
      <c r="H39" s="191"/>
    </row>
    <row r="40" spans="1:8">
      <c r="A40" s="192"/>
      <c r="B40" s="191"/>
      <c r="C40" s="191"/>
      <c r="D40" s="191"/>
      <c r="E40" s="191"/>
      <c r="F40" s="191"/>
      <c r="G40" s="191"/>
      <c r="H40" s="191"/>
    </row>
    <row r="41" spans="1:8">
      <c r="A41" s="192"/>
      <c r="B41" s="191"/>
      <c r="C41" s="191"/>
      <c r="D41" s="191"/>
      <c r="E41" s="191"/>
      <c r="F41" s="191"/>
      <c r="G41" s="191"/>
      <c r="H41" s="191"/>
    </row>
    <row r="42" spans="1:8">
      <c r="A42" s="192"/>
      <c r="B42" s="191"/>
      <c r="C42" s="191"/>
      <c r="D42" s="191"/>
      <c r="E42" s="191"/>
      <c r="F42" s="191"/>
      <c r="G42" s="191"/>
      <c r="H42" s="191"/>
    </row>
    <row r="43" spans="1:8">
      <c r="A43" s="192"/>
      <c r="B43" s="191"/>
      <c r="C43" s="191"/>
      <c r="D43" s="191"/>
      <c r="E43" s="191"/>
      <c r="F43" s="191"/>
      <c r="G43" s="191"/>
      <c r="H43" s="191"/>
    </row>
    <row r="44" spans="1:8">
      <c r="A44" s="192"/>
      <c r="B44" s="191"/>
      <c r="C44" s="191"/>
      <c r="D44" s="191"/>
      <c r="E44" s="191"/>
      <c r="F44" s="191"/>
      <c r="G44" s="191"/>
      <c r="H44" s="191"/>
    </row>
    <row r="45" spans="1:8">
      <c r="B45" s="198"/>
      <c r="C45" s="198"/>
      <c r="D45" s="198"/>
      <c r="E45" s="198"/>
      <c r="F45" s="198"/>
      <c r="G45" s="198"/>
      <c r="H45" s="198"/>
    </row>
  </sheetData>
  <mergeCells count="21">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 ref="B16:Q16"/>
    <mergeCell ref="B17:Q17"/>
    <mergeCell ref="B20:Q20"/>
    <mergeCell ref="F15:H15"/>
    <mergeCell ref="F14:H14"/>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MB71"/>
  <sheetViews>
    <sheetView zoomScale="115" zoomScaleNormal="115" workbookViewId="0">
      <pane xSplit="7" ySplit="8" topLeftCell="I9" activePane="bottomRight" state="frozen"/>
      <selection pane="bottomRight" activeCell="C26" sqref="C26"/>
      <selection pane="bottomLeft" activeCell="A9" sqref="A9"/>
      <selection pane="topRight" activeCell="G1" sqref="G1"/>
    </sheetView>
  </sheetViews>
  <sheetFormatPr defaultColWidth="9.5" defaultRowHeight="12" customHeight="1"/>
  <cols>
    <col min="1" max="1" width="3.875" style="128" customWidth="1"/>
    <col min="2" max="2" width="30.375" style="128" customWidth="1"/>
    <col min="3" max="3" width="25.5" style="128" customWidth="1"/>
    <col min="4" max="4" width="22.5" style="128" customWidth="1"/>
    <col min="5" max="5" width="6.375" style="128" customWidth="1"/>
    <col min="6" max="6" width="13.5" style="128" customWidth="1"/>
    <col min="7" max="7" width="13.5" style="96" customWidth="1"/>
    <col min="8" max="8" width="70.375" style="96" customWidth="1"/>
    <col min="9" max="9" width="17.5" style="96" customWidth="1"/>
    <col min="10" max="10" width="8.5" style="96" hidden="1" customWidth="1"/>
    <col min="11" max="11" width="11.375" style="96" hidden="1" customWidth="1"/>
    <col min="12" max="12" width="12" style="96" customWidth="1"/>
    <col min="13" max="13" width="13" style="159" customWidth="1"/>
    <col min="14" max="14" width="8.5" style="96" customWidth="1"/>
    <col min="15" max="15" width="12" style="96" hidden="1" customWidth="1"/>
    <col min="16" max="16" width="9.875" style="96" hidden="1" customWidth="1"/>
    <col min="17" max="17" width="11" style="96" hidden="1" customWidth="1"/>
    <col min="18" max="18" width="3.5" style="173" customWidth="1"/>
    <col min="19" max="19" width="3.875" style="96" customWidth="1"/>
    <col min="20" max="20" width="2.5" style="96" customWidth="1"/>
    <col min="21" max="21" width="18.5" style="96" customWidth="1"/>
    <col min="22" max="24" width="16" style="96" customWidth="1"/>
    <col min="25" max="25" width="2.375" customWidth="1"/>
    <col min="26" max="26" width="22" style="96" customWidth="1"/>
    <col min="27" max="27" width="24.5" style="159" customWidth="1"/>
    <col min="28" max="28" width="17.5" style="96" customWidth="1"/>
    <col min="29" max="29" width="9"/>
    <col min="30" max="30" width="8" style="96" customWidth="1"/>
    <col min="31" max="31" width="9"/>
    <col min="32" max="1012" width="9" style="128"/>
    <col min="1013" max="1013" width="9" style="128" customWidth="1"/>
    <col min="1014" max="1015" width="9" customWidth="1"/>
  </cols>
  <sheetData>
    <row r="1" spans="1:1016" ht="15" customHeight="1">
      <c r="A1" s="228" t="s">
        <v>812</v>
      </c>
      <c r="C1" s="129" t="s">
        <v>813</v>
      </c>
      <c r="D1" s="150" t="s">
        <v>814</v>
      </c>
      <c r="E1" s="157" t="e">
        <f>#REF! / createCase8[[#Totals],[ID]]</f>
        <v>#REF!</v>
      </c>
      <c r="G1" s="128"/>
      <c r="H1" s="227"/>
      <c r="I1" s="502" t="s">
        <v>815</v>
      </c>
      <c r="J1" s="502"/>
      <c r="K1" s="502"/>
      <c r="L1" s="502"/>
      <c r="Q1" s="503" t="s">
        <v>816</v>
      </c>
      <c r="R1" s="503"/>
      <c r="S1" s="96" t="s">
        <v>817</v>
      </c>
      <c r="AC1" s="96"/>
      <c r="AE1" s="128"/>
      <c r="ALY1"/>
    </row>
    <row r="2" spans="1:1016" ht="15.95" customHeight="1">
      <c r="C2" s="141" t="s">
        <v>818</v>
      </c>
      <c r="D2" s="152" t="s">
        <v>819</v>
      </c>
      <c r="E2" s="157">
        <f>createCase8[[#Totals],[NexSIS]] / createCase8[[#Totals],[ID]]</f>
        <v>0.83333333333333337</v>
      </c>
      <c r="G2" s="128"/>
      <c r="H2" s="227"/>
      <c r="I2" s="502"/>
      <c r="J2" s="502"/>
      <c r="K2" s="502"/>
      <c r="L2" s="502"/>
      <c r="S2" s="96" t="s">
        <v>820</v>
      </c>
      <c r="AC2" s="96"/>
      <c r="AE2" s="128"/>
      <c r="ALY2"/>
    </row>
    <row r="3" spans="1:1016" ht="18" customHeight="1">
      <c r="C3" s="142" t="s">
        <v>821</v>
      </c>
      <c r="D3" s="151" t="s">
        <v>822</v>
      </c>
      <c r="G3" s="128"/>
      <c r="S3" s="96" t="s">
        <v>823</v>
      </c>
      <c r="AC3" s="96"/>
      <c r="AE3" s="128"/>
      <c r="ALY3"/>
    </row>
    <row r="4" spans="1:1016" ht="17.25" customHeight="1">
      <c r="C4" s="143" t="s">
        <v>824</v>
      </c>
      <c r="D4" s="153" t="s">
        <v>825</v>
      </c>
      <c r="G4" s="137"/>
      <c r="AC4" s="96"/>
      <c r="AE4" s="128"/>
      <c r="ALY4"/>
    </row>
    <row r="5" spans="1:1016" s="149" customFormat="1" ht="14.25" customHeight="1">
      <c r="A5" s="128"/>
      <c r="B5" s="128"/>
      <c r="C5" s="145" t="s">
        <v>826</v>
      </c>
      <c r="D5" s="146"/>
      <c r="G5" s="148"/>
      <c r="H5" s="148"/>
      <c r="I5" s="148"/>
      <c r="J5" s="148"/>
      <c r="K5" s="148"/>
      <c r="L5" s="148"/>
      <c r="M5" s="160"/>
      <c r="N5" s="148"/>
      <c r="O5" s="148"/>
      <c r="P5" s="148"/>
      <c r="Q5" s="148"/>
      <c r="R5" s="186"/>
      <c r="S5" s="148"/>
      <c r="T5" s="148"/>
      <c r="U5" s="148"/>
      <c r="V5" s="148"/>
      <c r="W5" s="148"/>
      <c r="X5" s="148"/>
      <c r="Y5"/>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6" ht="15" customHeight="1">
      <c r="B6" s="144"/>
      <c r="C6" s="144" t="s">
        <v>827</v>
      </c>
      <c r="D6" s="138"/>
      <c r="F6" s="138"/>
      <c r="AC6" s="96"/>
      <c r="AE6" s="128"/>
      <c r="ALY6"/>
    </row>
    <row r="7" spans="1:1016" ht="20.25" customHeight="1">
      <c r="A7"/>
      <c r="B7"/>
      <c r="C7" s="138"/>
      <c r="D7" s="138"/>
      <c r="E7" s="138"/>
      <c r="F7" s="138"/>
      <c r="N7" s="504" t="s">
        <v>828</v>
      </c>
      <c r="O7" s="504"/>
      <c r="P7" s="504"/>
      <c r="Q7" s="504"/>
      <c r="W7" s="505" t="s">
        <v>829</v>
      </c>
      <c r="X7" s="505"/>
      <c r="AC7" s="504" t="s">
        <v>830</v>
      </c>
      <c r="AD7" s="504"/>
      <c r="AE7" s="128"/>
      <c r="ALY7"/>
    </row>
    <row r="8" spans="1:1016" s="175" customFormat="1" ht="37.5" customHeight="1">
      <c r="A8" s="171" t="s">
        <v>831</v>
      </c>
      <c r="B8" s="172" t="s">
        <v>832</v>
      </c>
      <c r="C8" s="172" t="s">
        <v>833</v>
      </c>
      <c r="D8" s="172" t="s">
        <v>834</v>
      </c>
      <c r="E8" s="172" t="s">
        <v>835</v>
      </c>
      <c r="F8" s="172" t="s">
        <v>836</v>
      </c>
      <c r="G8" s="172" t="s">
        <v>837</v>
      </c>
      <c r="H8" s="173" t="s">
        <v>9</v>
      </c>
      <c r="I8" s="173" t="s">
        <v>838</v>
      </c>
      <c r="J8" s="183" t="s">
        <v>839</v>
      </c>
      <c r="K8" s="183" t="s">
        <v>840</v>
      </c>
      <c r="L8" s="173" t="s">
        <v>841</v>
      </c>
      <c r="M8" s="173" t="s">
        <v>842</v>
      </c>
      <c r="N8" s="183" t="s">
        <v>843</v>
      </c>
      <c r="O8" s="183" t="s">
        <v>844</v>
      </c>
      <c r="P8" s="183" t="s">
        <v>845</v>
      </c>
      <c r="Q8" s="183" t="s">
        <v>846</v>
      </c>
      <c r="R8" s="183" t="s">
        <v>847</v>
      </c>
      <c r="S8" s="173" t="s">
        <v>677</v>
      </c>
      <c r="T8" s="173" t="s">
        <v>3</v>
      </c>
      <c r="U8" s="173" t="s">
        <v>848</v>
      </c>
      <c r="V8" s="173" t="s">
        <v>849</v>
      </c>
      <c r="W8" s="184" t="s">
        <v>850</v>
      </c>
      <c r="X8" s="184" t="s">
        <v>851</v>
      </c>
      <c r="Y8" s="226" t="s">
        <v>852</v>
      </c>
      <c r="Z8" s="183" t="s">
        <v>853</v>
      </c>
      <c r="AA8" s="183" t="s">
        <v>854</v>
      </c>
      <c r="AB8" s="185" t="s">
        <v>855</v>
      </c>
      <c r="AC8" s="183" t="s">
        <v>856</v>
      </c>
      <c r="AD8" s="183" t="s">
        <v>857</v>
      </c>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c r="CT8" s="174"/>
      <c r="CU8" s="174"/>
      <c r="CV8" s="174"/>
      <c r="CW8" s="174"/>
      <c r="CX8" s="174"/>
      <c r="CY8" s="174"/>
      <c r="CZ8" s="174"/>
      <c r="DA8" s="174"/>
      <c r="DB8" s="174"/>
      <c r="DC8" s="174"/>
      <c r="DD8" s="174"/>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4"/>
      <c r="ER8" s="174"/>
      <c r="ES8" s="174"/>
      <c r="ET8" s="174"/>
      <c r="EU8" s="174"/>
      <c r="EV8" s="174"/>
      <c r="EW8" s="174"/>
      <c r="EX8" s="174"/>
      <c r="EY8" s="174"/>
      <c r="EZ8" s="174"/>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4"/>
      <c r="IC8" s="174"/>
      <c r="ID8" s="174"/>
      <c r="IE8" s="174"/>
      <c r="IF8" s="174"/>
      <c r="IG8" s="174"/>
      <c r="IH8" s="174"/>
      <c r="II8" s="174"/>
      <c r="IJ8" s="174"/>
      <c r="IK8" s="174"/>
      <c r="IL8" s="174"/>
      <c r="IM8" s="174"/>
      <c r="IN8" s="174"/>
      <c r="IO8" s="174"/>
      <c r="IP8" s="174"/>
      <c r="IQ8" s="174"/>
      <c r="IR8" s="174"/>
      <c r="IS8" s="174"/>
      <c r="IT8" s="174"/>
      <c r="IU8" s="174"/>
      <c r="IV8" s="174"/>
      <c r="IW8" s="174"/>
      <c r="IX8" s="174"/>
      <c r="IY8" s="174"/>
      <c r="IZ8" s="174"/>
      <c r="JA8" s="174"/>
      <c r="JB8" s="174"/>
      <c r="JC8" s="174"/>
      <c r="JD8" s="174"/>
      <c r="JE8" s="174"/>
      <c r="JF8" s="174"/>
      <c r="JG8" s="174"/>
      <c r="JH8" s="174"/>
      <c r="JI8" s="174"/>
      <c r="JJ8" s="174"/>
      <c r="JK8" s="174"/>
      <c r="JL8" s="174"/>
      <c r="JM8" s="174"/>
      <c r="JN8" s="174"/>
      <c r="JO8" s="174"/>
      <c r="JP8" s="174"/>
      <c r="JQ8" s="174"/>
      <c r="JR8" s="174"/>
      <c r="JS8" s="174"/>
      <c r="JT8" s="174"/>
      <c r="JU8" s="174"/>
      <c r="JV8" s="174"/>
      <c r="JW8" s="174"/>
      <c r="JX8" s="174"/>
      <c r="JY8" s="174"/>
      <c r="JZ8" s="174"/>
      <c r="KA8" s="174"/>
      <c r="KB8" s="174"/>
      <c r="KC8" s="174"/>
      <c r="KD8" s="174"/>
      <c r="KE8" s="174"/>
      <c r="KF8" s="174"/>
      <c r="KG8" s="174"/>
      <c r="KH8" s="174"/>
      <c r="KI8" s="174"/>
      <c r="KJ8" s="174"/>
      <c r="KK8" s="174"/>
      <c r="KL8" s="174"/>
      <c r="KM8" s="174"/>
      <c r="KN8" s="174"/>
      <c r="KO8" s="174"/>
      <c r="KP8" s="174"/>
      <c r="KQ8" s="174"/>
      <c r="KR8" s="174"/>
      <c r="KS8" s="174"/>
      <c r="KT8" s="174"/>
      <c r="KU8" s="174"/>
      <c r="KV8" s="174"/>
      <c r="KW8" s="174"/>
      <c r="KX8" s="174"/>
      <c r="KY8" s="174"/>
      <c r="KZ8" s="174"/>
      <c r="LA8" s="174"/>
      <c r="LB8" s="174"/>
      <c r="LC8" s="174"/>
      <c r="LD8" s="174"/>
      <c r="LE8" s="174"/>
      <c r="LF8" s="174"/>
      <c r="LG8" s="174"/>
      <c r="LH8" s="174"/>
      <c r="LI8" s="174"/>
      <c r="LJ8" s="174"/>
      <c r="LK8" s="174"/>
      <c r="LL8" s="174"/>
      <c r="LM8" s="174"/>
      <c r="LN8" s="174"/>
      <c r="LO8" s="174"/>
      <c r="LP8" s="174"/>
      <c r="LQ8" s="174"/>
      <c r="LR8" s="174"/>
      <c r="LS8" s="174"/>
      <c r="LT8" s="174"/>
      <c r="LU8" s="174"/>
      <c r="LV8" s="174"/>
      <c r="LW8" s="174"/>
      <c r="LX8" s="174"/>
      <c r="LY8" s="174"/>
      <c r="LZ8" s="174"/>
      <c r="MA8" s="174"/>
      <c r="MB8" s="174"/>
      <c r="MC8" s="174"/>
      <c r="MD8" s="174"/>
      <c r="ME8" s="174"/>
      <c r="MF8" s="174"/>
      <c r="MG8" s="174"/>
      <c r="MH8" s="174"/>
      <c r="MI8" s="174"/>
      <c r="MJ8" s="174"/>
      <c r="MK8" s="174"/>
      <c r="ML8" s="174"/>
      <c r="MM8" s="174"/>
      <c r="MN8" s="174"/>
      <c r="MO8" s="174"/>
      <c r="MP8" s="174"/>
      <c r="MQ8" s="174"/>
      <c r="MR8" s="174"/>
      <c r="MS8" s="174"/>
      <c r="MT8" s="174"/>
      <c r="MU8" s="174"/>
      <c r="MV8" s="174"/>
      <c r="MW8" s="174"/>
      <c r="MX8" s="174"/>
      <c r="MY8" s="174"/>
      <c r="MZ8" s="174"/>
      <c r="NA8" s="174"/>
      <c r="NB8" s="174"/>
      <c r="NC8" s="174"/>
      <c r="ND8" s="174"/>
      <c r="NE8" s="174"/>
      <c r="NF8" s="174"/>
      <c r="NG8" s="174"/>
      <c r="NH8" s="174"/>
      <c r="NI8" s="174"/>
      <c r="NJ8" s="174"/>
      <c r="NK8" s="174"/>
      <c r="NL8" s="174"/>
      <c r="NM8" s="174"/>
      <c r="NN8" s="174"/>
      <c r="NO8" s="174"/>
      <c r="NP8" s="174"/>
      <c r="NQ8" s="174"/>
      <c r="NR8" s="174"/>
      <c r="NS8" s="174"/>
      <c r="NT8" s="174"/>
      <c r="NU8" s="174"/>
      <c r="NV8" s="174"/>
      <c r="NW8" s="174"/>
      <c r="NX8" s="174"/>
      <c r="NY8" s="174"/>
      <c r="NZ8" s="174"/>
      <c r="OA8" s="174"/>
      <c r="OB8" s="174"/>
      <c r="OC8" s="174"/>
      <c r="OD8" s="174"/>
      <c r="OE8" s="174"/>
      <c r="OF8" s="174"/>
      <c r="OG8" s="174"/>
      <c r="OH8" s="174"/>
      <c r="OI8" s="174"/>
      <c r="OJ8" s="174"/>
      <c r="OK8" s="174"/>
      <c r="OL8" s="174"/>
      <c r="OM8" s="174"/>
      <c r="ON8" s="174"/>
      <c r="OO8" s="174"/>
      <c r="OP8" s="174"/>
      <c r="OQ8" s="174"/>
      <c r="OR8" s="174"/>
      <c r="OS8" s="174"/>
      <c r="OT8" s="174"/>
      <c r="OU8" s="174"/>
      <c r="OV8" s="174"/>
      <c r="OW8" s="174"/>
      <c r="OX8" s="174"/>
      <c r="OY8" s="174"/>
      <c r="OZ8" s="174"/>
      <c r="PA8" s="174"/>
      <c r="PB8" s="174"/>
      <c r="PC8" s="174"/>
      <c r="PD8" s="174"/>
      <c r="PE8" s="174"/>
      <c r="PF8" s="174"/>
      <c r="PG8" s="174"/>
      <c r="PH8" s="174"/>
      <c r="PI8" s="174"/>
      <c r="PJ8" s="174"/>
      <c r="PK8" s="174"/>
      <c r="PL8" s="174"/>
      <c r="PM8" s="174"/>
      <c r="PN8" s="174"/>
      <c r="PO8" s="174"/>
      <c r="PP8" s="174"/>
      <c r="PQ8" s="174"/>
      <c r="PR8" s="174"/>
      <c r="PS8" s="174"/>
      <c r="PT8" s="174"/>
      <c r="PU8" s="174"/>
      <c r="PV8" s="174"/>
      <c r="PW8" s="174"/>
      <c r="PX8" s="174"/>
      <c r="PY8" s="174"/>
      <c r="PZ8" s="174"/>
      <c r="QA8" s="174"/>
      <c r="QB8" s="174"/>
      <c r="QC8" s="174"/>
      <c r="QD8" s="174"/>
      <c r="QE8" s="174"/>
      <c r="QF8" s="174"/>
      <c r="QG8" s="174"/>
      <c r="QH8" s="174"/>
      <c r="QI8" s="174"/>
      <c r="QJ8" s="174"/>
      <c r="QK8" s="174"/>
      <c r="QL8" s="174"/>
      <c r="QM8" s="174"/>
      <c r="QN8" s="174"/>
      <c r="QO8" s="174"/>
      <c r="QP8" s="174"/>
      <c r="QQ8" s="174"/>
      <c r="QR8" s="174"/>
      <c r="QS8" s="174"/>
      <c r="QT8" s="174"/>
      <c r="QU8" s="174"/>
      <c r="QV8" s="174"/>
      <c r="QW8" s="174"/>
      <c r="QX8" s="174"/>
      <c r="QY8" s="174"/>
      <c r="QZ8" s="174"/>
      <c r="RA8" s="174"/>
      <c r="RB8" s="174"/>
      <c r="RC8" s="174"/>
      <c r="RD8" s="174"/>
      <c r="RE8" s="174"/>
      <c r="RF8" s="174"/>
      <c r="RG8" s="174"/>
      <c r="RH8" s="174"/>
      <c r="RI8" s="174"/>
      <c r="RJ8" s="174"/>
      <c r="RK8" s="174"/>
      <c r="RL8" s="174"/>
      <c r="RM8" s="174"/>
      <c r="RN8" s="174"/>
      <c r="RO8" s="174"/>
      <c r="RP8" s="174"/>
      <c r="RQ8" s="174"/>
      <c r="RR8" s="174"/>
      <c r="RS8" s="174"/>
      <c r="RT8" s="174"/>
      <c r="RU8" s="174"/>
      <c r="RV8" s="174"/>
      <c r="RW8" s="174"/>
      <c r="RX8" s="174"/>
      <c r="RY8" s="174"/>
      <c r="RZ8" s="174"/>
      <c r="SA8" s="174"/>
      <c r="SB8" s="174"/>
      <c r="SC8" s="174"/>
      <c r="SD8" s="174"/>
      <c r="SE8" s="174"/>
      <c r="SF8" s="174"/>
      <c r="SG8" s="174"/>
      <c r="SH8" s="174"/>
      <c r="SI8" s="174"/>
      <c r="SJ8" s="174"/>
      <c r="SK8" s="174"/>
      <c r="SL8" s="174"/>
      <c r="SM8" s="174"/>
      <c r="SN8" s="174"/>
      <c r="SO8" s="174"/>
      <c r="SP8" s="174"/>
      <c r="SQ8" s="174"/>
      <c r="SR8" s="174"/>
      <c r="SS8" s="174"/>
      <c r="ST8" s="174"/>
      <c r="SU8" s="174"/>
      <c r="SV8" s="174"/>
      <c r="SW8" s="174"/>
      <c r="SX8" s="174"/>
      <c r="SY8" s="174"/>
      <c r="SZ8" s="174"/>
      <c r="TA8" s="174"/>
      <c r="TB8" s="174"/>
      <c r="TC8" s="174"/>
      <c r="TD8" s="174"/>
      <c r="TE8" s="174"/>
      <c r="TF8" s="174"/>
      <c r="TG8" s="174"/>
      <c r="TH8" s="174"/>
      <c r="TI8" s="174"/>
      <c r="TJ8" s="174"/>
      <c r="TK8" s="174"/>
      <c r="TL8" s="174"/>
      <c r="TM8" s="174"/>
      <c r="TN8" s="174"/>
      <c r="TO8" s="174"/>
      <c r="TP8" s="174"/>
      <c r="TQ8" s="174"/>
      <c r="TR8" s="174"/>
      <c r="TS8" s="174"/>
      <c r="TT8" s="174"/>
      <c r="TU8" s="174"/>
      <c r="TV8" s="174"/>
      <c r="TW8" s="174"/>
      <c r="TX8" s="174"/>
      <c r="TY8" s="174"/>
      <c r="TZ8" s="174"/>
      <c r="UA8" s="174"/>
      <c r="UB8" s="174"/>
      <c r="UC8" s="174"/>
      <c r="UD8" s="174"/>
      <c r="UE8" s="174"/>
      <c r="UF8" s="174"/>
      <c r="UG8" s="174"/>
      <c r="UH8" s="174"/>
      <c r="UI8" s="174"/>
      <c r="UJ8" s="174"/>
      <c r="UK8" s="174"/>
      <c r="UL8" s="174"/>
      <c r="UM8" s="174"/>
      <c r="UN8" s="174"/>
      <c r="UO8" s="174"/>
      <c r="UP8" s="174"/>
      <c r="UQ8" s="174"/>
      <c r="UR8" s="174"/>
      <c r="US8" s="174"/>
      <c r="UT8" s="174"/>
      <c r="UU8" s="174"/>
      <c r="UV8" s="174"/>
      <c r="UW8" s="174"/>
      <c r="UX8" s="174"/>
      <c r="UY8" s="174"/>
      <c r="UZ8" s="174"/>
      <c r="VA8" s="174"/>
      <c r="VB8" s="174"/>
      <c r="VC8" s="174"/>
      <c r="VD8" s="174"/>
      <c r="VE8" s="174"/>
      <c r="VF8" s="174"/>
      <c r="VG8" s="174"/>
      <c r="VH8" s="174"/>
      <c r="VI8" s="174"/>
      <c r="VJ8" s="174"/>
      <c r="VK8" s="174"/>
      <c r="VL8" s="174"/>
      <c r="VM8" s="174"/>
      <c r="VN8" s="174"/>
      <c r="VO8" s="174"/>
      <c r="VP8" s="174"/>
      <c r="VQ8" s="174"/>
      <c r="VR8" s="174"/>
      <c r="VS8" s="174"/>
      <c r="VT8" s="174"/>
      <c r="VU8" s="174"/>
      <c r="VV8" s="174"/>
      <c r="VW8" s="174"/>
      <c r="VX8" s="174"/>
      <c r="VY8" s="174"/>
      <c r="VZ8" s="174"/>
      <c r="WA8" s="174"/>
      <c r="WB8" s="174"/>
      <c r="WC8" s="174"/>
      <c r="WD8" s="174"/>
      <c r="WE8" s="174"/>
      <c r="WF8" s="174"/>
      <c r="WG8" s="174"/>
      <c r="WH8" s="174"/>
      <c r="WI8" s="174"/>
      <c r="WJ8" s="174"/>
      <c r="WK8" s="174"/>
      <c r="WL8" s="174"/>
      <c r="WM8" s="174"/>
      <c r="WN8" s="174"/>
      <c r="WO8" s="174"/>
      <c r="WP8" s="174"/>
      <c r="WQ8" s="174"/>
      <c r="WR8" s="174"/>
      <c r="WS8" s="174"/>
      <c r="WT8" s="174"/>
      <c r="WU8" s="174"/>
      <c r="WV8" s="174"/>
      <c r="WW8" s="174"/>
      <c r="WX8" s="174"/>
      <c r="WY8" s="174"/>
      <c r="WZ8" s="174"/>
      <c r="XA8" s="174"/>
      <c r="XB8" s="174"/>
      <c r="XC8" s="174"/>
      <c r="XD8" s="174"/>
      <c r="XE8" s="174"/>
      <c r="XF8" s="174"/>
      <c r="XG8" s="174"/>
      <c r="XH8" s="174"/>
      <c r="XI8" s="174"/>
      <c r="XJ8" s="174"/>
      <c r="XK8" s="174"/>
      <c r="XL8" s="174"/>
      <c r="XM8" s="174"/>
      <c r="XN8" s="174"/>
      <c r="XO8" s="174"/>
      <c r="XP8" s="174"/>
      <c r="XQ8" s="174"/>
      <c r="XR8" s="174"/>
      <c r="XS8" s="174"/>
      <c r="XT8" s="174"/>
      <c r="XU8" s="174"/>
      <c r="XV8" s="174"/>
      <c r="XW8" s="174"/>
      <c r="XX8" s="174"/>
      <c r="XY8" s="174"/>
      <c r="XZ8" s="174"/>
      <c r="YA8" s="174"/>
      <c r="YB8" s="174"/>
      <c r="YC8" s="174"/>
      <c r="YD8" s="174"/>
      <c r="YE8" s="174"/>
      <c r="YF8" s="174"/>
      <c r="YG8" s="174"/>
      <c r="YH8" s="174"/>
      <c r="YI8" s="174"/>
      <c r="YJ8" s="174"/>
      <c r="YK8" s="174"/>
      <c r="YL8" s="174"/>
      <c r="YM8" s="174"/>
      <c r="YN8" s="174"/>
      <c r="YO8" s="174"/>
      <c r="YP8" s="174"/>
      <c r="YQ8" s="174"/>
      <c r="YR8" s="174"/>
      <c r="YS8" s="174"/>
      <c r="YT8" s="174"/>
      <c r="YU8" s="174"/>
      <c r="YV8" s="174"/>
      <c r="YW8" s="174"/>
      <c r="YX8" s="174"/>
      <c r="YY8" s="174"/>
      <c r="YZ8" s="174"/>
      <c r="ZA8" s="174"/>
      <c r="ZB8" s="174"/>
      <c r="ZC8" s="174"/>
      <c r="ZD8" s="174"/>
      <c r="ZE8" s="174"/>
      <c r="ZF8" s="174"/>
      <c r="ZG8" s="174"/>
      <c r="ZH8" s="174"/>
      <c r="ZI8" s="174"/>
      <c r="ZJ8" s="174"/>
      <c r="ZK8" s="174"/>
      <c r="ZL8" s="174"/>
      <c r="ZM8" s="174"/>
      <c r="ZN8" s="174"/>
      <c r="ZO8" s="174"/>
      <c r="ZP8" s="174"/>
      <c r="ZQ8" s="174"/>
      <c r="ZR8" s="174"/>
      <c r="ZS8" s="174"/>
      <c r="ZT8" s="174"/>
      <c r="ZU8" s="174"/>
      <c r="ZV8" s="174"/>
      <c r="ZW8" s="174"/>
      <c r="ZX8" s="174"/>
      <c r="ZY8" s="174"/>
      <c r="ZZ8" s="174"/>
      <c r="AAA8" s="174"/>
      <c r="AAB8" s="174"/>
      <c r="AAC8" s="174"/>
      <c r="AAD8" s="174"/>
      <c r="AAE8" s="174"/>
      <c r="AAF8" s="174"/>
      <c r="AAG8" s="174"/>
      <c r="AAH8" s="174"/>
      <c r="AAI8" s="174"/>
      <c r="AAJ8" s="174"/>
      <c r="AAK8" s="174"/>
      <c r="AAL8" s="174"/>
      <c r="AAM8" s="174"/>
      <c r="AAN8" s="174"/>
      <c r="AAO8" s="174"/>
      <c r="AAP8" s="174"/>
      <c r="AAQ8" s="174"/>
      <c r="AAR8" s="174"/>
      <c r="AAS8" s="174"/>
      <c r="AAT8" s="174"/>
      <c r="AAU8" s="174"/>
      <c r="AAV8" s="174"/>
      <c r="AAW8" s="174"/>
      <c r="AAX8" s="174"/>
      <c r="AAY8" s="174"/>
      <c r="AAZ8" s="174"/>
      <c r="ABA8" s="174"/>
      <c r="ABB8" s="174"/>
      <c r="ABC8" s="174"/>
      <c r="ABD8" s="174"/>
      <c r="ABE8" s="174"/>
      <c r="ABF8" s="174"/>
      <c r="ABG8" s="174"/>
      <c r="ABH8" s="174"/>
      <c r="ABI8" s="174"/>
      <c r="ABJ8" s="174"/>
      <c r="ABK8" s="174"/>
      <c r="ABL8" s="174"/>
      <c r="ABM8" s="174"/>
      <c r="ABN8" s="174"/>
      <c r="ABO8" s="174"/>
      <c r="ABP8" s="174"/>
      <c r="ABQ8" s="174"/>
      <c r="ABR8" s="174"/>
      <c r="ABS8" s="174"/>
      <c r="ABT8" s="174"/>
      <c r="ABU8" s="174"/>
      <c r="ABV8" s="174"/>
      <c r="ABW8" s="174"/>
      <c r="ABX8" s="174"/>
      <c r="ABY8" s="174"/>
      <c r="ABZ8" s="174"/>
      <c r="ACA8" s="174"/>
      <c r="ACB8" s="174"/>
      <c r="ACC8" s="174"/>
      <c r="ACD8" s="174"/>
      <c r="ACE8" s="174"/>
      <c r="ACF8" s="174"/>
      <c r="ACG8" s="174"/>
      <c r="ACH8" s="174"/>
      <c r="ACI8" s="174"/>
      <c r="ACJ8" s="174"/>
      <c r="ACK8" s="174"/>
      <c r="ACL8" s="174"/>
      <c r="ACM8" s="174"/>
      <c r="ACN8" s="174"/>
      <c r="ACO8" s="174"/>
      <c r="ACP8" s="174"/>
      <c r="ACQ8" s="174"/>
      <c r="ACR8" s="174"/>
      <c r="ACS8" s="174"/>
      <c r="ACT8" s="174"/>
      <c r="ACU8" s="174"/>
      <c r="ACV8" s="174"/>
      <c r="ACW8" s="174"/>
      <c r="ACX8" s="174"/>
      <c r="ACY8" s="174"/>
      <c r="ACZ8" s="174"/>
      <c r="ADA8" s="174"/>
      <c r="ADB8" s="174"/>
      <c r="ADC8" s="174"/>
      <c r="ADD8" s="174"/>
      <c r="ADE8" s="174"/>
      <c r="ADF8" s="174"/>
      <c r="ADG8" s="174"/>
      <c r="ADH8" s="174"/>
      <c r="ADI8" s="174"/>
      <c r="ADJ8" s="174"/>
      <c r="ADK8" s="174"/>
      <c r="ADL8" s="174"/>
      <c r="ADM8" s="174"/>
      <c r="ADN8" s="174"/>
      <c r="ADO8" s="174"/>
      <c r="ADP8" s="174"/>
      <c r="ADQ8" s="174"/>
      <c r="ADR8" s="174"/>
      <c r="ADS8" s="174"/>
      <c r="ADT8" s="174"/>
      <c r="ADU8" s="174"/>
      <c r="ADV8" s="174"/>
      <c r="ADW8" s="174"/>
      <c r="ADX8" s="174"/>
      <c r="ADY8" s="174"/>
      <c r="ADZ8" s="174"/>
      <c r="AEA8" s="174"/>
      <c r="AEB8" s="174"/>
      <c r="AEC8" s="174"/>
      <c r="AED8" s="174"/>
      <c r="AEE8" s="174"/>
      <c r="AEF8" s="174"/>
      <c r="AEG8" s="174"/>
      <c r="AEH8" s="174"/>
      <c r="AEI8" s="174"/>
      <c r="AEJ8" s="174"/>
      <c r="AEK8" s="174"/>
      <c r="AEL8" s="174"/>
      <c r="AEM8" s="174"/>
      <c r="AEN8" s="174"/>
      <c r="AEO8" s="174"/>
      <c r="AEP8" s="174"/>
      <c r="AEQ8" s="174"/>
      <c r="AER8" s="174"/>
      <c r="AES8" s="174"/>
      <c r="AET8" s="174"/>
      <c r="AEU8" s="174"/>
      <c r="AEV8" s="174"/>
      <c r="AEW8" s="174"/>
      <c r="AEX8" s="174"/>
      <c r="AEY8" s="174"/>
      <c r="AEZ8" s="174"/>
      <c r="AFA8" s="174"/>
      <c r="AFB8" s="174"/>
      <c r="AFC8" s="174"/>
      <c r="AFD8" s="174"/>
      <c r="AFE8" s="174"/>
      <c r="AFF8" s="174"/>
      <c r="AFG8" s="174"/>
      <c r="AFH8" s="174"/>
      <c r="AFI8" s="174"/>
      <c r="AFJ8" s="174"/>
      <c r="AFK8" s="174"/>
      <c r="AFL8" s="174"/>
      <c r="AFM8" s="174"/>
      <c r="AFN8" s="174"/>
      <c r="AFO8" s="174"/>
      <c r="AFP8" s="174"/>
      <c r="AFQ8" s="174"/>
      <c r="AFR8" s="174"/>
      <c r="AFS8" s="174"/>
      <c r="AFT8" s="174"/>
      <c r="AFU8" s="174"/>
      <c r="AFV8" s="174"/>
      <c r="AFW8" s="174"/>
      <c r="AFX8" s="174"/>
      <c r="AFY8" s="174"/>
      <c r="AFZ8" s="174"/>
      <c r="AGA8" s="174"/>
      <c r="AGB8" s="174"/>
      <c r="AGC8" s="174"/>
      <c r="AGD8" s="174"/>
      <c r="AGE8" s="174"/>
      <c r="AGF8" s="174"/>
      <c r="AGG8" s="174"/>
      <c r="AGH8" s="174"/>
      <c r="AGI8" s="174"/>
      <c r="AGJ8" s="174"/>
      <c r="AGK8" s="174"/>
      <c r="AGL8" s="174"/>
      <c r="AGM8" s="174"/>
      <c r="AGN8" s="174"/>
      <c r="AGO8" s="174"/>
      <c r="AGP8" s="174"/>
      <c r="AGQ8" s="174"/>
      <c r="AGR8" s="174"/>
      <c r="AGS8" s="174"/>
      <c r="AGT8" s="174"/>
      <c r="AGU8" s="174"/>
      <c r="AGV8" s="174"/>
      <c r="AGW8" s="174"/>
      <c r="AGX8" s="174"/>
      <c r="AGY8" s="174"/>
      <c r="AGZ8" s="174"/>
      <c r="AHA8" s="174"/>
      <c r="AHB8" s="174"/>
      <c r="AHC8" s="174"/>
      <c r="AHD8" s="174"/>
      <c r="AHE8" s="174"/>
      <c r="AHF8" s="174"/>
      <c r="AHG8" s="174"/>
      <c r="AHH8" s="174"/>
      <c r="AHI8" s="174"/>
      <c r="AHJ8" s="174"/>
      <c r="AHK8" s="174"/>
      <c r="AHL8" s="174"/>
      <c r="AHM8" s="174"/>
      <c r="AHN8" s="174"/>
      <c r="AHO8" s="174"/>
      <c r="AHP8" s="174"/>
      <c r="AHQ8" s="174"/>
      <c r="AHR8" s="174"/>
      <c r="AHS8" s="174"/>
      <c r="AHT8" s="174"/>
      <c r="AHU8" s="174"/>
      <c r="AHV8" s="174"/>
      <c r="AHW8" s="174"/>
      <c r="AHX8" s="174"/>
      <c r="AHY8" s="174"/>
      <c r="AHZ8" s="174"/>
      <c r="AIA8" s="174"/>
      <c r="AIB8" s="174"/>
      <c r="AIC8" s="174"/>
      <c r="AID8" s="174"/>
      <c r="AIE8" s="174"/>
      <c r="AIF8" s="174"/>
      <c r="AIG8" s="174"/>
      <c r="AIH8" s="174"/>
      <c r="AII8" s="174"/>
      <c r="AIJ8" s="174"/>
      <c r="AIK8" s="174"/>
      <c r="AIL8" s="174"/>
      <c r="AIM8" s="174"/>
      <c r="AIN8" s="174"/>
      <c r="AIO8" s="174"/>
      <c r="AIP8" s="174"/>
      <c r="AIQ8" s="174"/>
      <c r="AIR8" s="174"/>
      <c r="AIS8" s="174"/>
      <c r="AIT8" s="174"/>
      <c r="AIU8" s="174"/>
      <c r="AIV8" s="174"/>
      <c r="AIW8" s="174"/>
      <c r="AIX8" s="174"/>
      <c r="AIY8" s="174"/>
      <c r="AIZ8" s="174"/>
      <c r="AJA8" s="174"/>
      <c r="AJB8" s="174"/>
      <c r="AJC8" s="174"/>
      <c r="AJD8" s="174"/>
      <c r="AJE8" s="174"/>
      <c r="AJF8" s="174"/>
      <c r="AJG8" s="174"/>
      <c r="AJH8" s="174"/>
      <c r="AJI8" s="174"/>
      <c r="AJJ8" s="174"/>
      <c r="AJK8" s="174"/>
      <c r="AJL8" s="174"/>
      <c r="AJM8" s="174"/>
      <c r="AJN8" s="174"/>
      <c r="AJO8" s="174"/>
      <c r="AJP8" s="174"/>
      <c r="AJQ8" s="174"/>
      <c r="AJR8" s="174"/>
      <c r="AJS8" s="174"/>
      <c r="AJT8" s="174"/>
      <c r="AJU8" s="174"/>
      <c r="AJV8" s="174"/>
      <c r="AJW8" s="174"/>
      <c r="AJX8" s="174"/>
      <c r="AJY8" s="174"/>
      <c r="AJZ8" s="174"/>
      <c r="AKA8" s="174"/>
      <c r="AKB8" s="174"/>
      <c r="AKC8" s="174"/>
      <c r="AKD8" s="174"/>
      <c r="AKE8" s="174"/>
      <c r="AKF8" s="174"/>
      <c r="AKG8" s="174"/>
      <c r="AKH8" s="174"/>
      <c r="AKI8" s="174"/>
      <c r="AKJ8" s="174"/>
      <c r="AKK8" s="174"/>
      <c r="AKL8" s="174"/>
      <c r="AKM8" s="174"/>
      <c r="AKN8" s="174"/>
      <c r="AKO8" s="174"/>
      <c r="AKP8" s="174"/>
      <c r="AKQ8" s="174"/>
      <c r="AKR8" s="174"/>
      <c r="AKS8" s="174"/>
      <c r="AKT8" s="174"/>
      <c r="AKU8" s="174"/>
      <c r="AKV8" s="174"/>
      <c r="AKW8" s="174"/>
      <c r="AKX8" s="174"/>
      <c r="AKY8" s="174"/>
      <c r="AKZ8" s="174"/>
      <c r="ALA8" s="174"/>
      <c r="ALB8" s="174"/>
      <c r="ALC8" s="174"/>
      <c r="ALD8" s="174"/>
      <c r="ALE8" s="174"/>
      <c r="ALF8" s="174"/>
      <c r="ALG8" s="174"/>
      <c r="ALH8" s="174"/>
      <c r="ALI8" s="174"/>
      <c r="ALJ8" s="174"/>
      <c r="ALK8" s="174"/>
      <c r="ALL8" s="174"/>
      <c r="ALM8" s="174"/>
      <c r="ALN8" s="174"/>
      <c r="ALO8" s="174"/>
      <c r="ALP8" s="174"/>
      <c r="ALQ8" s="174"/>
      <c r="ALR8" s="174"/>
      <c r="ALS8" s="174"/>
      <c r="ALT8" s="174"/>
      <c r="ALU8" s="174"/>
      <c r="ALV8" s="174"/>
      <c r="ALW8" s="174"/>
      <c r="ALX8" s="174"/>
      <c r="ALY8" s="174"/>
      <c r="ALZ8" s="174"/>
      <c r="AMA8" s="174"/>
      <c r="AMB8" s="174"/>
    </row>
    <row r="9" spans="1:1016" ht="13.5" customHeight="1">
      <c r="A9" s="5">
        <v>1</v>
      </c>
      <c r="B9" s="5" t="s">
        <v>858</v>
      </c>
      <c r="C9" s="139"/>
      <c r="D9" s="139"/>
      <c r="E9" s="139"/>
      <c r="F9" s="139"/>
      <c r="G9" s="139"/>
      <c r="H9" s="140" t="s">
        <v>859</v>
      </c>
      <c r="I9" s="154" t="s">
        <v>860</v>
      </c>
      <c r="J9" s="140" t="s">
        <v>861</v>
      </c>
      <c r="K9" s="140"/>
      <c r="L9" s="140" t="s">
        <v>862</v>
      </c>
      <c r="M9" s="154"/>
      <c r="N9" s="140"/>
      <c r="O9" s="140"/>
      <c r="P9" s="140"/>
      <c r="Q9" s="140"/>
      <c r="R9" s="187"/>
      <c r="S9" s="140" t="s">
        <v>820</v>
      </c>
      <c r="T9" s="140"/>
      <c r="U9" s="140" t="s">
        <v>863</v>
      </c>
      <c r="V9" s="140"/>
      <c r="W9" s="176" t="s">
        <v>864</v>
      </c>
      <c r="X9" s="176" t="s">
        <v>864</v>
      </c>
      <c r="Y9" s="290"/>
      <c r="Z9" s="177"/>
      <c r="AA9" s="140"/>
      <c r="AB9" s="182"/>
      <c r="AC9" s="140"/>
      <c r="AD9" s="156">
        <v>1</v>
      </c>
      <c r="ALZ9" s="128"/>
      <c r="AMA9" s="128"/>
      <c r="AMB9" s="128"/>
    </row>
    <row r="10" spans="1:1016" ht="13.5" customHeight="1">
      <c r="A10" s="5">
        <v>2</v>
      </c>
      <c r="B10" s="5" t="s">
        <v>865</v>
      </c>
      <c r="C10" s="139"/>
      <c r="D10" s="131"/>
      <c r="E10" s="131"/>
      <c r="F10" s="131"/>
      <c r="G10" s="131"/>
      <c r="H10" s="3" t="s">
        <v>866</v>
      </c>
      <c r="I10" s="154"/>
      <c r="J10" s="140"/>
      <c r="K10" s="140"/>
      <c r="L10" s="3" t="s">
        <v>867</v>
      </c>
      <c r="M10" s="154"/>
      <c r="N10" s="140"/>
      <c r="O10" s="140"/>
      <c r="P10" s="140"/>
      <c r="Q10" s="140"/>
      <c r="R10" s="187"/>
      <c r="S10" s="140" t="s">
        <v>820</v>
      </c>
      <c r="T10" s="140" t="s">
        <v>864</v>
      </c>
      <c r="U10" s="3"/>
      <c r="V10" s="140"/>
      <c r="W10" s="176" t="s">
        <v>864</v>
      </c>
      <c r="X10" s="176" t="s">
        <v>864</v>
      </c>
      <c r="Y10" s="290"/>
      <c r="Z10" s="177"/>
      <c r="AA10" s="140"/>
      <c r="AB10" s="182"/>
      <c r="AC10" s="140"/>
      <c r="AD10" s="156">
        <v>1</v>
      </c>
      <c r="ALZ10" s="128"/>
      <c r="AMA10" s="128"/>
      <c r="AMB10" s="128"/>
    </row>
    <row r="11" spans="1:1016" ht="13.5" customHeight="1">
      <c r="A11" s="5">
        <v>3</v>
      </c>
      <c r="B11" s="5"/>
      <c r="C11" s="139" t="s">
        <v>868</v>
      </c>
      <c r="D11" s="131"/>
      <c r="E11" s="131"/>
      <c r="F11" s="131"/>
      <c r="G11" s="131"/>
      <c r="H11" s="5" t="s">
        <v>869</v>
      </c>
      <c r="I11" s="154" t="s">
        <v>870</v>
      </c>
      <c r="J11" s="140"/>
      <c r="K11" s="140"/>
      <c r="L11" s="3" t="s">
        <v>871</v>
      </c>
      <c r="M11" s="154"/>
      <c r="N11" s="140"/>
      <c r="O11" s="140"/>
      <c r="P11" s="140"/>
      <c r="Q11" s="140"/>
      <c r="R11" s="187"/>
      <c r="S11" s="140" t="s">
        <v>820</v>
      </c>
      <c r="T11" s="140"/>
      <c r="U11" s="3" t="s">
        <v>863</v>
      </c>
      <c r="V11" s="140"/>
      <c r="W11" s="176" t="s">
        <v>864</v>
      </c>
      <c r="X11" s="176" t="s">
        <v>864</v>
      </c>
      <c r="Y11" s="290"/>
      <c r="Z11" s="177"/>
      <c r="AA11" s="140"/>
      <c r="AB11" s="182"/>
      <c r="AC11" s="140"/>
      <c r="AD11" s="156">
        <v>1</v>
      </c>
      <c r="ALZ11" s="128"/>
      <c r="AMA11" s="128"/>
      <c r="AMB11" s="128"/>
    </row>
    <row r="12" spans="1:1016" ht="13.5" customHeight="1">
      <c r="A12" s="5">
        <v>4</v>
      </c>
      <c r="B12" s="5"/>
      <c r="C12" s="139" t="s">
        <v>872</v>
      </c>
      <c r="D12" s="131"/>
      <c r="E12" s="131"/>
      <c r="F12" s="131"/>
      <c r="G12" s="131"/>
      <c r="H12" s="5" t="s">
        <v>873</v>
      </c>
      <c r="I12" s="154" t="s">
        <v>874</v>
      </c>
      <c r="J12" s="140"/>
      <c r="K12" s="140"/>
      <c r="L12" s="3" t="s">
        <v>875</v>
      </c>
      <c r="M12" s="154"/>
      <c r="N12" s="140"/>
      <c r="O12" s="140"/>
      <c r="P12" s="140"/>
      <c r="Q12" s="140"/>
      <c r="R12" s="187"/>
      <c r="S12" s="140" t="s">
        <v>820</v>
      </c>
      <c r="T12" s="140"/>
      <c r="U12" s="3" t="s">
        <v>863</v>
      </c>
      <c r="V12" s="140"/>
      <c r="W12" s="176" t="s">
        <v>864</v>
      </c>
      <c r="X12" s="176" t="s">
        <v>864</v>
      </c>
      <c r="Y12" s="290"/>
      <c r="Z12" s="177"/>
      <c r="AA12" s="140"/>
      <c r="AB12" s="182"/>
      <c r="AC12" s="140"/>
      <c r="AD12" s="156">
        <v>1</v>
      </c>
      <c r="ALZ12" s="128"/>
      <c r="AMA12" s="128"/>
      <c r="AMB12" s="128"/>
    </row>
    <row r="13" spans="1:1016" ht="13.5" customHeight="1">
      <c r="A13" s="5">
        <v>5</v>
      </c>
      <c r="B13" s="5" t="s">
        <v>876</v>
      </c>
      <c r="C13" s="139"/>
      <c r="D13" s="131"/>
      <c r="E13" s="131"/>
      <c r="F13" s="131"/>
      <c r="G13" s="131"/>
      <c r="H13" s="3" t="s">
        <v>877</v>
      </c>
      <c r="I13" s="154"/>
      <c r="J13" s="140"/>
      <c r="K13" s="140"/>
      <c r="L13" s="3" t="s">
        <v>878</v>
      </c>
      <c r="M13" s="154"/>
      <c r="N13" s="140"/>
      <c r="O13" s="140"/>
      <c r="P13" s="140"/>
      <c r="Q13" s="140"/>
      <c r="R13" s="187"/>
      <c r="S13" s="140" t="s">
        <v>820</v>
      </c>
      <c r="T13" s="140"/>
      <c r="U13" s="3" t="s">
        <v>879</v>
      </c>
      <c r="V13" s="140"/>
      <c r="W13" s="176" t="s">
        <v>864</v>
      </c>
      <c r="X13" s="176" t="s">
        <v>864</v>
      </c>
      <c r="Y13" s="290"/>
      <c r="Z13" s="177"/>
      <c r="AA13" s="140"/>
      <c r="AB13" s="182"/>
      <c r="AC13" s="140"/>
      <c r="AD13" s="156">
        <v>1</v>
      </c>
      <c r="ALZ13" s="128"/>
      <c r="AMA13" s="128"/>
      <c r="AMB13" s="128"/>
    </row>
    <row r="14" spans="1:1016" ht="13.5" customHeight="1">
      <c r="A14" s="5">
        <v>6</v>
      </c>
      <c r="B14" s="5" t="s">
        <v>880</v>
      </c>
      <c r="C14" s="139"/>
      <c r="D14" s="131"/>
      <c r="E14" s="131"/>
      <c r="F14" s="131"/>
      <c r="G14" s="131"/>
      <c r="H14" s="3" t="s">
        <v>881</v>
      </c>
      <c r="I14" s="154" t="s">
        <v>882</v>
      </c>
      <c r="J14" s="140"/>
      <c r="K14" s="140"/>
      <c r="L14" s="3" t="s">
        <v>883</v>
      </c>
      <c r="M14" s="154"/>
      <c r="N14" s="140"/>
      <c r="O14" s="140"/>
      <c r="P14" s="140"/>
      <c r="Q14" s="140"/>
      <c r="R14" s="187"/>
      <c r="S14" s="140" t="s">
        <v>820</v>
      </c>
      <c r="T14" s="140"/>
      <c r="U14" s="3" t="s">
        <v>863</v>
      </c>
      <c r="V14" s="140" t="s">
        <v>884</v>
      </c>
      <c r="W14" s="176" t="s">
        <v>864</v>
      </c>
      <c r="X14" s="176" t="s">
        <v>864</v>
      </c>
      <c r="Y14" s="290"/>
      <c r="Z14" s="177"/>
      <c r="AA14" s="140"/>
      <c r="AB14" s="182"/>
      <c r="AC14" s="140"/>
      <c r="AD14" s="156">
        <v>1</v>
      </c>
      <c r="ALZ14" s="128"/>
      <c r="AMA14" s="128"/>
      <c r="AMB14" s="128"/>
    </row>
    <row r="15" spans="1:1016" ht="13.5" customHeight="1">
      <c r="A15" s="5">
        <v>7</v>
      </c>
      <c r="B15" s="5" t="s">
        <v>885</v>
      </c>
      <c r="C15" s="139"/>
      <c r="D15" s="131"/>
      <c r="E15" s="131"/>
      <c r="F15" s="131"/>
      <c r="G15" s="131"/>
      <c r="H15" s="3" t="s">
        <v>886</v>
      </c>
      <c r="I15" s="154" t="s">
        <v>887</v>
      </c>
      <c r="J15" s="140"/>
      <c r="K15" s="140"/>
      <c r="L15" s="140" t="s">
        <v>888</v>
      </c>
      <c r="M15" s="154"/>
      <c r="N15" s="140"/>
      <c r="O15" s="140"/>
      <c r="P15" s="140"/>
      <c r="Q15" s="140"/>
      <c r="R15" s="187"/>
      <c r="S15" s="140" t="s">
        <v>820</v>
      </c>
      <c r="T15" s="140"/>
      <c r="U15" s="3" t="s">
        <v>863</v>
      </c>
      <c r="V15" s="140" t="s">
        <v>889</v>
      </c>
      <c r="W15" s="176" t="s">
        <v>864</v>
      </c>
      <c r="X15" s="176" t="s">
        <v>864</v>
      </c>
      <c r="Y15" s="290"/>
      <c r="Z15" s="177"/>
      <c r="AA15" s="140"/>
      <c r="AB15" s="182"/>
      <c r="AC15" s="140"/>
      <c r="AD15" s="156">
        <v>1</v>
      </c>
      <c r="ALZ15" s="128"/>
      <c r="AMA15" s="128"/>
      <c r="AMB15" s="128"/>
    </row>
    <row r="16" spans="1:1016" ht="13.5" customHeight="1">
      <c r="A16" s="5">
        <v>8</v>
      </c>
      <c r="B16" s="5" t="s">
        <v>890</v>
      </c>
      <c r="C16" s="139"/>
      <c r="D16" s="131"/>
      <c r="E16" s="131"/>
      <c r="F16" s="131"/>
      <c r="G16" s="131"/>
      <c r="H16" s="3" t="s">
        <v>891</v>
      </c>
      <c r="I16" s="154"/>
      <c r="J16" s="140"/>
      <c r="K16" s="140"/>
      <c r="L16" s="140" t="s">
        <v>892</v>
      </c>
      <c r="M16" s="154"/>
      <c r="N16" s="140"/>
      <c r="O16" s="140"/>
      <c r="P16" s="140"/>
      <c r="Q16" s="140"/>
      <c r="R16" s="187"/>
      <c r="S16" s="140" t="s">
        <v>893</v>
      </c>
      <c r="T16" s="140" t="s">
        <v>864</v>
      </c>
      <c r="U16" s="140" t="s">
        <v>894</v>
      </c>
      <c r="V16" s="140"/>
      <c r="W16" s="176" t="s">
        <v>864</v>
      </c>
      <c r="X16" s="176" t="s">
        <v>864</v>
      </c>
      <c r="Y16" s="290"/>
      <c r="Z16" s="177"/>
      <c r="AA16" s="140"/>
      <c r="AB16" s="182"/>
      <c r="AC16" s="140"/>
      <c r="AD16" s="156">
        <v>1</v>
      </c>
      <c r="ALZ16" s="128"/>
      <c r="AMA16" s="128"/>
      <c r="AMB16" s="128"/>
    </row>
    <row r="17" spans="1:1016" ht="13.5" customHeight="1">
      <c r="A17" s="5">
        <v>10</v>
      </c>
      <c r="B17" s="5"/>
      <c r="C17" s="139" t="s">
        <v>895</v>
      </c>
      <c r="D17" s="139"/>
      <c r="E17" s="131"/>
      <c r="F17" s="131"/>
      <c r="G17" s="131"/>
      <c r="H17" s="140" t="s">
        <v>896</v>
      </c>
      <c r="I17" s="154" t="s">
        <v>897</v>
      </c>
      <c r="J17" s="140"/>
      <c r="K17" s="140"/>
      <c r="L17" s="140" t="s">
        <v>871</v>
      </c>
      <c r="M17" s="154"/>
      <c r="N17" s="140"/>
      <c r="O17" s="140"/>
      <c r="P17" s="140"/>
      <c r="Q17" s="140"/>
      <c r="R17" s="187"/>
      <c r="S17" s="140" t="s">
        <v>820</v>
      </c>
      <c r="T17" s="140"/>
      <c r="U17" s="140" t="s">
        <v>863</v>
      </c>
      <c r="V17" s="140"/>
      <c r="W17" s="176" t="s">
        <v>864</v>
      </c>
      <c r="X17" s="176" t="s">
        <v>864</v>
      </c>
      <c r="Y17" s="290"/>
      <c r="Z17" s="177"/>
      <c r="AA17" s="140"/>
      <c r="AB17" s="182"/>
      <c r="AC17" s="140"/>
      <c r="AD17" s="156">
        <v>1</v>
      </c>
      <c r="ALZ17" s="128"/>
      <c r="AMA17" s="128"/>
      <c r="AMB17" s="128"/>
    </row>
    <row r="18" spans="1:1016" ht="13.5" customHeight="1">
      <c r="A18" s="5">
        <v>11</v>
      </c>
      <c r="B18" s="5"/>
      <c r="C18" s="139" t="s">
        <v>872</v>
      </c>
      <c r="D18" s="139"/>
      <c r="E18" s="131"/>
      <c r="F18" s="131"/>
      <c r="G18" s="131"/>
      <c r="H18" s="140" t="s">
        <v>898</v>
      </c>
      <c r="I18" s="154" t="s">
        <v>899</v>
      </c>
      <c r="J18" s="140"/>
      <c r="K18" s="140"/>
      <c r="L18" s="140" t="s">
        <v>875</v>
      </c>
      <c r="M18" s="154"/>
      <c r="N18" s="140"/>
      <c r="O18" s="140"/>
      <c r="P18" s="140"/>
      <c r="Q18" s="140"/>
      <c r="R18" s="187"/>
      <c r="S18" s="140" t="s">
        <v>820</v>
      </c>
      <c r="T18" s="140"/>
      <c r="U18" s="140" t="s">
        <v>863</v>
      </c>
      <c r="V18" s="140"/>
      <c r="W18" s="176" t="s">
        <v>864</v>
      </c>
      <c r="X18" s="176" t="s">
        <v>864</v>
      </c>
      <c r="Y18" s="290"/>
      <c r="Z18" s="177"/>
      <c r="AA18" s="140"/>
      <c r="AB18" s="182"/>
      <c r="AC18" s="140"/>
      <c r="AD18" s="156">
        <v>1</v>
      </c>
      <c r="ALZ18" s="128"/>
      <c r="AMA18" s="128"/>
      <c r="AMB18" s="128"/>
    </row>
    <row r="19" spans="1:1016" ht="13.5" customHeight="1">
      <c r="A19" s="5">
        <v>11</v>
      </c>
      <c r="B19" s="5"/>
      <c r="C19" s="139" t="s">
        <v>900</v>
      </c>
      <c r="D19" s="131"/>
      <c r="E19" s="131"/>
      <c r="F19" s="131"/>
      <c r="G19" s="131"/>
      <c r="H19" s="140" t="s">
        <v>901</v>
      </c>
      <c r="I19" s="154" t="s">
        <v>902</v>
      </c>
      <c r="J19" s="140"/>
      <c r="K19" s="140"/>
      <c r="L19" s="140"/>
      <c r="M19" s="154" t="s">
        <v>903</v>
      </c>
      <c r="N19" s="140"/>
      <c r="O19" s="140"/>
      <c r="P19" s="140"/>
      <c r="Q19" s="140"/>
      <c r="R19" s="187"/>
      <c r="S19" s="140" t="s">
        <v>820</v>
      </c>
      <c r="T19" s="140"/>
      <c r="U19" s="140" t="s">
        <v>863</v>
      </c>
      <c r="V19" s="140" t="s">
        <v>904</v>
      </c>
      <c r="W19" s="176" t="s">
        <v>864</v>
      </c>
      <c r="X19" s="176" t="s">
        <v>864</v>
      </c>
      <c r="Y19" s="289"/>
      <c r="Z19" s="177"/>
      <c r="AA19" s="140"/>
      <c r="AB19" s="182"/>
      <c r="AC19" s="140"/>
      <c r="AD19" s="156"/>
      <c r="ALZ19" s="128"/>
      <c r="AMA19" s="128"/>
      <c r="AMB19" s="128"/>
    </row>
    <row r="20" spans="1:1016" ht="13.5" customHeight="1">
      <c r="A20" s="5">
        <v>12</v>
      </c>
      <c r="B20" s="5"/>
      <c r="C20" s="139" t="s">
        <v>905</v>
      </c>
      <c r="D20" s="131"/>
      <c r="E20" s="131"/>
      <c r="F20" s="131"/>
      <c r="G20" s="131"/>
      <c r="H20" s="140" t="s">
        <v>906</v>
      </c>
      <c r="I20" s="154" t="s">
        <v>907</v>
      </c>
      <c r="J20" s="140"/>
      <c r="K20" s="140"/>
      <c r="L20" s="140"/>
      <c r="M20" s="154" t="s">
        <v>908</v>
      </c>
      <c r="N20" s="140"/>
      <c r="O20" s="140"/>
      <c r="P20" s="140"/>
      <c r="Q20" s="140"/>
      <c r="R20" s="187"/>
      <c r="S20" s="140" t="s">
        <v>817</v>
      </c>
      <c r="T20" s="140"/>
      <c r="U20" s="140" t="s">
        <v>863</v>
      </c>
      <c r="V20" s="140" t="s">
        <v>909</v>
      </c>
      <c r="W20" s="156" t="s">
        <v>864</v>
      </c>
      <c r="X20" s="156" t="s">
        <v>864</v>
      </c>
      <c r="Y20" s="289"/>
      <c r="Z20" s="177"/>
      <c r="AA20" s="140"/>
      <c r="AB20" s="140"/>
      <c r="AC20" s="140"/>
      <c r="AD20" s="156"/>
      <c r="ALZ20" s="128"/>
      <c r="AMA20" s="128"/>
      <c r="AMB20" s="128"/>
    </row>
    <row r="21" spans="1:1016" s="128" customFormat="1" ht="12" customHeight="1">
      <c r="A21" s="5">
        <f>SUBTOTAL(103,createCase8[ID])</f>
        <v>12</v>
      </c>
      <c r="B21" s="5"/>
      <c r="C21" s="5">
        <f>SUBTOTAL(103,createCase8[Donnée (Niveau 2)])</f>
        <v>6</v>
      </c>
      <c r="D21" s="5">
        <f>SUBTOTAL(103,createCase8[Donnée (Niveau 3)])</f>
        <v>0</v>
      </c>
      <c r="E21" s="5">
        <f>SUBTOTAL(103,createCase8[Donnée (Niveau 4)])</f>
        <v>0</v>
      </c>
      <c r="F21" s="5">
        <f>SUBTOTAL(103,createCase8[Donnée (Niveau 5)])</f>
        <v>0</v>
      </c>
      <c r="G21" s="5">
        <f>SUBTOTAL(103,createCase8[Donnée (Niveau 6)])</f>
        <v>0</v>
      </c>
      <c r="H21" s="5">
        <f>SUBTOTAL(103,createCase8[Description])</f>
        <v>12</v>
      </c>
      <c r="I21" s="5">
        <f>SUBTOTAL(103,createCase8[Exemples])</f>
        <v>9</v>
      </c>
      <c r="J21" s="5">
        <f>SUBTOTAL(103,createCase8[Fichier XSD])</f>
        <v>1</v>
      </c>
      <c r="K21" s="5"/>
      <c r="L21" s="5">
        <f>SUBTOTAL(103,createCase8[Balise NexSIS])</f>
        <v>10</v>
      </c>
      <c r="M21" s="155">
        <f>SUBTOTAL(103,createCase8[Nouvelle balise])</f>
        <v>2</v>
      </c>
      <c r="N21" s="5">
        <f>SUBTOTAL(103,createCase8[Nantes - balise])</f>
        <v>0</v>
      </c>
      <c r="O21" s="5">
        <f>SUBTOTAL(103,createCase8[Nantes - description])</f>
        <v>0</v>
      </c>
      <c r="P21" s="5">
        <f>SUBTOTAL(103,createCase8[GT399])</f>
        <v>0</v>
      </c>
      <c r="Q21" s="5">
        <f>SUBTOTAL(103,createCase8[GT399 description])</f>
        <v>0</v>
      </c>
      <c r="R21" s="188">
        <f>SUBTOTAL(103,createCase8[Priorisation])</f>
        <v>0</v>
      </c>
      <c r="S21" s="5"/>
      <c r="T21" s="5">
        <f>SUBTOTAL(103,createCase8[Objet])</f>
        <v>2</v>
      </c>
      <c r="U21" s="5">
        <f>SUBTOTAL(103,createCase8[Format (ou type)])</f>
        <v>11</v>
      </c>
      <c r="V21" s="5"/>
      <c r="W21" s="5"/>
      <c r="X21" s="5"/>
      <c r="Y21" s="3"/>
      <c r="Z21" s="178">
        <f>SUBTOTAL(103,createCase8[Commentaire Hub Santé])</f>
        <v>0</v>
      </c>
      <c r="AA21" s="5">
        <f>SUBTOTAL(103,createCase8[Commentaire Philippe Dreyfus])</f>
        <v>0</v>
      </c>
      <c r="AB21" s="155"/>
      <c r="AC21" s="5">
        <f>SUBTOTAL(103,createCase8[Commentaire Yann Penverne])</f>
        <v>0</v>
      </c>
      <c r="AD21" s="5">
        <f>SUBTOTAL(103,createCase8[NexSIS])-COUNTIFS(createCase8[NexSIS],"=X")</f>
        <v>10</v>
      </c>
      <c r="ALZ21"/>
      <c r="AMA21"/>
      <c r="AMB21"/>
    </row>
    <row r="22" spans="1:1016" s="128" customFormat="1" ht="12" customHeight="1">
      <c r="A22" s="3"/>
      <c r="B22" s="3"/>
      <c r="C22" s="131"/>
      <c r="D22" s="131"/>
      <c r="E22" s="131"/>
      <c r="F22" s="131"/>
      <c r="G22" s="5"/>
      <c r="H22" s="155"/>
      <c r="I22" s="5"/>
      <c r="J22" s="5"/>
      <c r="K22" s="5"/>
      <c r="L22" s="5"/>
      <c r="M22" s="155"/>
      <c r="N22" s="5"/>
      <c r="O22" s="5"/>
      <c r="P22" s="5"/>
      <c r="Q22" s="5"/>
      <c r="R22" s="188"/>
      <c r="S22" s="5"/>
      <c r="T22" s="5"/>
      <c r="U22" s="5"/>
      <c r="V22" s="56"/>
      <c r="W22" s="56"/>
      <c r="X22" s="56"/>
      <c r="Y22"/>
      <c r="Z22" s="5"/>
      <c r="AA22" s="159"/>
      <c r="AB22" s="56"/>
      <c r="AD22" s="56"/>
      <c r="ALZ22"/>
      <c r="AMA22"/>
      <c r="AMB22"/>
    </row>
    <row r="23" spans="1:1016" s="128" customFormat="1" ht="12" customHeight="1">
      <c r="A23" s="129"/>
      <c r="B23" s="129"/>
      <c r="C23" s="129"/>
      <c r="D23" s="129"/>
      <c r="E23" s="129"/>
      <c r="F23" s="129"/>
      <c r="G23" s="96"/>
      <c r="H23" s="96"/>
      <c r="I23" s="96"/>
      <c r="J23" s="96"/>
      <c r="K23" s="96"/>
      <c r="L23" s="96"/>
      <c r="M23" s="159"/>
      <c r="N23" s="96"/>
      <c r="O23" s="96"/>
      <c r="P23" s="96"/>
      <c r="Q23" s="96"/>
      <c r="R23" s="173"/>
      <c r="S23" s="96"/>
      <c r="T23" s="96"/>
      <c r="U23" s="96"/>
      <c r="V23" s="96"/>
      <c r="W23" s="96"/>
      <c r="X23" s="96"/>
      <c r="Y23"/>
      <c r="Z23" s="96"/>
      <c r="AA23" s="159"/>
      <c r="AB23" s="96"/>
      <c r="AD23" s="96"/>
      <c r="ALZ23"/>
      <c r="AMA23"/>
      <c r="AMB23"/>
    </row>
    <row r="24" spans="1:1016" s="128" customFormat="1" ht="12" customHeight="1">
      <c r="R24" s="174"/>
      <c r="T24" s="96"/>
      <c r="U24" s="96"/>
      <c r="V24" s="96"/>
      <c r="W24" s="96"/>
      <c r="X24" s="96"/>
      <c r="Y24"/>
      <c r="Z24" s="96"/>
      <c r="AA24" s="159"/>
      <c r="AB24" s="96"/>
      <c r="AD24" s="96"/>
      <c r="ALZ24"/>
      <c r="AMA24"/>
      <c r="AMB24"/>
    </row>
    <row r="25" spans="1:1016" s="128" customFormat="1" ht="12" customHeight="1">
      <c r="R25" s="174"/>
      <c r="T25" s="96"/>
      <c r="U25" s="96"/>
      <c r="V25" s="96"/>
      <c r="W25" s="96"/>
      <c r="X25" s="96"/>
      <c r="Y25"/>
      <c r="Z25" s="96"/>
      <c r="AA25" s="159"/>
      <c r="AB25" s="96"/>
      <c r="AD25" s="96"/>
      <c r="ALZ25"/>
      <c r="AMA25"/>
      <c r="AMB25"/>
    </row>
    <row r="26" spans="1:1016" s="128" customFormat="1" ht="12" customHeight="1">
      <c r="R26" s="174"/>
      <c r="T26" s="96"/>
      <c r="U26" s="96"/>
      <c r="V26" s="96"/>
      <c r="W26" s="96"/>
      <c r="X26" s="96"/>
      <c r="Y26"/>
      <c r="Z26" s="96"/>
      <c r="AA26" s="159"/>
      <c r="AB26" s="96"/>
      <c r="AD26" s="96"/>
      <c r="ALZ26"/>
      <c r="AMA26"/>
      <c r="AMB26"/>
    </row>
    <row r="27" spans="1:1016" s="128" customFormat="1" ht="12" customHeight="1">
      <c r="R27" s="174"/>
      <c r="T27" s="96"/>
      <c r="U27" s="96"/>
      <c r="V27" s="96"/>
      <c r="W27" s="96"/>
      <c r="X27" s="96"/>
      <c r="Y27"/>
      <c r="Z27" s="96"/>
      <c r="AA27" s="159"/>
      <c r="AB27" s="96"/>
      <c r="AD27" s="96"/>
      <c r="ALZ27"/>
      <c r="AMA27"/>
      <c r="AMB27"/>
    </row>
    <row r="28" spans="1:1016" ht="12" customHeight="1">
      <c r="G28" s="128"/>
      <c r="H28" s="128"/>
      <c r="I28" s="128"/>
      <c r="J28" s="128"/>
      <c r="K28" s="128"/>
      <c r="L28" s="128"/>
      <c r="M28" s="128"/>
      <c r="N28" s="128"/>
      <c r="O28" s="128"/>
      <c r="P28" s="128"/>
      <c r="Q28" s="128"/>
      <c r="R28" s="174"/>
      <c r="S28" s="128"/>
    </row>
    <row r="29" spans="1:1016" s="117" customFormat="1" ht="12" customHeight="1">
      <c r="A29" s="128"/>
      <c r="B29" s="128"/>
      <c r="C29" s="128"/>
      <c r="D29" s="128"/>
      <c r="E29" s="128"/>
      <c r="F29" s="128"/>
      <c r="G29" s="96"/>
      <c r="H29" s="96"/>
      <c r="I29" s="96"/>
      <c r="J29" s="96"/>
      <c r="K29" s="96"/>
      <c r="L29" s="96"/>
      <c r="M29" s="159"/>
      <c r="N29" s="96"/>
      <c r="O29" s="96"/>
      <c r="P29" s="96"/>
      <c r="Q29" s="96"/>
      <c r="R29" s="173"/>
      <c r="S29" s="96"/>
      <c r="T29" s="96"/>
      <c r="U29" s="96"/>
      <c r="V29" s="96"/>
      <c r="W29" s="96"/>
      <c r="X29" s="96"/>
      <c r="Y29"/>
      <c r="Z29" s="96"/>
      <c r="AA29" s="161"/>
      <c r="AB29" s="96"/>
      <c r="AD29" s="96"/>
      <c r="AMA29"/>
    </row>
    <row r="30" spans="1:1016" ht="12" customHeight="1">
      <c r="A30" s="117"/>
      <c r="B30" s="117"/>
      <c r="C30" s="117"/>
      <c r="D30" s="117"/>
      <c r="E30" s="117"/>
      <c r="F30" s="117"/>
      <c r="G30" s="117"/>
      <c r="H30" s="117"/>
      <c r="I30" s="117"/>
      <c r="J30" s="117"/>
      <c r="K30" s="117"/>
      <c r="L30" s="117"/>
      <c r="M30" s="117"/>
      <c r="N30" s="117"/>
      <c r="O30" s="117"/>
      <c r="P30" s="117"/>
      <c r="Q30" s="117"/>
      <c r="R30" s="189"/>
      <c r="S30" s="117"/>
    </row>
    <row r="31" spans="1:1016" ht="12" customHeight="1">
      <c r="T31" s="112"/>
      <c r="U31" s="112"/>
      <c r="V31" s="112"/>
      <c r="W31" s="112"/>
      <c r="X31" s="112"/>
      <c r="Z31" s="112"/>
      <c r="AB31" s="112"/>
      <c r="AD31" s="112"/>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5" ht="12" customHeight="1">
      <c r="A49" s="130"/>
      <c r="B49" s="130"/>
      <c r="C49" s="130"/>
      <c r="D49" s="130"/>
      <c r="E49" s="130"/>
      <c r="F49" s="130"/>
    </row>
    <row r="50" spans="1:1015" ht="12" customHeight="1">
      <c r="A50" s="130"/>
      <c r="B50" s="130"/>
      <c r="C50" s="130"/>
      <c r="D50" s="130"/>
      <c r="E50" s="130"/>
      <c r="F50" s="130"/>
    </row>
    <row r="51" spans="1:1015" ht="12" customHeight="1">
      <c r="A51" s="129"/>
      <c r="B51" s="129"/>
      <c r="C51" s="129"/>
      <c r="D51" s="129"/>
      <c r="E51" s="129"/>
      <c r="F51" s="129"/>
    </row>
    <row r="52" spans="1:1015" ht="12" customHeight="1">
      <c r="A52" s="129"/>
      <c r="B52" s="129"/>
      <c r="C52" s="129"/>
      <c r="D52" s="129"/>
      <c r="E52" s="129"/>
      <c r="F52" s="129"/>
    </row>
    <row r="53" spans="1:1015" ht="12" customHeight="1">
      <c r="A53" s="129"/>
      <c r="B53" s="129"/>
      <c r="C53" s="129"/>
      <c r="D53" s="129"/>
      <c r="E53" s="129"/>
      <c r="F53" s="129"/>
    </row>
    <row r="54" spans="1:1015" ht="12" customHeight="1">
      <c r="A54" s="129"/>
      <c r="B54" s="129"/>
      <c r="C54" s="129"/>
      <c r="D54" s="129"/>
      <c r="E54" s="129"/>
      <c r="F54" s="129"/>
    </row>
    <row r="55" spans="1:1015" ht="12" customHeight="1">
      <c r="A55" s="129"/>
      <c r="B55" s="129"/>
      <c r="C55" s="129"/>
      <c r="D55" s="129"/>
      <c r="E55" s="129"/>
      <c r="F55" s="129"/>
    </row>
    <row r="56" spans="1:1015" ht="12" customHeight="1">
      <c r="A56" s="129"/>
      <c r="B56" s="129"/>
      <c r="C56" s="129"/>
      <c r="D56" s="129"/>
      <c r="E56" s="129"/>
      <c r="F56" s="129"/>
    </row>
    <row r="57" spans="1:1015" ht="12" customHeight="1">
      <c r="A57" s="129"/>
      <c r="B57" s="129"/>
      <c r="C57" s="129"/>
      <c r="D57" s="129"/>
      <c r="E57" s="129"/>
      <c r="F57" s="129"/>
    </row>
    <row r="58" spans="1:1015" s="117" customFormat="1" ht="12" customHeight="1">
      <c r="A58" s="129"/>
      <c r="B58" s="129"/>
      <c r="C58" s="129"/>
      <c r="D58" s="129"/>
      <c r="E58" s="129"/>
      <c r="F58" s="129"/>
      <c r="G58" s="96"/>
      <c r="H58" s="96"/>
      <c r="I58" s="96"/>
      <c r="J58" s="96"/>
      <c r="K58" s="96"/>
      <c r="L58" s="96"/>
      <c r="M58" s="159"/>
      <c r="N58" s="96"/>
      <c r="O58" s="96"/>
      <c r="P58" s="96"/>
      <c r="Q58" s="96"/>
      <c r="R58" s="173"/>
      <c r="S58" s="96"/>
      <c r="T58" s="96"/>
      <c r="U58" s="96"/>
      <c r="V58" s="96"/>
      <c r="W58" s="96"/>
      <c r="X58" s="96"/>
      <c r="Y58"/>
      <c r="Z58" s="96"/>
      <c r="AA58" s="161"/>
      <c r="AB58" s="96"/>
      <c r="AD58" s="96"/>
      <c r="AMA58"/>
    </row>
    <row r="59" spans="1:1015" s="117" customFormat="1" ht="12" customHeight="1">
      <c r="A59" s="130"/>
      <c r="B59" s="130"/>
      <c r="C59" s="130"/>
      <c r="D59" s="130"/>
      <c r="E59" s="130"/>
      <c r="F59" s="130"/>
      <c r="G59" s="96"/>
      <c r="H59" s="96"/>
      <c r="I59" s="96"/>
      <c r="J59" s="96"/>
      <c r="K59" s="96"/>
      <c r="L59" s="96"/>
      <c r="M59" s="159"/>
      <c r="N59" s="96"/>
      <c r="O59" s="96"/>
      <c r="P59" s="96"/>
      <c r="Q59" s="96"/>
      <c r="R59" s="173"/>
      <c r="S59" s="96"/>
      <c r="T59" s="96"/>
      <c r="U59" s="96"/>
      <c r="V59" s="96"/>
      <c r="W59" s="96"/>
      <c r="X59" s="96"/>
      <c r="Y59"/>
      <c r="Z59" s="96"/>
      <c r="AA59" s="161"/>
      <c r="AB59" s="96"/>
      <c r="AD59" s="96"/>
      <c r="AMA59"/>
    </row>
    <row r="60" spans="1:1015" s="117" customFormat="1" ht="12" customHeight="1">
      <c r="A60" s="123"/>
      <c r="B60" s="123"/>
      <c r="C60" s="123"/>
      <c r="D60" s="123"/>
      <c r="E60" s="123"/>
      <c r="F60" s="123"/>
      <c r="G60" s="112"/>
      <c r="H60" s="112"/>
      <c r="I60" s="112"/>
      <c r="J60" s="112"/>
      <c r="K60" s="112"/>
      <c r="L60" s="112"/>
      <c r="M60" s="161"/>
      <c r="N60" s="112"/>
      <c r="O60" s="112"/>
      <c r="P60" s="112"/>
      <c r="Q60" s="112"/>
      <c r="R60" s="190"/>
      <c r="S60" s="112"/>
      <c r="T60" s="112"/>
      <c r="U60" s="112"/>
      <c r="V60" s="112"/>
      <c r="W60" s="112"/>
      <c r="X60" s="112"/>
      <c r="Y60"/>
      <c r="Z60" s="112"/>
      <c r="AA60" s="161"/>
      <c r="AB60" s="112"/>
      <c r="AD60" s="112"/>
      <c r="AMA60"/>
    </row>
    <row r="61" spans="1:1015" s="117" customFormat="1" ht="12" customHeight="1">
      <c r="A61" s="123"/>
      <c r="B61" s="123"/>
      <c r="C61" s="123"/>
      <c r="D61" s="123"/>
      <c r="E61" s="123"/>
      <c r="F61" s="123"/>
      <c r="G61" s="112"/>
      <c r="H61" s="112"/>
      <c r="I61" s="112"/>
      <c r="J61" s="112"/>
      <c r="K61" s="112"/>
      <c r="L61" s="112"/>
      <c r="M61" s="161"/>
      <c r="N61" s="112"/>
      <c r="O61" s="112"/>
      <c r="P61" s="112"/>
      <c r="Q61" s="112"/>
      <c r="R61" s="190"/>
      <c r="S61" s="112"/>
      <c r="T61" s="112"/>
      <c r="U61" s="112"/>
      <c r="V61" s="112"/>
      <c r="W61" s="112"/>
      <c r="X61" s="112"/>
      <c r="Y61"/>
      <c r="Z61" s="112"/>
      <c r="AA61" s="161"/>
      <c r="AB61" s="112"/>
      <c r="AD61" s="112"/>
      <c r="AMA61"/>
    </row>
    <row r="62" spans="1:1015" s="117" customFormat="1" ht="12" customHeight="1">
      <c r="A62" s="123"/>
      <c r="B62" s="123"/>
      <c r="C62" s="123"/>
      <c r="D62" s="123"/>
      <c r="E62" s="123"/>
      <c r="F62" s="123"/>
      <c r="G62" s="112"/>
      <c r="H62" s="112"/>
      <c r="I62" s="112"/>
      <c r="J62" s="112"/>
      <c r="K62" s="112"/>
      <c r="L62" s="112"/>
      <c r="M62" s="161"/>
      <c r="N62" s="112"/>
      <c r="O62" s="112"/>
      <c r="P62" s="112"/>
      <c r="Q62" s="112"/>
      <c r="R62" s="190"/>
      <c r="S62" s="112"/>
      <c r="T62" s="112"/>
      <c r="U62" s="112"/>
      <c r="V62" s="112"/>
      <c r="W62" s="112"/>
      <c r="X62" s="112"/>
      <c r="Y62"/>
      <c r="Z62" s="112"/>
      <c r="AA62" s="161"/>
      <c r="AB62" s="112"/>
      <c r="AD62" s="112"/>
      <c r="AMA62"/>
    </row>
    <row r="63" spans="1:1015" s="117" customFormat="1" ht="12" customHeight="1">
      <c r="A63" s="123"/>
      <c r="B63" s="123"/>
      <c r="C63" s="123"/>
      <c r="D63" s="123"/>
      <c r="E63" s="123"/>
      <c r="F63" s="123"/>
      <c r="G63" s="112"/>
      <c r="H63" s="112"/>
      <c r="I63" s="112"/>
      <c r="J63" s="112"/>
      <c r="K63" s="112"/>
      <c r="L63" s="112"/>
      <c r="M63" s="161"/>
      <c r="N63" s="112"/>
      <c r="O63" s="112"/>
      <c r="P63" s="112"/>
      <c r="Q63" s="112"/>
      <c r="R63" s="190"/>
      <c r="S63" s="112"/>
      <c r="T63" s="112"/>
      <c r="U63" s="112"/>
      <c r="V63" s="112"/>
      <c r="W63" s="112"/>
      <c r="X63" s="112"/>
      <c r="Y63"/>
      <c r="Z63" s="112"/>
      <c r="AA63" s="161"/>
      <c r="AB63" s="112"/>
      <c r="AD63" s="112"/>
      <c r="AMA63"/>
    </row>
    <row r="64" spans="1:1015" s="117" customFormat="1" ht="12" customHeight="1">
      <c r="A64" s="123"/>
      <c r="B64" s="123"/>
      <c r="C64" s="123"/>
      <c r="D64" s="123"/>
      <c r="E64" s="123"/>
      <c r="F64" s="123"/>
      <c r="G64" s="112"/>
      <c r="H64" s="112"/>
      <c r="I64" s="112"/>
      <c r="J64" s="112"/>
      <c r="K64" s="112"/>
      <c r="L64" s="112"/>
      <c r="M64" s="161"/>
      <c r="N64" s="112"/>
      <c r="O64" s="112"/>
      <c r="P64" s="112"/>
      <c r="Q64" s="112"/>
      <c r="R64" s="190"/>
      <c r="S64" s="112"/>
      <c r="T64" s="112"/>
      <c r="U64" s="112"/>
      <c r="V64" s="112"/>
      <c r="W64" s="112"/>
      <c r="X64" s="112"/>
      <c r="Y64"/>
      <c r="Z64" s="112"/>
      <c r="AA64" s="161"/>
      <c r="AB64" s="112"/>
      <c r="AD64" s="112"/>
      <c r="AMA64"/>
    </row>
    <row r="65" spans="1:30" ht="12" customHeight="1">
      <c r="A65" s="123"/>
      <c r="B65" s="123"/>
      <c r="C65" s="123"/>
      <c r="D65" s="123"/>
      <c r="E65" s="123"/>
      <c r="F65" s="123"/>
      <c r="G65" s="112"/>
      <c r="H65" s="112"/>
      <c r="I65" s="112"/>
      <c r="J65" s="112"/>
      <c r="K65" s="112"/>
      <c r="L65" s="112"/>
      <c r="M65" s="161"/>
      <c r="N65" s="112"/>
      <c r="O65" s="112"/>
      <c r="P65" s="112"/>
      <c r="Q65" s="112"/>
      <c r="R65" s="190"/>
      <c r="S65" s="112"/>
      <c r="T65" s="112"/>
      <c r="U65" s="112"/>
      <c r="V65" s="112"/>
      <c r="W65" s="112"/>
      <c r="X65" s="112"/>
      <c r="Z65" s="112"/>
      <c r="AB65" s="112"/>
      <c r="AD65" s="112"/>
    </row>
    <row r="66" spans="1:30" ht="12" customHeight="1">
      <c r="A66" s="123"/>
      <c r="B66" s="123"/>
      <c r="C66" s="123"/>
      <c r="D66" s="123"/>
      <c r="E66" s="123"/>
      <c r="F66" s="123"/>
      <c r="G66" s="112"/>
      <c r="H66" s="112"/>
      <c r="I66" s="112"/>
      <c r="J66" s="112"/>
      <c r="K66" s="112"/>
      <c r="L66" s="112"/>
      <c r="M66" s="161"/>
      <c r="N66" s="112"/>
      <c r="O66" s="112"/>
      <c r="P66" s="112"/>
      <c r="Q66" s="112"/>
      <c r="R66" s="190"/>
      <c r="S66" s="112"/>
      <c r="T66" s="112"/>
      <c r="U66" s="112"/>
      <c r="V66" s="112"/>
      <c r="W66" s="112"/>
      <c r="X66" s="112"/>
      <c r="Z66" s="112"/>
      <c r="AB66" s="112"/>
      <c r="AD66" s="112"/>
    </row>
    <row r="67" spans="1:30" ht="12" customHeight="1">
      <c r="A67" s="130"/>
      <c r="B67" s="130"/>
      <c r="C67" s="130"/>
      <c r="D67" s="130"/>
      <c r="E67" s="130"/>
      <c r="F67" s="130"/>
    </row>
    <row r="68" spans="1:30" ht="12" customHeight="1">
      <c r="A68" s="130"/>
      <c r="B68" s="130"/>
      <c r="C68" s="130"/>
      <c r="D68" s="130"/>
      <c r="E68" s="130"/>
      <c r="F68" s="130"/>
    </row>
    <row r="69" spans="1:30" ht="12" customHeight="1">
      <c r="A69" s="130"/>
      <c r="B69" s="130"/>
      <c r="C69" s="130"/>
      <c r="D69" s="130"/>
      <c r="E69" s="130"/>
      <c r="F69" s="130"/>
    </row>
    <row r="70" spans="1:30" ht="12" customHeight="1">
      <c r="A70" s="136"/>
      <c r="B70" s="136"/>
      <c r="C70" s="136"/>
      <c r="D70" s="136"/>
      <c r="E70" s="136"/>
      <c r="F70" s="136"/>
    </row>
    <row r="71" spans="1:30" ht="12" customHeight="1">
      <c r="A71" s="136"/>
      <c r="B71" s="136"/>
      <c r="C71" s="136"/>
      <c r="D71" s="136"/>
      <c r="E71" s="136"/>
      <c r="F71" s="136"/>
    </row>
  </sheetData>
  <mergeCells count="5">
    <mergeCell ref="I1:L2"/>
    <mergeCell ref="Q1:R1"/>
    <mergeCell ref="N7:Q7"/>
    <mergeCell ref="W7:X7"/>
    <mergeCell ref="AC7:AD7"/>
  </mergeCells>
  <phoneticPr fontId="78" type="noConversion"/>
  <conditionalFormatting sqref="A22:F23 A43:F883">
    <cfRule type="expression" dxfId="621" priority="37">
      <formula>OR($AD22="X",$AB22="X")</formula>
    </cfRule>
    <cfRule type="expression" dxfId="620" priority="38">
      <formula>AND($AD22=1,$AB22=1)</formula>
    </cfRule>
    <cfRule type="expression" dxfId="619" priority="39">
      <formula>$AD22=1</formula>
    </cfRule>
    <cfRule type="expression" dxfId="618" priority="40">
      <formula>$AB22=1</formula>
    </cfRule>
  </conditionalFormatting>
  <conditionalFormatting sqref="A9:G20">
    <cfRule type="expression" dxfId="617" priority="641">
      <formula>OR(#REF!="X",$AD9="X")</formula>
    </cfRule>
    <cfRule type="expression" dxfId="616" priority="642">
      <formula>AND(#REF!=1,$AD9=1)</formula>
    </cfRule>
    <cfRule type="expression" dxfId="615" priority="643">
      <formula>#REF!=1</formula>
    </cfRule>
    <cfRule type="expression" dxfId="614" priority="644">
      <formula>$AD9=1</formula>
    </cfRule>
  </conditionalFormatting>
  <conditionalFormatting sqref="C9:C20">
    <cfRule type="expression" dxfId="613" priority="1">
      <formula>AND($T9="X",$B9&lt;&gt;"")</formula>
    </cfRule>
  </conditionalFormatting>
  <conditionalFormatting sqref="C17:C19">
    <cfRule type="expression" dxfId="612" priority="2">
      <formula>AND($T17="X",OR($B17&lt;&gt;"",$C17&lt;&gt;""))</formula>
    </cfRule>
  </conditionalFormatting>
  <conditionalFormatting sqref="D9:D20">
    <cfRule type="expression" dxfId="611" priority="11">
      <formula>AND($T9="X",OR($B9&lt;&gt;"",$C9&lt;&gt;""))</formula>
    </cfRule>
  </conditionalFormatting>
  <conditionalFormatting sqref="D18:D19">
    <cfRule type="expression" dxfId="610" priority="5">
      <formula>AND($T18="X",$B18&lt;&gt;"")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609" priority="12">
      <formula>AND($T9="X",OR($B9&lt;&gt;"",$C9&lt;&gt;"",$D9&lt;&gt;""))</formula>
    </cfRule>
  </conditionalFormatting>
  <conditionalFormatting sqref="F9:F20">
    <cfRule type="expression" dxfId="608" priority="13">
      <formula>AND($T9="X",OR($B9&lt;&gt;"",$C9&lt;&gt;"",$D9&lt;&gt;"",$E9&lt;&gt;""))</formula>
    </cfRule>
  </conditionalFormatting>
  <conditionalFormatting sqref="G9:G20">
    <cfRule type="expression" dxfId="607" priority="14">
      <formula>AND($T9="X",OR($B9&lt;&gt;"",$C9&lt;&gt;"",$D9&lt;&gt;"",$E9&lt;&gt;"",$F9&lt;&gt;""))</formula>
    </cfRule>
  </conditionalFormatting>
  <conditionalFormatting sqref="H22:H23 H43:H883">
    <cfRule type="expression" dxfId="606" priority="36">
      <formula>$S22="X"</formula>
    </cfRule>
  </conditionalFormatting>
  <conditionalFormatting sqref="I9:I20">
    <cfRule type="expression" dxfId="605" priority="16">
      <formula>$T9="X"</formula>
    </cfRule>
  </conditionalFormatting>
  <conditionalFormatting sqref="S9:S20">
    <cfRule type="cellIs" dxfId="604" priority="7" operator="equal">
      <formula>"1..1"</formula>
    </cfRule>
    <cfRule type="cellIs" dxfId="603" priority="8" operator="equal">
      <formula>"0..n"</formula>
    </cfRule>
    <cfRule type="cellIs" dxfId="602"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MD65"/>
  <sheetViews>
    <sheetView zoomScaleNormal="100" workbookViewId="0">
      <pane xSplit="7" ySplit="8" topLeftCell="H9" activePane="bottomRight" state="frozen"/>
      <selection pane="bottomRight" activeCell="E21" sqref="E21"/>
      <selection pane="bottomLeft" activeCell="A9" sqref="A9"/>
      <selection pane="topRight" activeCell="H1" sqref="H1"/>
    </sheetView>
  </sheetViews>
  <sheetFormatPr defaultColWidth="9.5" defaultRowHeight="12" customHeight="1"/>
  <cols>
    <col min="1" max="1" width="4.5" style="128" customWidth="1"/>
    <col min="2" max="2" width="34.125" style="128" customWidth="1"/>
    <col min="3" max="3" width="27.125" style="128" customWidth="1"/>
    <col min="4" max="4" width="13.125" style="128" customWidth="1"/>
    <col min="5" max="5" width="23.625" style="128" customWidth="1"/>
    <col min="6" max="6" width="10.125" style="128" customWidth="1"/>
    <col min="7" max="7" width="10.87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78" customWidth="1"/>
    <col min="21" max="23" width="16" style="96" customWidth="1"/>
    <col min="24" max="24" width="2.375" customWidth="1"/>
    <col min="25" max="25" width="22.625" style="179" customWidth="1"/>
    <col min="26" max="26" width="29.125" style="96" customWidth="1"/>
    <col min="27" max="27" width="24.5" style="159" customWidth="1"/>
    <col min="28" max="28" width="17.5" style="96" customWidth="1"/>
    <col min="30" max="30" width="8" style="96" customWidth="1"/>
    <col min="31" max="31" width="8.875" style="128" customWidth="1"/>
    <col min="33" max="1013" width="9.5" style="128"/>
    <col min="1014" max="1014" width="9" style="128" customWidth="1"/>
    <col min="1015" max="1016" width="9" customWidth="1"/>
  </cols>
  <sheetData>
    <row r="1" spans="1:1017" ht="13.5" customHeight="1">
      <c r="A1" s="228" t="s">
        <v>910</v>
      </c>
      <c r="C1" s="129" t="s">
        <v>813</v>
      </c>
      <c r="E1" s="150" t="s">
        <v>814</v>
      </c>
      <c r="F1" s="157">
        <f>createCase3[[#Totals],[Métier]] / createCase3[[#Totals],[ID]]</f>
        <v>0</v>
      </c>
      <c r="G1" s="128"/>
      <c r="H1" s="502" t="s">
        <v>911</v>
      </c>
      <c r="I1" s="502"/>
      <c r="J1" s="502"/>
      <c r="O1" s="503" t="s">
        <v>816</v>
      </c>
      <c r="P1" s="503"/>
      <c r="AC1" s="96"/>
      <c r="AE1"/>
      <c r="AF1" s="128"/>
      <c r="ALZ1"/>
    </row>
    <row r="2" spans="1:1017" ht="13.5" customHeight="1">
      <c r="C2" s="141" t="s">
        <v>818</v>
      </c>
      <c r="D2" s="285"/>
      <c r="E2" s="152" t="s">
        <v>819</v>
      </c>
      <c r="F2" s="157">
        <f>createCase3[[#Totals],[NexSIS]] / createCase3[[#Totals],[ID]]</f>
        <v>0.83333333333333337</v>
      </c>
      <c r="G2" s="128"/>
      <c r="H2" s="502"/>
      <c r="I2" s="502"/>
      <c r="J2" s="502"/>
      <c r="AC2" s="96"/>
      <c r="AE2"/>
      <c r="AF2" s="128"/>
      <c r="ALZ2"/>
    </row>
    <row r="3" spans="1:1017" ht="13.5" customHeight="1">
      <c r="C3" s="142" t="s">
        <v>821</v>
      </c>
      <c r="E3" s="151" t="s">
        <v>822</v>
      </c>
      <c r="G3" s="128"/>
      <c r="AC3" s="96"/>
      <c r="AE3"/>
      <c r="AF3" s="128"/>
      <c r="ALZ3"/>
    </row>
    <row r="4" spans="1:1017" ht="13.5" customHeight="1">
      <c r="C4" s="143" t="s">
        <v>824</v>
      </c>
      <c r="E4" s="153" t="s">
        <v>825</v>
      </c>
      <c r="G4" s="137"/>
      <c r="AC4" s="96"/>
      <c r="AE4"/>
      <c r="AF4" s="128"/>
      <c r="ALZ4"/>
    </row>
    <row r="5" spans="1:1017" s="149" customFormat="1" ht="13.5" customHeight="1">
      <c r="A5" s="128"/>
      <c r="B5" s="128"/>
      <c r="C5" s="145" t="s">
        <v>826</v>
      </c>
      <c r="D5" s="146"/>
      <c r="E5" s="291" t="s">
        <v>912</v>
      </c>
      <c r="F5" s="146"/>
      <c r="G5" s="148"/>
      <c r="H5" s="148"/>
      <c r="I5" s="275"/>
      <c r="J5" s="148"/>
      <c r="K5" s="160"/>
      <c r="L5" s="148"/>
      <c r="M5" s="148"/>
      <c r="N5" s="148"/>
      <c r="O5" s="148"/>
      <c r="P5" s="186"/>
      <c r="Q5" s="148"/>
      <c r="R5" s="148"/>
      <c r="S5" s="148"/>
      <c r="T5" s="280"/>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7" ht="13.5" customHeight="1">
      <c r="C6" s="144" t="s">
        <v>827</v>
      </c>
      <c r="D6" s="138"/>
      <c r="F6" s="138"/>
      <c r="AC6" s="96"/>
      <c r="AE6"/>
      <c r="AF6" s="128"/>
      <c r="ALZ6"/>
    </row>
    <row r="7" spans="1:1017" ht="13.5" customHeight="1">
      <c r="A7"/>
      <c r="B7"/>
      <c r="C7" s="138"/>
      <c r="D7" s="138"/>
      <c r="E7" s="138"/>
      <c r="F7" s="138"/>
      <c r="L7" s="504" t="s">
        <v>828</v>
      </c>
      <c r="M7" s="504"/>
      <c r="N7" s="504"/>
      <c r="O7" s="504"/>
      <c r="V7" s="505" t="s">
        <v>829</v>
      </c>
      <c r="W7" s="505"/>
      <c r="AC7" s="504" t="s">
        <v>830</v>
      </c>
      <c r="AD7" s="504"/>
      <c r="AE7"/>
      <c r="AF7" s="128"/>
      <c r="ALZ7"/>
    </row>
    <row r="8" spans="1:1017" s="238" customFormat="1" ht="27.95" customHeight="1">
      <c r="A8" s="233" t="s">
        <v>831</v>
      </c>
      <c r="B8" s="279"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851</v>
      </c>
      <c r="X8" s="230" t="s">
        <v>852</v>
      </c>
      <c r="Y8" s="235" t="s">
        <v>853</v>
      </c>
      <c r="Z8" s="235" t="s">
        <v>854</v>
      </c>
      <c r="AA8" s="236" t="s">
        <v>855</v>
      </c>
      <c r="AB8" s="235" t="s">
        <v>856</v>
      </c>
      <c r="AC8" s="235" t="s">
        <v>857</v>
      </c>
      <c r="AD8" s="237" t="s">
        <v>915</v>
      </c>
    </row>
    <row r="9" spans="1:1017" s="224" customFormat="1" ht="13.5" customHeight="1">
      <c r="A9" s="225">
        <v>1</v>
      </c>
      <c r="B9" s="239" t="s">
        <v>916</v>
      </c>
      <c r="C9" s="240"/>
      <c r="D9" s="473"/>
      <c r="E9" s="473"/>
      <c r="F9" s="473"/>
      <c r="G9" s="473"/>
      <c r="H9" s="471" t="s">
        <v>917</v>
      </c>
      <c r="I9" s="472" t="s">
        <v>918</v>
      </c>
      <c r="J9" s="471"/>
      <c r="K9" s="472" t="s">
        <v>919</v>
      </c>
      <c r="L9" s="471"/>
      <c r="M9" s="471"/>
      <c r="N9" s="471"/>
      <c r="O9" s="471"/>
      <c r="P9" s="474"/>
      <c r="Q9" s="471" t="s">
        <v>820</v>
      </c>
      <c r="R9" s="471"/>
      <c r="S9" s="471" t="s">
        <v>863</v>
      </c>
      <c r="T9" s="475"/>
      <c r="U9" s="471"/>
      <c r="V9" s="476" t="s">
        <v>864</v>
      </c>
      <c r="W9" s="476" t="s">
        <v>864</v>
      </c>
      <c r="X9" s="232"/>
      <c r="Y9" s="477"/>
      <c r="Z9" s="471" t="s">
        <v>920</v>
      </c>
      <c r="AA9" s="478" t="s">
        <v>921</v>
      </c>
      <c r="AB9" s="471"/>
      <c r="AC9" s="475">
        <v>1</v>
      </c>
      <c r="AD9" s="475"/>
    </row>
    <row r="10" spans="1:1017" s="224" customFormat="1" ht="13.5" customHeight="1">
      <c r="A10" s="225">
        <v>2</v>
      </c>
      <c r="B10" s="239" t="s">
        <v>922</v>
      </c>
      <c r="C10" s="221"/>
      <c r="D10" s="221"/>
      <c r="E10" s="221"/>
      <c r="F10" s="221"/>
      <c r="G10" s="221"/>
      <c r="H10" s="471" t="s">
        <v>923</v>
      </c>
      <c r="I10" s="472" t="s">
        <v>924</v>
      </c>
      <c r="J10" s="471"/>
      <c r="K10" s="472" t="s">
        <v>925</v>
      </c>
      <c r="L10" s="471" t="s">
        <v>926</v>
      </c>
      <c r="M10" s="471" t="s">
        <v>927</v>
      </c>
      <c r="N10" s="471"/>
      <c r="O10" s="471"/>
      <c r="P10" s="474"/>
      <c r="Q10" s="471" t="s">
        <v>817</v>
      </c>
      <c r="R10" s="471"/>
      <c r="S10" s="471" t="s">
        <v>863</v>
      </c>
      <c r="T10" s="475"/>
      <c r="U10" s="471"/>
      <c r="V10" s="476" t="s">
        <v>864</v>
      </c>
      <c r="W10" s="476" t="s">
        <v>864</v>
      </c>
      <c r="X10" s="232"/>
      <c r="Y10" s="477"/>
      <c r="Z10" s="471"/>
      <c r="AA10" s="478"/>
      <c r="AB10" s="471"/>
      <c r="AC10" s="475"/>
      <c r="AD10" s="475"/>
    </row>
    <row r="11" spans="1:1017" s="224" customFormat="1" ht="13.5" customHeight="1">
      <c r="A11" s="225">
        <v>3</v>
      </c>
      <c r="B11" s="239" t="s">
        <v>928</v>
      </c>
      <c r="C11" s="240"/>
      <c r="D11" s="241"/>
      <c r="E11" s="241"/>
      <c r="F11" s="241"/>
      <c r="G11" s="241"/>
      <c r="H11" s="471" t="s">
        <v>929</v>
      </c>
      <c r="I11" s="472" t="s">
        <v>930</v>
      </c>
      <c r="J11" s="471"/>
      <c r="K11" s="472" t="s">
        <v>931</v>
      </c>
      <c r="L11" s="471"/>
      <c r="M11" s="471"/>
      <c r="N11" s="471"/>
      <c r="O11" s="471"/>
      <c r="P11" s="474"/>
      <c r="Q11" s="471" t="s">
        <v>820</v>
      </c>
      <c r="R11" s="471"/>
      <c r="S11" s="471" t="s">
        <v>879</v>
      </c>
      <c r="T11" s="475"/>
      <c r="U11" s="471" t="s">
        <v>932</v>
      </c>
      <c r="V11" s="476" t="s">
        <v>864</v>
      </c>
      <c r="W11" s="476" t="s">
        <v>864</v>
      </c>
      <c r="X11" s="232"/>
      <c r="Y11" s="477"/>
      <c r="Z11" s="471"/>
      <c r="AA11" s="478"/>
      <c r="AB11" s="471"/>
      <c r="AC11" s="475">
        <v>1</v>
      </c>
      <c r="AD11" s="475"/>
    </row>
    <row r="12" spans="1:1017" s="224" customFormat="1" ht="13.5" customHeight="1">
      <c r="A12" s="225">
        <v>4</v>
      </c>
      <c r="B12" s="239" t="s">
        <v>933</v>
      </c>
      <c r="C12" s="240"/>
      <c r="D12" s="241"/>
      <c r="E12" s="241"/>
      <c r="F12" s="241"/>
      <c r="G12" s="241"/>
      <c r="H12" s="471" t="s">
        <v>934</v>
      </c>
      <c r="I12" s="472" t="s">
        <v>935</v>
      </c>
      <c r="J12" s="471"/>
      <c r="K12" s="472" t="s">
        <v>936</v>
      </c>
      <c r="L12" s="471"/>
      <c r="M12" s="471"/>
      <c r="N12" s="471"/>
      <c r="O12" s="471"/>
      <c r="P12" s="474"/>
      <c r="Q12" s="471" t="s">
        <v>820</v>
      </c>
      <c r="R12" s="471"/>
      <c r="S12" s="471" t="s">
        <v>863</v>
      </c>
      <c r="T12" s="475"/>
      <c r="U12" s="471"/>
      <c r="V12" s="476" t="s">
        <v>864</v>
      </c>
      <c r="W12" s="476" t="s">
        <v>864</v>
      </c>
      <c r="X12" s="232"/>
      <c r="Y12" s="477"/>
      <c r="Z12" s="471"/>
      <c r="AA12" s="478"/>
      <c r="AB12" s="471"/>
      <c r="AC12" s="475">
        <v>1</v>
      </c>
      <c r="AD12" s="475"/>
    </row>
    <row r="13" spans="1:1017" s="224" customFormat="1" ht="13.5" customHeight="1">
      <c r="A13" s="225">
        <v>5</v>
      </c>
      <c r="B13" s="239" t="s">
        <v>937</v>
      </c>
      <c r="C13" s="240"/>
      <c r="D13" s="241"/>
      <c r="E13" s="241"/>
      <c r="F13" s="241"/>
      <c r="G13" s="241"/>
      <c r="H13" s="471" t="s">
        <v>938</v>
      </c>
      <c r="I13" s="472"/>
      <c r="J13" s="471"/>
      <c r="K13" s="472" t="s">
        <v>939</v>
      </c>
      <c r="L13" s="471"/>
      <c r="M13" s="471"/>
      <c r="N13" s="471"/>
      <c r="O13" s="471"/>
      <c r="P13" s="474"/>
      <c r="Q13" s="471" t="s">
        <v>820</v>
      </c>
      <c r="R13" s="471"/>
      <c r="S13" s="471" t="s">
        <v>863</v>
      </c>
      <c r="T13" s="475"/>
      <c r="U13" s="471"/>
      <c r="V13" s="476" t="s">
        <v>864</v>
      </c>
      <c r="W13" s="476" t="s">
        <v>864</v>
      </c>
      <c r="X13" s="232"/>
      <c r="Y13" s="477"/>
      <c r="Z13" s="471"/>
      <c r="AA13" s="478"/>
      <c r="AB13" s="471"/>
      <c r="AC13" s="475">
        <v>1</v>
      </c>
      <c r="AD13" s="475"/>
    </row>
    <row r="14" spans="1:1017" s="224" customFormat="1" ht="13.5" customHeight="1">
      <c r="A14" s="225">
        <v>6</v>
      </c>
      <c r="B14" s="239" t="s">
        <v>940</v>
      </c>
      <c r="C14" s="473"/>
      <c r="D14" s="241"/>
      <c r="E14" s="241"/>
      <c r="F14" s="241"/>
      <c r="G14" s="241"/>
      <c r="H14" s="471" t="s">
        <v>941</v>
      </c>
      <c r="I14" s="472"/>
      <c r="J14" s="471"/>
      <c r="K14" s="472" t="s">
        <v>942</v>
      </c>
      <c r="L14" s="471"/>
      <c r="M14" s="471"/>
      <c r="N14" s="471"/>
      <c r="O14" s="471"/>
      <c r="P14" s="474"/>
      <c r="Q14" s="471" t="s">
        <v>817</v>
      </c>
      <c r="R14" s="471"/>
      <c r="S14" s="471" t="s">
        <v>875</v>
      </c>
      <c r="T14" s="475"/>
      <c r="U14" s="471"/>
      <c r="V14" s="476" t="s">
        <v>864</v>
      </c>
      <c r="W14" s="476" t="s">
        <v>864</v>
      </c>
      <c r="X14" s="232"/>
      <c r="Y14" s="477"/>
      <c r="Z14" s="471"/>
      <c r="AA14" s="478"/>
      <c r="AB14" s="471"/>
      <c r="AC14" s="475">
        <v>1</v>
      </c>
      <c r="AD14" s="475"/>
    </row>
    <row r="15" spans="1:1017" s="224" customFormat="1" ht="12" customHeight="1">
      <c r="A15" s="225">
        <f>SUBTOTAL(103,createCase3[ID])</f>
        <v>6</v>
      </c>
      <c r="B15" s="225"/>
      <c r="C15" s="225">
        <f>SUBTOTAL(103,createCase3[Donnée (Niveau 2)])</f>
        <v>0</v>
      </c>
      <c r="D15" s="225">
        <f>SUBTOTAL(103,createCase3[Donnée (Niveau 3)])</f>
        <v>0</v>
      </c>
      <c r="E15" s="225">
        <f>SUBTOTAL(103,createCase3[Donnée (Niveau 4)])</f>
        <v>0</v>
      </c>
      <c r="F15" s="225">
        <f>SUBTOTAL(103,createCase3[Donnée (Niveau 5)])</f>
        <v>0</v>
      </c>
      <c r="G15" s="225">
        <f>SUBTOTAL(103,createCase3[Donnée (Niveau 6)])</f>
        <v>0</v>
      </c>
      <c r="H15" s="225">
        <f>SUBTOTAL(103,createCase3[Description])</f>
        <v>6</v>
      </c>
      <c r="I15" s="225">
        <f>SUBTOTAL(103,createCase3[Exemples])</f>
        <v>4</v>
      </c>
      <c r="J15" s="225">
        <f>SUBTOTAL(103,createCase3[Balise NexSIS])</f>
        <v>0</v>
      </c>
      <c r="K15" s="239">
        <f>SUBTOTAL(103,createCase3[Nouvelle balise])</f>
        <v>6</v>
      </c>
      <c r="L15" s="225">
        <f>SUBTOTAL(103,createCase3[Nantes - balise])</f>
        <v>1</v>
      </c>
      <c r="M15" s="225">
        <f>SUBTOTAL(103,createCase3[Nantes - description])</f>
        <v>1</v>
      </c>
      <c r="N15" s="225">
        <f>SUBTOTAL(103,createCase3[GT399])</f>
        <v>0</v>
      </c>
      <c r="O15" s="225">
        <f>SUBTOTAL(103,createCase3[GT399 description])</f>
        <v>0</v>
      </c>
      <c r="P15" s="234">
        <f>SUBTOTAL(103,createCase3[Priorisation])</f>
        <v>0</v>
      </c>
      <c r="Q15" s="225"/>
      <c r="R15" s="225">
        <f>SUBTOTAL(103,createCase3[Objet])</f>
        <v>0</v>
      </c>
      <c r="S15" s="225">
        <f>SUBTOTAL(103,createCase3[Format (ou type)])</f>
        <v>6</v>
      </c>
      <c r="T15" s="274"/>
      <c r="U15" s="225"/>
      <c r="V15" s="225"/>
      <c r="W15" s="225"/>
      <c r="Y15" s="271">
        <f>SUBTOTAL(103,createCase3[Commentaire Hub Santé])</f>
        <v>0</v>
      </c>
      <c r="Z15" s="225">
        <f>SUBTOTAL(103,createCase3[Commentaire Philippe Dreyfus])</f>
        <v>1</v>
      </c>
      <c r="AA15" s="239"/>
      <c r="AB15" s="225">
        <f>SUBTOTAL(103,createCase3[Commentaire Yann Penverne])</f>
        <v>0</v>
      </c>
      <c r="AC15" s="225">
        <f>SUBTOTAL(103,createCase3[NexSIS])-COUNTIFS(createCase3[NexSIS],"=X")</f>
        <v>5</v>
      </c>
      <c r="AD15" s="225">
        <f>SUBTOTAL(103,createCase3[Métier])-COUNTIFS(createCase3[Métier],"=X")</f>
        <v>0</v>
      </c>
    </row>
    <row r="16" spans="1:1017" s="128" customFormat="1" ht="12" customHeight="1">
      <c r="A16" s="3"/>
      <c r="B16" s="3"/>
      <c r="C16" s="131"/>
      <c r="D16" s="131"/>
      <c r="E16" s="131"/>
      <c r="F16" s="131"/>
      <c r="G16" s="5"/>
      <c r="H16" s="155"/>
      <c r="I16" s="225"/>
      <c r="J16" s="5"/>
      <c r="K16" s="155"/>
      <c r="L16" s="5"/>
      <c r="M16" s="5"/>
      <c r="N16" s="5"/>
      <c r="O16" s="5"/>
      <c r="P16" s="188"/>
      <c r="Q16" s="5"/>
      <c r="R16" s="5"/>
      <c r="S16" s="5"/>
      <c r="T16" s="56"/>
      <c r="U16" s="56"/>
      <c r="V16" s="56"/>
      <c r="W16" s="56"/>
      <c r="X16"/>
      <c r="Y16" s="178"/>
      <c r="Z16" s="5"/>
      <c r="AA16" s="159"/>
      <c r="AB16" s="56"/>
      <c r="AD16" s="56"/>
      <c r="AMA16"/>
      <c r="AMB16"/>
      <c r="AMC16"/>
    </row>
    <row r="17" spans="1:1017" s="128" customFormat="1" ht="12" customHeight="1">
      <c r="A17" s="129"/>
      <c r="B17" s="129"/>
      <c r="C17" s="129"/>
      <c r="D17" s="129"/>
      <c r="E17" s="129"/>
      <c r="F17" s="129"/>
      <c r="G17" s="96"/>
      <c r="H17" s="96"/>
      <c r="I17" s="225"/>
      <c r="J17" s="96"/>
      <c r="K17" s="159"/>
      <c r="L17" s="96"/>
      <c r="M17" s="96"/>
      <c r="N17" s="96"/>
      <c r="O17" s="96"/>
      <c r="P17" s="173"/>
      <c r="Q17" s="96"/>
      <c r="R17" s="96"/>
      <c r="S17" s="96"/>
      <c r="T17" s="278"/>
      <c r="U17" s="96"/>
      <c r="V17" s="96"/>
      <c r="W17" s="96"/>
      <c r="X17"/>
      <c r="Y17" s="179"/>
      <c r="Z17" s="96"/>
      <c r="AA17" s="159"/>
      <c r="AB17" s="96"/>
      <c r="AD17" s="96"/>
      <c r="AMA17"/>
      <c r="AMB17"/>
      <c r="AMC17"/>
    </row>
    <row r="18" spans="1:1017" s="128" customFormat="1" ht="12" customHeight="1">
      <c r="I18" s="224"/>
      <c r="P18" s="174"/>
      <c r="R18" s="96"/>
      <c r="S18" s="96"/>
      <c r="T18" s="278"/>
      <c r="U18" s="96"/>
      <c r="V18" s="96"/>
      <c r="W18" s="96"/>
      <c r="X18"/>
      <c r="Y18" s="179"/>
      <c r="Z18" s="96"/>
      <c r="AA18" s="159"/>
      <c r="AB18" s="96"/>
      <c r="AD18" s="96"/>
      <c r="AMA18"/>
      <c r="AMB18"/>
      <c r="AMC18"/>
    </row>
    <row r="19" spans="1:1017" s="128" customFormat="1" ht="12" customHeight="1">
      <c r="I19" s="224"/>
      <c r="P19" s="174"/>
      <c r="R19" s="96"/>
      <c r="S19" s="96"/>
      <c r="T19" s="278"/>
      <c r="U19" s="96"/>
      <c r="V19" s="96"/>
      <c r="W19" s="96"/>
      <c r="X19"/>
      <c r="Y19" s="179"/>
      <c r="Z19" s="96"/>
      <c r="AA19" s="159"/>
      <c r="AB19" s="96"/>
      <c r="AD19" s="96"/>
      <c r="AMA19"/>
      <c r="AMB19"/>
      <c r="AMC19"/>
    </row>
    <row r="20" spans="1:1017" s="128" customFormat="1" ht="12" customHeight="1">
      <c r="I20" s="224"/>
      <c r="P20" s="174"/>
      <c r="R20" s="96"/>
      <c r="S20" s="96"/>
      <c r="T20" s="278"/>
      <c r="U20" s="96"/>
      <c r="V20" s="96"/>
      <c r="W20" s="96"/>
      <c r="X20"/>
      <c r="Y20" s="179"/>
      <c r="Z20" s="96"/>
      <c r="AA20" s="159"/>
      <c r="AB20" s="96"/>
      <c r="AD20" s="96"/>
      <c r="AMA20"/>
      <c r="AMB20"/>
      <c r="AMC20"/>
    </row>
    <row r="21" spans="1:1017" s="128" customFormat="1" ht="12" customHeight="1">
      <c r="I21" s="224"/>
      <c r="P21" s="174"/>
      <c r="R21" s="96"/>
      <c r="S21" s="96"/>
      <c r="T21" s="278"/>
      <c r="U21" s="96"/>
      <c r="V21" s="96"/>
      <c r="W21" s="96"/>
      <c r="X21"/>
      <c r="Y21" s="179"/>
      <c r="Z21" s="96"/>
      <c r="AA21" s="159"/>
      <c r="AB21" s="96"/>
      <c r="AD21" s="96"/>
      <c r="AMA21"/>
      <c r="AMB21"/>
      <c r="AMC21"/>
    </row>
    <row r="22" spans="1:1017" ht="12" customHeight="1">
      <c r="G22" s="128"/>
      <c r="H22" s="128"/>
      <c r="I22" s="224"/>
      <c r="J22" s="128"/>
      <c r="K22" s="128"/>
      <c r="L22" s="128"/>
      <c r="M22" s="128"/>
      <c r="N22" s="128"/>
      <c r="O22" s="128"/>
      <c r="P22" s="174"/>
      <c r="Q22" s="128"/>
    </row>
    <row r="23" spans="1:1017" s="117" customFormat="1" ht="12" customHeight="1">
      <c r="A23" s="128"/>
      <c r="B23" s="128"/>
      <c r="C23" s="128"/>
      <c r="D23" s="128"/>
      <c r="E23" s="128"/>
      <c r="F23" s="128"/>
      <c r="G23" s="96"/>
      <c r="H23" s="96"/>
      <c r="I23" s="225"/>
      <c r="J23" s="96"/>
      <c r="K23" s="159"/>
      <c r="L23" s="96"/>
      <c r="M23" s="96"/>
      <c r="N23" s="96"/>
      <c r="O23" s="96"/>
      <c r="P23" s="173"/>
      <c r="Q23" s="96"/>
      <c r="R23" s="96"/>
      <c r="S23" s="96"/>
      <c r="T23" s="278"/>
      <c r="U23" s="96"/>
      <c r="V23" s="96"/>
      <c r="W23" s="96"/>
      <c r="X23"/>
      <c r="Y23" s="179"/>
      <c r="Z23" s="96"/>
      <c r="AA23" s="161"/>
      <c r="AB23" s="96"/>
      <c r="AD23" s="96"/>
      <c r="AMB23"/>
    </row>
    <row r="24" spans="1:1017" ht="12" customHeight="1">
      <c r="A24" s="117"/>
      <c r="B24" s="117"/>
      <c r="C24" s="117"/>
      <c r="D24" s="117"/>
      <c r="E24" s="117"/>
      <c r="F24" s="117"/>
      <c r="G24" s="117"/>
      <c r="H24" s="117"/>
      <c r="I24" s="251"/>
      <c r="J24" s="117"/>
      <c r="K24" s="117"/>
      <c r="L24" s="117"/>
      <c r="M24" s="117"/>
      <c r="N24" s="117"/>
      <c r="O24" s="117"/>
      <c r="P24" s="189"/>
      <c r="Q24" s="117"/>
    </row>
    <row r="25" spans="1:1017" ht="12" customHeight="1">
      <c r="R25" s="112"/>
      <c r="S25" s="112"/>
      <c r="T25" s="125"/>
      <c r="U25" s="112"/>
      <c r="V25" s="112"/>
      <c r="W25" s="112"/>
      <c r="Y25" s="180"/>
      <c r="Z25" s="112"/>
      <c r="AB25" s="112"/>
      <c r="AD25" s="112"/>
    </row>
    <row r="37" spans="1:1018" s="96" customFormat="1" ht="12" customHeight="1">
      <c r="A37" s="130"/>
      <c r="B37" s="130"/>
      <c r="C37" s="130"/>
      <c r="D37" s="130"/>
      <c r="E37" s="130"/>
      <c r="F37" s="130"/>
      <c r="I37" s="225"/>
      <c r="K37" s="159"/>
      <c r="P37" s="173"/>
      <c r="T37" s="278"/>
      <c r="X37"/>
      <c r="Y37" s="179"/>
      <c r="AA37" s="159"/>
      <c r="AC37"/>
      <c r="AE37" s="128"/>
      <c r="AF37"/>
      <c r="AG37" s="128"/>
      <c r="AH37" s="128"/>
      <c r="AI37" s="128"/>
      <c r="AJ37" s="128"/>
      <c r="AK37" s="128"/>
      <c r="AL37" s="128"/>
      <c r="AM37" s="128"/>
      <c r="AN37" s="128"/>
      <c r="AO37" s="128"/>
      <c r="AP37" s="128"/>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8"/>
      <c r="BZ37" s="128"/>
      <c r="CA37" s="128"/>
      <c r="CB37" s="128"/>
      <c r="CC37" s="128"/>
      <c r="CD37" s="128"/>
      <c r="CE37" s="128"/>
      <c r="CF37" s="128"/>
      <c r="CG37" s="128"/>
      <c r="CH37" s="128"/>
      <c r="CI37" s="128"/>
      <c r="CJ37" s="128"/>
      <c r="CK37" s="128"/>
      <c r="CL37" s="128"/>
      <c r="CM37" s="128"/>
      <c r="CN37" s="128"/>
      <c r="CO37" s="128"/>
      <c r="CP37" s="128"/>
      <c r="CQ37" s="128"/>
      <c r="CR37" s="128"/>
      <c r="CS37" s="128"/>
      <c r="CT37" s="128"/>
      <c r="CU37" s="128"/>
      <c r="CV37" s="128"/>
      <c r="CW37" s="128"/>
      <c r="CX37" s="128"/>
      <c r="CY37" s="128"/>
      <c r="CZ37" s="128"/>
      <c r="DA37" s="128"/>
      <c r="DB37" s="128"/>
      <c r="DC37" s="128"/>
      <c r="DD37" s="128"/>
      <c r="DE37" s="128"/>
      <c r="DF37" s="128"/>
      <c r="DG37" s="128"/>
      <c r="DH37" s="128"/>
      <c r="DI37" s="128"/>
      <c r="DJ37" s="128"/>
      <c r="DK37" s="128"/>
      <c r="DL37" s="128"/>
      <c r="DM37" s="128"/>
      <c r="DN37" s="128"/>
      <c r="DO37" s="128"/>
      <c r="DP37" s="128"/>
      <c r="DQ37" s="128"/>
      <c r="DR37" s="128"/>
      <c r="DS37" s="128"/>
      <c r="DT37" s="128"/>
      <c r="DU37" s="128"/>
      <c r="DV37" s="128"/>
      <c r="DW37" s="128"/>
      <c r="DX37" s="128"/>
      <c r="DY37" s="128"/>
      <c r="DZ37" s="128"/>
      <c r="EA37" s="128"/>
      <c r="EB37" s="128"/>
      <c r="EC37" s="128"/>
      <c r="ED37" s="128"/>
      <c r="EE37" s="128"/>
      <c r="EF37" s="128"/>
      <c r="EG37" s="128"/>
      <c r="EH37" s="128"/>
      <c r="EI37" s="128"/>
      <c r="EJ37" s="128"/>
      <c r="EK37" s="128"/>
      <c r="EL37" s="128"/>
      <c r="EM37" s="128"/>
      <c r="EN37" s="128"/>
      <c r="EO37" s="128"/>
      <c r="EP37" s="128"/>
      <c r="EQ37" s="128"/>
      <c r="ER37" s="128"/>
      <c r="ES37" s="128"/>
      <c r="ET37" s="128"/>
      <c r="EU37" s="128"/>
      <c r="EV37" s="128"/>
      <c r="EW37" s="128"/>
      <c r="EX37" s="128"/>
      <c r="EY37" s="128"/>
      <c r="EZ37" s="128"/>
      <c r="FA37" s="128"/>
      <c r="FB37" s="128"/>
      <c r="FC37" s="128"/>
      <c r="FD37" s="128"/>
      <c r="FE37" s="128"/>
      <c r="FF37" s="128"/>
      <c r="FG37" s="128"/>
      <c r="FH37" s="128"/>
      <c r="FI37" s="128"/>
      <c r="FJ37" s="128"/>
      <c r="FK37" s="128"/>
      <c r="FL37" s="128"/>
      <c r="FM37" s="128"/>
      <c r="FN37" s="128"/>
      <c r="FO37" s="128"/>
      <c r="FP37" s="128"/>
      <c r="FQ37" s="128"/>
      <c r="FR37" s="128"/>
      <c r="FS37" s="128"/>
      <c r="FT37" s="128"/>
      <c r="FU37" s="128"/>
      <c r="FV37" s="128"/>
      <c r="FW37" s="128"/>
      <c r="FX37" s="128"/>
      <c r="FY37" s="128"/>
      <c r="FZ37" s="128"/>
      <c r="GA37" s="128"/>
      <c r="GB37" s="128"/>
      <c r="GC37" s="128"/>
      <c r="GD37" s="128"/>
      <c r="GE37" s="128"/>
      <c r="GF37" s="128"/>
      <c r="GG37" s="128"/>
      <c r="GH37" s="128"/>
      <c r="GI37" s="128"/>
      <c r="GJ37" s="128"/>
      <c r="GK37" s="128"/>
      <c r="GL37" s="128"/>
      <c r="GM37" s="128"/>
      <c r="GN37" s="128"/>
      <c r="GO37" s="128"/>
      <c r="GP37" s="128"/>
      <c r="GQ37" s="128"/>
      <c r="GR37" s="128"/>
      <c r="GS37" s="128"/>
      <c r="GT37" s="128"/>
      <c r="GU37" s="128"/>
      <c r="GV37" s="128"/>
      <c r="GW37" s="128"/>
      <c r="GX37" s="128"/>
      <c r="GY37" s="128"/>
      <c r="GZ37" s="128"/>
      <c r="HA37" s="128"/>
      <c r="HB37" s="128"/>
      <c r="HC37" s="128"/>
      <c r="HD37" s="128"/>
      <c r="HE37" s="128"/>
      <c r="HF37" s="128"/>
      <c r="HG37" s="128"/>
      <c r="HH37" s="128"/>
      <c r="HI37" s="128"/>
      <c r="HJ37" s="128"/>
      <c r="HK37" s="128"/>
      <c r="HL37" s="128"/>
      <c r="HM37" s="128"/>
      <c r="HN37" s="128"/>
      <c r="HO37" s="128"/>
      <c r="HP37" s="128"/>
      <c r="HQ37" s="128"/>
      <c r="HR37" s="128"/>
      <c r="HS37" s="128"/>
      <c r="HT37" s="128"/>
      <c r="HU37" s="128"/>
      <c r="HV37" s="128"/>
      <c r="HW37" s="128"/>
      <c r="HX37" s="128"/>
      <c r="HY37" s="128"/>
      <c r="HZ37" s="128"/>
      <c r="IA37" s="128"/>
      <c r="IB37" s="128"/>
      <c r="IC37" s="128"/>
      <c r="ID37" s="128"/>
      <c r="IE37" s="128"/>
      <c r="IF37" s="128"/>
      <c r="IG37" s="128"/>
      <c r="IH37" s="128"/>
      <c r="II37" s="128"/>
      <c r="IJ37" s="128"/>
      <c r="IK37" s="128"/>
      <c r="IL37" s="128"/>
      <c r="IM37" s="128"/>
      <c r="IN37" s="128"/>
      <c r="IO37" s="128"/>
      <c r="IP37" s="128"/>
      <c r="IQ37" s="128"/>
      <c r="IR37" s="128"/>
      <c r="IS37" s="128"/>
      <c r="IT37" s="128"/>
      <c r="IU37" s="128"/>
      <c r="IV37" s="128"/>
      <c r="IW37" s="128"/>
      <c r="IX37" s="128"/>
      <c r="IY37" s="128"/>
      <c r="IZ37" s="128"/>
      <c r="JA37" s="128"/>
      <c r="JB37" s="128"/>
      <c r="JC37" s="128"/>
      <c r="JD37" s="128"/>
      <c r="JE37" s="128"/>
      <c r="JF37" s="128"/>
      <c r="JG37" s="128"/>
      <c r="JH37" s="128"/>
      <c r="JI37" s="128"/>
      <c r="JJ37" s="128"/>
      <c r="JK37" s="128"/>
      <c r="JL37" s="128"/>
      <c r="JM37" s="128"/>
      <c r="JN37" s="128"/>
      <c r="JO37" s="128"/>
      <c r="JP37" s="128"/>
      <c r="JQ37" s="128"/>
      <c r="JR37" s="128"/>
      <c r="JS37" s="128"/>
      <c r="JT37" s="128"/>
      <c r="JU37" s="128"/>
      <c r="JV37" s="128"/>
      <c r="JW37" s="128"/>
      <c r="JX37" s="128"/>
      <c r="JY37" s="128"/>
      <c r="JZ37" s="128"/>
      <c r="KA37" s="128"/>
      <c r="KB37" s="128"/>
      <c r="KC37" s="128"/>
      <c r="KD37" s="128"/>
      <c r="KE37" s="128"/>
      <c r="KF37" s="128"/>
      <c r="KG37" s="128"/>
      <c r="KH37" s="128"/>
      <c r="KI37" s="128"/>
      <c r="KJ37" s="128"/>
      <c r="KK37" s="128"/>
      <c r="KL37" s="128"/>
      <c r="KM37" s="128"/>
      <c r="KN37" s="128"/>
      <c r="KO37" s="128"/>
      <c r="KP37" s="128"/>
      <c r="KQ37" s="128"/>
      <c r="KR37" s="128"/>
      <c r="KS37" s="128"/>
      <c r="KT37" s="128"/>
      <c r="KU37" s="128"/>
      <c r="KV37" s="128"/>
      <c r="KW37" s="128"/>
      <c r="KX37" s="128"/>
      <c r="KY37" s="128"/>
      <c r="KZ37" s="128"/>
      <c r="LA37" s="128"/>
      <c r="LB37" s="128"/>
      <c r="LC37" s="128"/>
      <c r="LD37" s="128"/>
      <c r="LE37" s="128"/>
      <c r="LF37" s="128"/>
      <c r="LG37" s="128"/>
      <c r="LH37" s="128"/>
      <c r="LI37" s="128"/>
      <c r="LJ37" s="128"/>
      <c r="LK37" s="128"/>
      <c r="LL37" s="128"/>
      <c r="LM37" s="128"/>
      <c r="LN37" s="128"/>
      <c r="LO37" s="128"/>
      <c r="LP37" s="128"/>
      <c r="LQ37" s="128"/>
      <c r="LR37" s="128"/>
      <c r="LS37" s="128"/>
      <c r="LT37" s="128"/>
      <c r="LU37" s="128"/>
      <c r="LV37" s="128"/>
      <c r="LW37" s="128"/>
      <c r="LX37" s="128"/>
      <c r="LY37" s="128"/>
      <c r="LZ37" s="128"/>
      <c r="MA37" s="128"/>
      <c r="MB37" s="128"/>
      <c r="MC37" s="128"/>
      <c r="MD37" s="128"/>
      <c r="ME37" s="128"/>
      <c r="MF37" s="128"/>
      <c r="MG37" s="128"/>
      <c r="MH37" s="128"/>
      <c r="MI37" s="128"/>
      <c r="MJ37" s="128"/>
      <c r="MK37" s="128"/>
      <c r="ML37" s="128"/>
      <c r="MM37" s="128"/>
      <c r="MN37" s="128"/>
      <c r="MO37" s="128"/>
      <c r="MP37" s="128"/>
      <c r="MQ37" s="128"/>
      <c r="MR37" s="128"/>
      <c r="MS37" s="128"/>
      <c r="MT37" s="128"/>
      <c r="MU37" s="128"/>
      <c r="MV37" s="128"/>
      <c r="MW37" s="128"/>
      <c r="MX37" s="128"/>
      <c r="MY37" s="128"/>
      <c r="MZ37" s="128"/>
      <c r="NA37" s="128"/>
      <c r="NB37" s="128"/>
      <c r="NC37" s="128"/>
      <c r="ND37" s="128"/>
      <c r="NE37" s="128"/>
      <c r="NF37" s="128"/>
      <c r="NG37" s="128"/>
      <c r="NH37" s="128"/>
      <c r="NI37" s="128"/>
      <c r="NJ37" s="128"/>
      <c r="NK37" s="128"/>
      <c r="NL37" s="128"/>
      <c r="NM37" s="128"/>
      <c r="NN37" s="128"/>
      <c r="NO37" s="128"/>
      <c r="NP37" s="128"/>
      <c r="NQ37" s="128"/>
      <c r="NR37" s="128"/>
      <c r="NS37" s="128"/>
      <c r="NT37" s="128"/>
      <c r="NU37" s="128"/>
      <c r="NV37" s="128"/>
      <c r="NW37" s="128"/>
      <c r="NX37" s="128"/>
      <c r="NY37" s="128"/>
      <c r="NZ37" s="128"/>
      <c r="OA37" s="128"/>
      <c r="OB37" s="128"/>
      <c r="OC37" s="128"/>
      <c r="OD37" s="128"/>
      <c r="OE37" s="128"/>
      <c r="OF37" s="128"/>
      <c r="OG37" s="128"/>
      <c r="OH37" s="128"/>
      <c r="OI37" s="128"/>
      <c r="OJ37" s="128"/>
      <c r="OK37" s="128"/>
      <c r="OL37" s="128"/>
      <c r="OM37" s="128"/>
      <c r="ON37" s="128"/>
      <c r="OO37" s="128"/>
      <c r="OP37" s="128"/>
      <c r="OQ37" s="128"/>
      <c r="OR37" s="128"/>
      <c r="OS37" s="128"/>
      <c r="OT37" s="128"/>
      <c r="OU37" s="128"/>
      <c r="OV37" s="128"/>
      <c r="OW37" s="128"/>
      <c r="OX37" s="128"/>
      <c r="OY37" s="128"/>
      <c r="OZ37" s="128"/>
      <c r="PA37" s="128"/>
      <c r="PB37" s="128"/>
      <c r="PC37" s="128"/>
      <c r="PD37" s="128"/>
      <c r="PE37" s="128"/>
      <c r="PF37" s="128"/>
      <c r="PG37" s="128"/>
      <c r="PH37" s="128"/>
      <c r="PI37" s="128"/>
      <c r="PJ37" s="128"/>
      <c r="PK37" s="128"/>
      <c r="PL37" s="128"/>
      <c r="PM37" s="128"/>
      <c r="PN37" s="128"/>
      <c r="PO37" s="128"/>
      <c r="PP37" s="128"/>
      <c r="PQ37" s="128"/>
      <c r="PR37" s="128"/>
      <c r="PS37" s="128"/>
      <c r="PT37" s="128"/>
      <c r="PU37" s="128"/>
      <c r="PV37" s="128"/>
      <c r="PW37" s="128"/>
      <c r="PX37" s="128"/>
      <c r="PY37" s="128"/>
      <c r="PZ37" s="128"/>
      <c r="QA37" s="128"/>
      <c r="QB37" s="128"/>
      <c r="QC37" s="128"/>
      <c r="QD37" s="128"/>
      <c r="QE37" s="128"/>
      <c r="QF37" s="128"/>
      <c r="QG37" s="128"/>
      <c r="QH37" s="128"/>
      <c r="QI37" s="128"/>
      <c r="QJ37" s="128"/>
      <c r="QK37" s="128"/>
      <c r="QL37" s="128"/>
      <c r="QM37" s="128"/>
      <c r="QN37" s="128"/>
      <c r="QO37" s="128"/>
      <c r="QP37" s="128"/>
      <c r="QQ37" s="128"/>
      <c r="QR37" s="128"/>
      <c r="QS37" s="128"/>
      <c r="QT37" s="128"/>
      <c r="QU37" s="128"/>
      <c r="QV37" s="128"/>
      <c r="QW37" s="128"/>
      <c r="QX37" s="128"/>
      <c r="QY37" s="128"/>
      <c r="QZ37" s="128"/>
      <c r="RA37" s="128"/>
      <c r="RB37" s="128"/>
      <c r="RC37" s="128"/>
      <c r="RD37" s="128"/>
      <c r="RE37" s="128"/>
      <c r="RF37" s="128"/>
      <c r="RG37" s="128"/>
      <c r="RH37" s="128"/>
      <c r="RI37" s="128"/>
      <c r="RJ37" s="128"/>
      <c r="RK37" s="128"/>
      <c r="RL37" s="128"/>
      <c r="RM37" s="128"/>
      <c r="RN37" s="128"/>
      <c r="RO37" s="128"/>
      <c r="RP37" s="128"/>
      <c r="RQ37" s="128"/>
      <c r="RR37" s="128"/>
      <c r="RS37" s="128"/>
      <c r="RT37" s="128"/>
      <c r="RU37" s="128"/>
      <c r="RV37" s="128"/>
      <c r="RW37" s="128"/>
      <c r="RX37" s="128"/>
      <c r="RY37" s="128"/>
      <c r="RZ37" s="128"/>
      <c r="SA37" s="128"/>
      <c r="SB37" s="128"/>
      <c r="SC37" s="128"/>
      <c r="SD37" s="128"/>
      <c r="SE37" s="128"/>
      <c r="SF37" s="128"/>
      <c r="SG37" s="128"/>
      <c r="SH37" s="128"/>
      <c r="SI37" s="128"/>
      <c r="SJ37" s="128"/>
      <c r="SK37" s="128"/>
      <c r="SL37" s="128"/>
      <c r="SM37" s="128"/>
      <c r="SN37" s="128"/>
      <c r="SO37" s="128"/>
      <c r="SP37" s="128"/>
      <c r="SQ37" s="128"/>
      <c r="SR37" s="128"/>
      <c r="SS37" s="128"/>
      <c r="ST37" s="128"/>
      <c r="SU37" s="128"/>
      <c r="SV37" s="128"/>
      <c r="SW37" s="128"/>
      <c r="SX37" s="128"/>
      <c r="SY37" s="128"/>
      <c r="SZ37" s="128"/>
      <c r="TA37" s="128"/>
      <c r="TB37" s="128"/>
      <c r="TC37" s="128"/>
      <c r="TD37" s="128"/>
      <c r="TE37" s="128"/>
      <c r="TF37" s="128"/>
      <c r="TG37" s="128"/>
      <c r="TH37" s="128"/>
      <c r="TI37" s="128"/>
      <c r="TJ37" s="128"/>
      <c r="TK37" s="128"/>
      <c r="TL37" s="128"/>
      <c r="TM37" s="128"/>
      <c r="TN37" s="128"/>
      <c r="TO37" s="128"/>
      <c r="TP37" s="128"/>
      <c r="TQ37" s="128"/>
      <c r="TR37" s="128"/>
      <c r="TS37" s="128"/>
      <c r="TT37" s="128"/>
      <c r="TU37" s="128"/>
      <c r="TV37" s="128"/>
      <c r="TW37" s="128"/>
      <c r="TX37" s="128"/>
      <c r="TY37" s="128"/>
      <c r="TZ37" s="128"/>
      <c r="UA37" s="128"/>
      <c r="UB37" s="128"/>
      <c r="UC37" s="128"/>
      <c r="UD37" s="128"/>
      <c r="UE37" s="128"/>
      <c r="UF37" s="128"/>
      <c r="UG37" s="128"/>
      <c r="UH37" s="128"/>
      <c r="UI37" s="128"/>
      <c r="UJ37" s="128"/>
      <c r="UK37" s="128"/>
      <c r="UL37" s="128"/>
      <c r="UM37" s="128"/>
      <c r="UN37" s="128"/>
      <c r="UO37" s="128"/>
      <c r="UP37" s="128"/>
      <c r="UQ37" s="128"/>
      <c r="UR37" s="128"/>
      <c r="US37" s="128"/>
      <c r="UT37" s="128"/>
      <c r="UU37" s="128"/>
      <c r="UV37" s="128"/>
      <c r="UW37" s="128"/>
      <c r="UX37" s="128"/>
      <c r="UY37" s="128"/>
      <c r="UZ37" s="128"/>
      <c r="VA37" s="128"/>
      <c r="VB37" s="128"/>
      <c r="VC37" s="128"/>
      <c r="VD37" s="128"/>
      <c r="VE37" s="128"/>
      <c r="VF37" s="128"/>
      <c r="VG37" s="128"/>
      <c r="VH37" s="128"/>
      <c r="VI37" s="128"/>
      <c r="VJ37" s="128"/>
      <c r="VK37" s="128"/>
      <c r="VL37" s="128"/>
      <c r="VM37" s="128"/>
      <c r="VN37" s="128"/>
      <c r="VO37" s="128"/>
      <c r="VP37" s="128"/>
      <c r="VQ37" s="128"/>
      <c r="VR37" s="128"/>
      <c r="VS37" s="128"/>
      <c r="VT37" s="128"/>
      <c r="VU37" s="128"/>
      <c r="VV37" s="128"/>
      <c r="VW37" s="128"/>
      <c r="VX37" s="128"/>
      <c r="VY37" s="128"/>
      <c r="VZ37" s="128"/>
      <c r="WA37" s="128"/>
      <c r="WB37" s="128"/>
      <c r="WC37" s="128"/>
      <c r="WD37" s="128"/>
      <c r="WE37" s="128"/>
      <c r="WF37" s="128"/>
      <c r="WG37" s="128"/>
      <c r="WH37" s="128"/>
      <c r="WI37" s="128"/>
      <c r="WJ37" s="128"/>
      <c r="WK37" s="128"/>
      <c r="WL37" s="128"/>
      <c r="WM37" s="128"/>
      <c r="WN37" s="128"/>
      <c r="WO37" s="128"/>
      <c r="WP37" s="128"/>
      <c r="WQ37" s="128"/>
      <c r="WR37" s="128"/>
      <c r="WS37" s="128"/>
      <c r="WT37" s="128"/>
      <c r="WU37" s="128"/>
      <c r="WV37" s="128"/>
      <c r="WW37" s="128"/>
      <c r="WX37" s="128"/>
      <c r="WY37" s="128"/>
      <c r="WZ37" s="128"/>
      <c r="XA37" s="128"/>
      <c r="XB37" s="128"/>
      <c r="XC37" s="128"/>
      <c r="XD37" s="128"/>
      <c r="XE37" s="128"/>
      <c r="XF37" s="128"/>
      <c r="XG37" s="128"/>
      <c r="XH37" s="128"/>
      <c r="XI37" s="128"/>
      <c r="XJ37" s="128"/>
      <c r="XK37" s="128"/>
      <c r="XL37" s="128"/>
      <c r="XM37" s="128"/>
      <c r="XN37" s="128"/>
      <c r="XO37" s="128"/>
      <c r="XP37" s="128"/>
      <c r="XQ37" s="128"/>
      <c r="XR37" s="128"/>
      <c r="XS37" s="128"/>
      <c r="XT37" s="128"/>
      <c r="XU37" s="128"/>
      <c r="XV37" s="128"/>
      <c r="XW37" s="128"/>
      <c r="XX37" s="128"/>
      <c r="XY37" s="128"/>
      <c r="XZ37" s="128"/>
      <c r="YA37" s="128"/>
      <c r="YB37" s="128"/>
      <c r="YC37" s="128"/>
      <c r="YD37" s="128"/>
      <c r="YE37" s="128"/>
      <c r="YF37" s="128"/>
      <c r="YG37" s="128"/>
      <c r="YH37" s="128"/>
      <c r="YI37" s="128"/>
      <c r="YJ37" s="128"/>
      <c r="YK37" s="128"/>
      <c r="YL37" s="128"/>
      <c r="YM37" s="128"/>
      <c r="YN37" s="128"/>
      <c r="YO37" s="128"/>
      <c r="YP37" s="128"/>
      <c r="YQ37" s="128"/>
      <c r="YR37" s="128"/>
      <c r="YS37" s="128"/>
      <c r="YT37" s="128"/>
      <c r="YU37" s="128"/>
      <c r="YV37" s="128"/>
      <c r="YW37" s="128"/>
      <c r="YX37" s="128"/>
      <c r="YY37" s="128"/>
      <c r="YZ37" s="128"/>
      <c r="ZA37" s="128"/>
      <c r="ZB37" s="128"/>
      <c r="ZC37" s="128"/>
      <c r="ZD37" s="128"/>
      <c r="ZE37" s="128"/>
      <c r="ZF37" s="128"/>
      <c r="ZG37" s="128"/>
      <c r="ZH37" s="128"/>
      <c r="ZI37" s="128"/>
      <c r="ZJ37" s="128"/>
      <c r="ZK37" s="128"/>
      <c r="ZL37" s="128"/>
      <c r="ZM37" s="128"/>
      <c r="ZN37" s="128"/>
      <c r="ZO37" s="128"/>
      <c r="ZP37" s="128"/>
      <c r="ZQ37" s="128"/>
      <c r="ZR37" s="128"/>
      <c r="ZS37" s="128"/>
      <c r="ZT37" s="128"/>
      <c r="ZU37" s="128"/>
      <c r="ZV37" s="128"/>
      <c r="ZW37" s="128"/>
      <c r="ZX37" s="128"/>
      <c r="ZY37" s="128"/>
      <c r="ZZ37" s="128"/>
      <c r="AAA37" s="128"/>
      <c r="AAB37" s="128"/>
      <c r="AAC37" s="128"/>
      <c r="AAD37" s="128"/>
      <c r="AAE37" s="128"/>
      <c r="AAF37" s="128"/>
      <c r="AAG37" s="128"/>
      <c r="AAH37" s="128"/>
      <c r="AAI37" s="128"/>
      <c r="AAJ37" s="128"/>
      <c r="AAK37" s="128"/>
      <c r="AAL37" s="128"/>
      <c r="AAM37" s="128"/>
      <c r="AAN37" s="128"/>
      <c r="AAO37" s="128"/>
      <c r="AAP37" s="128"/>
      <c r="AAQ37" s="128"/>
      <c r="AAR37" s="128"/>
      <c r="AAS37" s="128"/>
      <c r="AAT37" s="128"/>
      <c r="AAU37" s="128"/>
      <c r="AAV37" s="128"/>
      <c r="AAW37" s="128"/>
      <c r="AAX37" s="128"/>
      <c r="AAY37" s="128"/>
      <c r="AAZ37" s="128"/>
      <c r="ABA37" s="128"/>
      <c r="ABB37" s="128"/>
      <c r="ABC37" s="128"/>
      <c r="ABD37" s="128"/>
      <c r="ABE37" s="128"/>
      <c r="ABF37" s="128"/>
      <c r="ABG37" s="128"/>
      <c r="ABH37" s="128"/>
      <c r="ABI37" s="128"/>
      <c r="ABJ37" s="128"/>
      <c r="ABK37" s="128"/>
      <c r="ABL37" s="128"/>
      <c r="ABM37" s="128"/>
      <c r="ABN37" s="128"/>
      <c r="ABO37" s="128"/>
      <c r="ABP37" s="128"/>
      <c r="ABQ37" s="128"/>
      <c r="ABR37" s="128"/>
      <c r="ABS37" s="128"/>
      <c r="ABT37" s="128"/>
      <c r="ABU37" s="128"/>
      <c r="ABV37" s="128"/>
      <c r="ABW37" s="128"/>
      <c r="ABX37" s="128"/>
      <c r="ABY37" s="128"/>
      <c r="ABZ37" s="128"/>
      <c r="ACA37" s="128"/>
      <c r="ACB37" s="128"/>
      <c r="ACC37" s="128"/>
      <c r="ACD37" s="128"/>
      <c r="ACE37" s="128"/>
      <c r="ACF37" s="128"/>
      <c r="ACG37" s="128"/>
      <c r="ACH37" s="128"/>
      <c r="ACI37" s="128"/>
      <c r="ACJ37" s="128"/>
      <c r="ACK37" s="128"/>
      <c r="ACL37" s="128"/>
      <c r="ACM37" s="128"/>
      <c r="ACN37" s="128"/>
      <c r="ACO37" s="128"/>
      <c r="ACP37" s="128"/>
      <c r="ACQ37" s="128"/>
      <c r="ACR37" s="128"/>
      <c r="ACS37" s="128"/>
      <c r="ACT37" s="128"/>
      <c r="ACU37" s="128"/>
      <c r="ACV37" s="128"/>
      <c r="ACW37" s="128"/>
      <c r="ACX37" s="128"/>
      <c r="ACY37" s="128"/>
      <c r="ACZ37" s="128"/>
      <c r="ADA37" s="128"/>
      <c r="ADB37" s="128"/>
      <c r="ADC37" s="128"/>
      <c r="ADD37" s="128"/>
      <c r="ADE37" s="128"/>
      <c r="ADF37" s="128"/>
      <c r="ADG37" s="128"/>
      <c r="ADH37" s="128"/>
      <c r="ADI37" s="128"/>
      <c r="ADJ37" s="128"/>
      <c r="ADK37" s="128"/>
      <c r="ADL37" s="128"/>
      <c r="ADM37" s="128"/>
      <c r="ADN37" s="128"/>
      <c r="ADO37" s="128"/>
      <c r="ADP37" s="128"/>
      <c r="ADQ37" s="128"/>
      <c r="ADR37" s="128"/>
      <c r="ADS37" s="128"/>
      <c r="ADT37" s="128"/>
      <c r="ADU37" s="128"/>
      <c r="ADV37" s="128"/>
      <c r="ADW37" s="128"/>
      <c r="ADX37" s="128"/>
      <c r="ADY37" s="128"/>
      <c r="ADZ37" s="128"/>
      <c r="AEA37" s="128"/>
      <c r="AEB37" s="128"/>
      <c r="AEC37" s="128"/>
      <c r="AED37" s="128"/>
      <c r="AEE37" s="128"/>
      <c r="AEF37" s="128"/>
      <c r="AEG37" s="128"/>
      <c r="AEH37" s="128"/>
      <c r="AEI37" s="128"/>
      <c r="AEJ37" s="128"/>
      <c r="AEK37" s="128"/>
      <c r="AEL37" s="128"/>
      <c r="AEM37" s="128"/>
      <c r="AEN37" s="128"/>
      <c r="AEO37" s="128"/>
      <c r="AEP37" s="128"/>
      <c r="AEQ37" s="128"/>
      <c r="AER37" s="128"/>
      <c r="AES37" s="128"/>
      <c r="AET37" s="128"/>
      <c r="AEU37" s="128"/>
      <c r="AEV37" s="128"/>
      <c r="AEW37" s="128"/>
      <c r="AEX37" s="128"/>
      <c r="AEY37" s="128"/>
      <c r="AEZ37" s="128"/>
      <c r="AFA37" s="128"/>
      <c r="AFB37" s="128"/>
      <c r="AFC37" s="128"/>
      <c r="AFD37" s="128"/>
      <c r="AFE37" s="128"/>
      <c r="AFF37" s="128"/>
      <c r="AFG37" s="128"/>
      <c r="AFH37" s="128"/>
      <c r="AFI37" s="128"/>
      <c r="AFJ37" s="128"/>
      <c r="AFK37" s="128"/>
      <c r="AFL37" s="128"/>
      <c r="AFM37" s="128"/>
      <c r="AFN37" s="128"/>
      <c r="AFO37" s="128"/>
      <c r="AFP37" s="128"/>
      <c r="AFQ37" s="128"/>
      <c r="AFR37" s="128"/>
      <c r="AFS37" s="128"/>
      <c r="AFT37" s="128"/>
      <c r="AFU37" s="128"/>
      <c r="AFV37" s="128"/>
      <c r="AFW37" s="128"/>
      <c r="AFX37" s="128"/>
      <c r="AFY37" s="128"/>
      <c r="AFZ37" s="128"/>
      <c r="AGA37" s="128"/>
      <c r="AGB37" s="128"/>
      <c r="AGC37" s="128"/>
      <c r="AGD37" s="128"/>
      <c r="AGE37" s="128"/>
      <c r="AGF37" s="128"/>
      <c r="AGG37" s="128"/>
      <c r="AGH37" s="128"/>
      <c r="AGI37" s="128"/>
      <c r="AGJ37" s="128"/>
      <c r="AGK37" s="128"/>
      <c r="AGL37" s="128"/>
      <c r="AGM37" s="128"/>
      <c r="AGN37" s="128"/>
      <c r="AGO37" s="128"/>
      <c r="AGP37" s="128"/>
      <c r="AGQ37" s="128"/>
      <c r="AGR37" s="128"/>
      <c r="AGS37" s="128"/>
      <c r="AGT37" s="128"/>
      <c r="AGU37" s="128"/>
      <c r="AGV37" s="128"/>
      <c r="AGW37" s="128"/>
      <c r="AGX37" s="128"/>
      <c r="AGY37" s="128"/>
      <c r="AGZ37" s="128"/>
      <c r="AHA37" s="128"/>
      <c r="AHB37" s="128"/>
      <c r="AHC37" s="128"/>
      <c r="AHD37" s="128"/>
      <c r="AHE37" s="128"/>
      <c r="AHF37" s="128"/>
      <c r="AHG37" s="128"/>
      <c r="AHH37" s="128"/>
      <c r="AHI37" s="128"/>
      <c r="AHJ37" s="128"/>
      <c r="AHK37" s="128"/>
      <c r="AHL37" s="128"/>
      <c r="AHM37" s="128"/>
      <c r="AHN37" s="128"/>
      <c r="AHO37" s="128"/>
      <c r="AHP37" s="128"/>
      <c r="AHQ37" s="128"/>
      <c r="AHR37" s="128"/>
      <c r="AHS37" s="128"/>
      <c r="AHT37" s="128"/>
      <c r="AHU37" s="128"/>
      <c r="AHV37" s="128"/>
      <c r="AHW37" s="128"/>
      <c r="AHX37" s="128"/>
      <c r="AHY37" s="128"/>
      <c r="AHZ37" s="128"/>
      <c r="AIA37" s="128"/>
      <c r="AIB37" s="128"/>
      <c r="AIC37" s="128"/>
      <c r="AID37" s="128"/>
      <c r="AIE37" s="128"/>
      <c r="AIF37" s="128"/>
      <c r="AIG37" s="128"/>
      <c r="AIH37" s="128"/>
      <c r="AII37" s="128"/>
      <c r="AIJ37" s="128"/>
      <c r="AIK37" s="128"/>
      <c r="AIL37" s="128"/>
      <c r="AIM37" s="128"/>
      <c r="AIN37" s="128"/>
      <c r="AIO37" s="128"/>
      <c r="AIP37" s="128"/>
      <c r="AIQ37" s="128"/>
      <c r="AIR37" s="128"/>
      <c r="AIS37" s="128"/>
      <c r="AIT37" s="128"/>
      <c r="AIU37" s="128"/>
      <c r="AIV37" s="128"/>
      <c r="AIW37" s="128"/>
      <c r="AIX37" s="128"/>
      <c r="AIY37" s="128"/>
      <c r="AIZ37" s="128"/>
      <c r="AJA37" s="128"/>
      <c r="AJB37" s="128"/>
      <c r="AJC37" s="128"/>
      <c r="AJD37" s="128"/>
      <c r="AJE37" s="128"/>
      <c r="AJF37" s="128"/>
      <c r="AJG37" s="128"/>
      <c r="AJH37" s="128"/>
      <c r="AJI37" s="128"/>
      <c r="AJJ37" s="128"/>
      <c r="AJK37" s="128"/>
      <c r="AJL37" s="128"/>
      <c r="AJM37" s="128"/>
      <c r="AJN37" s="128"/>
      <c r="AJO37" s="128"/>
      <c r="AJP37" s="128"/>
      <c r="AJQ37" s="128"/>
      <c r="AJR37" s="128"/>
      <c r="AJS37" s="128"/>
      <c r="AJT37" s="128"/>
      <c r="AJU37" s="128"/>
      <c r="AJV37" s="128"/>
      <c r="AJW37" s="128"/>
      <c r="AJX37" s="128"/>
      <c r="AJY37" s="128"/>
      <c r="AJZ37" s="128"/>
      <c r="AKA37" s="128"/>
      <c r="AKB37" s="128"/>
      <c r="AKC37" s="128"/>
      <c r="AKD37" s="128"/>
      <c r="AKE37" s="128"/>
      <c r="AKF37" s="128"/>
      <c r="AKG37" s="128"/>
      <c r="AKH37" s="128"/>
      <c r="AKI37" s="128"/>
      <c r="AKJ37" s="128"/>
      <c r="AKK37" s="128"/>
      <c r="AKL37" s="128"/>
      <c r="AKM37" s="128"/>
      <c r="AKN37" s="128"/>
      <c r="AKO37" s="128"/>
      <c r="AKP37" s="128"/>
      <c r="AKQ37" s="128"/>
      <c r="AKR37" s="128"/>
      <c r="AKS37" s="128"/>
      <c r="AKT37" s="128"/>
      <c r="AKU37" s="128"/>
      <c r="AKV37" s="128"/>
      <c r="AKW37" s="128"/>
      <c r="AKX37" s="128"/>
      <c r="AKY37" s="128"/>
      <c r="AKZ37" s="128"/>
      <c r="ALA37" s="128"/>
      <c r="ALB37" s="128"/>
      <c r="ALC37" s="128"/>
      <c r="ALD37" s="128"/>
      <c r="ALE37" s="128"/>
      <c r="ALF37" s="128"/>
      <c r="ALG37" s="128"/>
      <c r="ALH37" s="128"/>
      <c r="ALI37" s="128"/>
      <c r="ALJ37" s="128"/>
      <c r="ALK37" s="128"/>
      <c r="ALL37" s="128"/>
      <c r="ALM37" s="128"/>
      <c r="ALN37" s="128"/>
      <c r="ALO37" s="128"/>
      <c r="ALP37" s="128"/>
      <c r="ALQ37" s="128"/>
      <c r="ALR37" s="128"/>
      <c r="ALS37" s="128"/>
      <c r="ALT37" s="128"/>
      <c r="ALU37" s="128"/>
      <c r="ALV37" s="128"/>
      <c r="ALW37" s="128"/>
      <c r="ALX37" s="128"/>
      <c r="ALY37" s="128"/>
      <c r="ALZ37" s="128"/>
      <c r="AMA37"/>
      <c r="AMB37"/>
      <c r="AMC37"/>
      <c r="AMD37"/>
    </row>
    <row r="38" spans="1:1018" s="96" customFormat="1" ht="12" customHeight="1">
      <c r="A38" s="130"/>
      <c r="B38" s="130"/>
      <c r="C38" s="130"/>
      <c r="D38" s="130"/>
      <c r="E38" s="130"/>
      <c r="F38" s="130"/>
      <c r="I38" s="225"/>
      <c r="K38" s="159"/>
      <c r="P38" s="173"/>
      <c r="T38" s="278"/>
      <c r="X38"/>
      <c r="Y38" s="179"/>
      <c r="AA38" s="159"/>
      <c r="AC38"/>
      <c r="AE38" s="128"/>
      <c r="AF38"/>
      <c r="AG38" s="128"/>
      <c r="AH38" s="128"/>
      <c r="AI38" s="128"/>
      <c r="AJ38" s="128"/>
      <c r="AK38" s="128"/>
      <c r="AL38" s="128"/>
      <c r="AM38" s="128"/>
      <c r="AN38" s="128"/>
      <c r="AO38" s="128"/>
      <c r="AP38" s="128"/>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8"/>
      <c r="BZ38" s="128"/>
      <c r="CA38" s="128"/>
      <c r="CB38" s="128"/>
      <c r="CC38" s="128"/>
      <c r="CD38" s="128"/>
      <c r="CE38" s="128"/>
      <c r="CF38" s="128"/>
      <c r="CG38" s="128"/>
      <c r="CH38" s="128"/>
      <c r="CI38" s="128"/>
      <c r="CJ38" s="128"/>
      <c r="CK38" s="128"/>
      <c r="CL38" s="128"/>
      <c r="CM38" s="128"/>
      <c r="CN38" s="128"/>
      <c r="CO38" s="128"/>
      <c r="CP38" s="128"/>
      <c r="CQ38" s="128"/>
      <c r="CR38" s="128"/>
      <c r="CS38" s="128"/>
      <c r="CT38" s="128"/>
      <c r="CU38" s="128"/>
      <c r="CV38" s="128"/>
      <c r="CW38" s="128"/>
      <c r="CX38" s="128"/>
      <c r="CY38" s="128"/>
      <c r="CZ38" s="128"/>
      <c r="DA38" s="128"/>
      <c r="DB38" s="128"/>
      <c r="DC38" s="128"/>
      <c r="DD38" s="128"/>
      <c r="DE38" s="128"/>
      <c r="DF38" s="128"/>
      <c r="DG38" s="128"/>
      <c r="DH38" s="128"/>
      <c r="DI38" s="128"/>
      <c r="DJ38" s="128"/>
      <c r="DK38" s="128"/>
      <c r="DL38" s="128"/>
      <c r="DM38" s="128"/>
      <c r="DN38" s="128"/>
      <c r="DO38" s="128"/>
      <c r="DP38" s="128"/>
      <c r="DQ38" s="128"/>
      <c r="DR38" s="128"/>
      <c r="DS38" s="128"/>
      <c r="DT38" s="128"/>
      <c r="DU38" s="128"/>
      <c r="DV38" s="128"/>
      <c r="DW38" s="128"/>
      <c r="DX38" s="128"/>
      <c r="DY38" s="128"/>
      <c r="DZ38" s="128"/>
      <c r="EA38" s="128"/>
      <c r="EB38" s="128"/>
      <c r="EC38" s="128"/>
      <c r="ED38" s="128"/>
      <c r="EE38" s="128"/>
      <c r="EF38" s="128"/>
      <c r="EG38" s="128"/>
      <c r="EH38" s="128"/>
      <c r="EI38" s="128"/>
      <c r="EJ38" s="128"/>
      <c r="EK38" s="128"/>
      <c r="EL38" s="128"/>
      <c r="EM38" s="128"/>
      <c r="EN38" s="128"/>
      <c r="EO38" s="128"/>
      <c r="EP38" s="128"/>
      <c r="EQ38" s="128"/>
      <c r="ER38" s="128"/>
      <c r="ES38" s="128"/>
      <c r="ET38" s="128"/>
      <c r="EU38" s="128"/>
      <c r="EV38" s="128"/>
      <c r="EW38" s="128"/>
      <c r="EX38" s="128"/>
      <c r="EY38" s="128"/>
      <c r="EZ38" s="128"/>
      <c r="FA38" s="128"/>
      <c r="FB38" s="128"/>
      <c r="FC38" s="128"/>
      <c r="FD38" s="128"/>
      <c r="FE38" s="128"/>
      <c r="FF38" s="128"/>
      <c r="FG38" s="128"/>
      <c r="FH38" s="128"/>
      <c r="FI38" s="128"/>
      <c r="FJ38" s="128"/>
      <c r="FK38" s="128"/>
      <c r="FL38" s="128"/>
      <c r="FM38" s="128"/>
      <c r="FN38" s="128"/>
      <c r="FO38" s="128"/>
      <c r="FP38" s="128"/>
      <c r="FQ38" s="128"/>
      <c r="FR38" s="128"/>
      <c r="FS38" s="128"/>
      <c r="FT38" s="128"/>
      <c r="FU38" s="128"/>
      <c r="FV38" s="128"/>
      <c r="FW38" s="128"/>
      <c r="FX38" s="128"/>
      <c r="FY38" s="128"/>
      <c r="FZ38" s="128"/>
      <c r="GA38" s="128"/>
      <c r="GB38" s="128"/>
      <c r="GC38" s="128"/>
      <c r="GD38" s="128"/>
      <c r="GE38" s="128"/>
      <c r="GF38" s="128"/>
      <c r="GG38" s="128"/>
      <c r="GH38" s="128"/>
      <c r="GI38" s="128"/>
      <c r="GJ38" s="128"/>
      <c r="GK38" s="128"/>
      <c r="GL38" s="128"/>
      <c r="GM38" s="128"/>
      <c r="GN38" s="128"/>
      <c r="GO38" s="128"/>
      <c r="GP38" s="128"/>
      <c r="GQ38" s="128"/>
      <c r="GR38" s="128"/>
      <c r="GS38" s="128"/>
      <c r="GT38" s="128"/>
      <c r="GU38" s="128"/>
      <c r="GV38" s="128"/>
      <c r="GW38" s="128"/>
      <c r="GX38" s="128"/>
      <c r="GY38" s="128"/>
      <c r="GZ38" s="128"/>
      <c r="HA38" s="128"/>
      <c r="HB38" s="128"/>
      <c r="HC38" s="128"/>
      <c r="HD38" s="128"/>
      <c r="HE38" s="128"/>
      <c r="HF38" s="128"/>
      <c r="HG38" s="128"/>
      <c r="HH38" s="128"/>
      <c r="HI38" s="128"/>
      <c r="HJ38" s="128"/>
      <c r="HK38" s="128"/>
      <c r="HL38" s="128"/>
      <c r="HM38" s="128"/>
      <c r="HN38" s="128"/>
      <c r="HO38" s="128"/>
      <c r="HP38" s="128"/>
      <c r="HQ38" s="128"/>
      <c r="HR38" s="128"/>
      <c r="HS38" s="128"/>
      <c r="HT38" s="128"/>
      <c r="HU38" s="128"/>
      <c r="HV38" s="128"/>
      <c r="HW38" s="128"/>
      <c r="HX38" s="128"/>
      <c r="HY38" s="128"/>
      <c r="HZ38" s="128"/>
      <c r="IA38" s="128"/>
      <c r="IB38" s="128"/>
      <c r="IC38" s="128"/>
      <c r="ID38" s="128"/>
      <c r="IE38" s="128"/>
      <c r="IF38" s="128"/>
      <c r="IG38" s="128"/>
      <c r="IH38" s="128"/>
      <c r="II38" s="128"/>
      <c r="IJ38" s="128"/>
      <c r="IK38" s="128"/>
      <c r="IL38" s="128"/>
      <c r="IM38" s="128"/>
      <c r="IN38" s="128"/>
      <c r="IO38" s="128"/>
      <c r="IP38" s="128"/>
      <c r="IQ38" s="128"/>
      <c r="IR38" s="128"/>
      <c r="IS38" s="128"/>
      <c r="IT38" s="128"/>
      <c r="IU38" s="128"/>
      <c r="IV38" s="128"/>
      <c r="IW38" s="128"/>
      <c r="IX38" s="128"/>
      <c r="IY38" s="128"/>
      <c r="IZ38" s="128"/>
      <c r="JA38" s="128"/>
      <c r="JB38" s="128"/>
      <c r="JC38" s="128"/>
      <c r="JD38" s="128"/>
      <c r="JE38" s="128"/>
      <c r="JF38" s="128"/>
      <c r="JG38" s="128"/>
      <c r="JH38" s="128"/>
      <c r="JI38" s="128"/>
      <c r="JJ38" s="128"/>
      <c r="JK38" s="128"/>
      <c r="JL38" s="128"/>
      <c r="JM38" s="128"/>
      <c r="JN38" s="128"/>
      <c r="JO38" s="128"/>
      <c r="JP38" s="128"/>
      <c r="JQ38" s="128"/>
      <c r="JR38" s="128"/>
      <c r="JS38" s="128"/>
      <c r="JT38" s="128"/>
      <c r="JU38" s="128"/>
      <c r="JV38" s="128"/>
      <c r="JW38" s="128"/>
      <c r="JX38" s="128"/>
      <c r="JY38" s="128"/>
      <c r="JZ38" s="128"/>
      <c r="KA38" s="128"/>
      <c r="KB38" s="128"/>
      <c r="KC38" s="128"/>
      <c r="KD38" s="128"/>
      <c r="KE38" s="128"/>
      <c r="KF38" s="128"/>
      <c r="KG38" s="128"/>
      <c r="KH38" s="128"/>
      <c r="KI38" s="128"/>
      <c r="KJ38" s="128"/>
      <c r="KK38" s="128"/>
      <c r="KL38" s="128"/>
      <c r="KM38" s="128"/>
      <c r="KN38" s="128"/>
      <c r="KO38" s="128"/>
      <c r="KP38" s="128"/>
      <c r="KQ38" s="128"/>
      <c r="KR38" s="128"/>
      <c r="KS38" s="128"/>
      <c r="KT38" s="128"/>
      <c r="KU38" s="128"/>
      <c r="KV38" s="128"/>
      <c r="KW38" s="128"/>
      <c r="KX38" s="128"/>
      <c r="KY38" s="128"/>
      <c r="KZ38" s="128"/>
      <c r="LA38" s="128"/>
      <c r="LB38" s="128"/>
      <c r="LC38" s="128"/>
      <c r="LD38" s="128"/>
      <c r="LE38" s="128"/>
      <c r="LF38" s="128"/>
      <c r="LG38" s="128"/>
      <c r="LH38" s="128"/>
      <c r="LI38" s="128"/>
      <c r="LJ38" s="128"/>
      <c r="LK38" s="128"/>
      <c r="LL38" s="128"/>
      <c r="LM38" s="128"/>
      <c r="LN38" s="128"/>
      <c r="LO38" s="128"/>
      <c r="LP38" s="128"/>
      <c r="LQ38" s="128"/>
      <c r="LR38" s="128"/>
      <c r="LS38" s="128"/>
      <c r="LT38" s="128"/>
      <c r="LU38" s="128"/>
      <c r="LV38" s="128"/>
      <c r="LW38" s="128"/>
      <c r="LX38" s="128"/>
      <c r="LY38" s="128"/>
      <c r="LZ38" s="128"/>
      <c r="MA38" s="128"/>
      <c r="MB38" s="128"/>
      <c r="MC38" s="128"/>
      <c r="MD38" s="128"/>
      <c r="ME38" s="128"/>
      <c r="MF38" s="128"/>
      <c r="MG38" s="128"/>
      <c r="MH38" s="128"/>
      <c r="MI38" s="128"/>
      <c r="MJ38" s="128"/>
      <c r="MK38" s="128"/>
      <c r="ML38" s="128"/>
      <c r="MM38" s="128"/>
      <c r="MN38" s="128"/>
      <c r="MO38" s="128"/>
      <c r="MP38" s="128"/>
      <c r="MQ38" s="128"/>
      <c r="MR38" s="128"/>
      <c r="MS38" s="128"/>
      <c r="MT38" s="128"/>
      <c r="MU38" s="128"/>
      <c r="MV38" s="128"/>
      <c r="MW38" s="128"/>
      <c r="MX38" s="128"/>
      <c r="MY38" s="128"/>
      <c r="MZ38" s="128"/>
      <c r="NA38" s="128"/>
      <c r="NB38" s="128"/>
      <c r="NC38" s="128"/>
      <c r="ND38" s="128"/>
      <c r="NE38" s="128"/>
      <c r="NF38" s="128"/>
      <c r="NG38" s="128"/>
      <c r="NH38" s="128"/>
      <c r="NI38" s="128"/>
      <c r="NJ38" s="128"/>
      <c r="NK38" s="128"/>
      <c r="NL38" s="128"/>
      <c r="NM38" s="128"/>
      <c r="NN38" s="128"/>
      <c r="NO38" s="128"/>
      <c r="NP38" s="128"/>
      <c r="NQ38" s="128"/>
      <c r="NR38" s="128"/>
      <c r="NS38" s="128"/>
      <c r="NT38" s="128"/>
      <c r="NU38" s="128"/>
      <c r="NV38" s="128"/>
      <c r="NW38" s="128"/>
      <c r="NX38" s="128"/>
      <c r="NY38" s="128"/>
      <c r="NZ38" s="128"/>
      <c r="OA38" s="128"/>
      <c r="OB38" s="128"/>
      <c r="OC38" s="128"/>
      <c r="OD38" s="128"/>
      <c r="OE38" s="128"/>
      <c r="OF38" s="128"/>
      <c r="OG38" s="128"/>
      <c r="OH38" s="128"/>
      <c r="OI38" s="128"/>
      <c r="OJ38" s="128"/>
      <c r="OK38" s="128"/>
      <c r="OL38" s="128"/>
      <c r="OM38" s="128"/>
      <c r="ON38" s="128"/>
      <c r="OO38" s="128"/>
      <c r="OP38" s="128"/>
      <c r="OQ38" s="128"/>
      <c r="OR38" s="128"/>
      <c r="OS38" s="128"/>
      <c r="OT38" s="128"/>
      <c r="OU38" s="128"/>
      <c r="OV38" s="128"/>
      <c r="OW38" s="128"/>
      <c r="OX38" s="128"/>
      <c r="OY38" s="128"/>
      <c r="OZ38" s="128"/>
      <c r="PA38" s="128"/>
      <c r="PB38" s="128"/>
      <c r="PC38" s="128"/>
      <c r="PD38" s="128"/>
      <c r="PE38" s="128"/>
      <c r="PF38" s="128"/>
      <c r="PG38" s="128"/>
      <c r="PH38" s="128"/>
      <c r="PI38" s="128"/>
      <c r="PJ38" s="128"/>
      <c r="PK38" s="128"/>
      <c r="PL38" s="128"/>
      <c r="PM38" s="128"/>
      <c r="PN38" s="128"/>
      <c r="PO38" s="128"/>
      <c r="PP38" s="128"/>
      <c r="PQ38" s="128"/>
      <c r="PR38" s="128"/>
      <c r="PS38" s="128"/>
      <c r="PT38" s="128"/>
      <c r="PU38" s="128"/>
      <c r="PV38" s="128"/>
      <c r="PW38" s="128"/>
      <c r="PX38" s="128"/>
      <c r="PY38" s="128"/>
      <c r="PZ38" s="128"/>
      <c r="QA38" s="128"/>
      <c r="QB38" s="128"/>
      <c r="QC38" s="128"/>
      <c r="QD38" s="128"/>
      <c r="QE38" s="128"/>
      <c r="QF38" s="128"/>
      <c r="QG38" s="128"/>
      <c r="QH38" s="128"/>
      <c r="QI38" s="128"/>
      <c r="QJ38" s="128"/>
      <c r="QK38" s="128"/>
      <c r="QL38" s="128"/>
      <c r="QM38" s="128"/>
      <c r="QN38" s="128"/>
      <c r="QO38" s="128"/>
      <c r="QP38" s="128"/>
      <c r="QQ38" s="128"/>
      <c r="QR38" s="128"/>
      <c r="QS38" s="128"/>
      <c r="QT38" s="128"/>
      <c r="QU38" s="128"/>
      <c r="QV38" s="128"/>
      <c r="QW38" s="128"/>
      <c r="QX38" s="128"/>
      <c r="QY38" s="128"/>
      <c r="QZ38" s="128"/>
      <c r="RA38" s="128"/>
      <c r="RB38" s="128"/>
      <c r="RC38" s="128"/>
      <c r="RD38" s="128"/>
      <c r="RE38" s="128"/>
      <c r="RF38" s="128"/>
      <c r="RG38" s="128"/>
      <c r="RH38" s="128"/>
      <c r="RI38" s="128"/>
      <c r="RJ38" s="128"/>
      <c r="RK38" s="128"/>
      <c r="RL38" s="128"/>
      <c r="RM38" s="128"/>
      <c r="RN38" s="128"/>
      <c r="RO38" s="128"/>
      <c r="RP38" s="128"/>
      <c r="RQ38" s="128"/>
      <c r="RR38" s="128"/>
      <c r="RS38" s="128"/>
      <c r="RT38" s="128"/>
      <c r="RU38" s="128"/>
      <c r="RV38" s="128"/>
      <c r="RW38" s="128"/>
      <c r="RX38" s="128"/>
      <c r="RY38" s="128"/>
      <c r="RZ38" s="128"/>
      <c r="SA38" s="128"/>
      <c r="SB38" s="128"/>
      <c r="SC38" s="128"/>
      <c r="SD38" s="128"/>
      <c r="SE38" s="128"/>
      <c r="SF38" s="128"/>
      <c r="SG38" s="128"/>
      <c r="SH38" s="128"/>
      <c r="SI38" s="128"/>
      <c r="SJ38" s="128"/>
      <c r="SK38" s="128"/>
      <c r="SL38" s="128"/>
      <c r="SM38" s="128"/>
      <c r="SN38" s="128"/>
      <c r="SO38" s="128"/>
      <c r="SP38" s="128"/>
      <c r="SQ38" s="128"/>
      <c r="SR38" s="128"/>
      <c r="SS38" s="128"/>
      <c r="ST38" s="128"/>
      <c r="SU38" s="128"/>
      <c r="SV38" s="128"/>
      <c r="SW38" s="128"/>
      <c r="SX38" s="128"/>
      <c r="SY38" s="128"/>
      <c r="SZ38" s="128"/>
      <c r="TA38" s="128"/>
      <c r="TB38" s="128"/>
      <c r="TC38" s="128"/>
      <c r="TD38" s="128"/>
      <c r="TE38" s="128"/>
      <c r="TF38" s="128"/>
      <c r="TG38" s="128"/>
      <c r="TH38" s="128"/>
      <c r="TI38" s="128"/>
      <c r="TJ38" s="128"/>
      <c r="TK38" s="128"/>
      <c r="TL38" s="128"/>
      <c r="TM38" s="128"/>
      <c r="TN38" s="128"/>
      <c r="TO38" s="128"/>
      <c r="TP38" s="128"/>
      <c r="TQ38" s="128"/>
      <c r="TR38" s="128"/>
      <c r="TS38" s="128"/>
      <c r="TT38" s="128"/>
      <c r="TU38" s="128"/>
      <c r="TV38" s="128"/>
      <c r="TW38" s="128"/>
      <c r="TX38" s="128"/>
      <c r="TY38" s="128"/>
      <c r="TZ38" s="128"/>
      <c r="UA38" s="128"/>
      <c r="UB38" s="128"/>
      <c r="UC38" s="128"/>
      <c r="UD38" s="128"/>
      <c r="UE38" s="128"/>
      <c r="UF38" s="128"/>
      <c r="UG38" s="128"/>
      <c r="UH38" s="128"/>
      <c r="UI38" s="128"/>
      <c r="UJ38" s="128"/>
      <c r="UK38" s="128"/>
      <c r="UL38" s="128"/>
      <c r="UM38" s="128"/>
      <c r="UN38" s="128"/>
      <c r="UO38" s="128"/>
      <c r="UP38" s="128"/>
      <c r="UQ38" s="128"/>
      <c r="UR38" s="128"/>
      <c r="US38" s="128"/>
      <c r="UT38" s="128"/>
      <c r="UU38" s="128"/>
      <c r="UV38" s="128"/>
      <c r="UW38" s="128"/>
      <c r="UX38" s="128"/>
      <c r="UY38" s="128"/>
      <c r="UZ38" s="128"/>
      <c r="VA38" s="128"/>
      <c r="VB38" s="128"/>
      <c r="VC38" s="128"/>
      <c r="VD38" s="128"/>
      <c r="VE38" s="128"/>
      <c r="VF38" s="128"/>
      <c r="VG38" s="128"/>
      <c r="VH38" s="128"/>
      <c r="VI38" s="128"/>
      <c r="VJ38" s="128"/>
      <c r="VK38" s="128"/>
      <c r="VL38" s="128"/>
      <c r="VM38" s="128"/>
      <c r="VN38" s="128"/>
      <c r="VO38" s="128"/>
      <c r="VP38" s="128"/>
      <c r="VQ38" s="128"/>
      <c r="VR38" s="128"/>
      <c r="VS38" s="128"/>
      <c r="VT38" s="128"/>
      <c r="VU38" s="128"/>
      <c r="VV38" s="128"/>
      <c r="VW38" s="128"/>
      <c r="VX38" s="128"/>
      <c r="VY38" s="128"/>
      <c r="VZ38" s="128"/>
      <c r="WA38" s="128"/>
      <c r="WB38" s="128"/>
      <c r="WC38" s="128"/>
      <c r="WD38" s="128"/>
      <c r="WE38" s="128"/>
      <c r="WF38" s="128"/>
      <c r="WG38" s="128"/>
      <c r="WH38" s="128"/>
      <c r="WI38" s="128"/>
      <c r="WJ38" s="128"/>
      <c r="WK38" s="128"/>
      <c r="WL38" s="128"/>
      <c r="WM38" s="128"/>
      <c r="WN38" s="128"/>
      <c r="WO38" s="128"/>
      <c r="WP38" s="128"/>
      <c r="WQ38" s="128"/>
      <c r="WR38" s="128"/>
      <c r="WS38" s="128"/>
      <c r="WT38" s="128"/>
      <c r="WU38" s="128"/>
      <c r="WV38" s="128"/>
      <c r="WW38" s="128"/>
      <c r="WX38" s="128"/>
      <c r="WY38" s="128"/>
      <c r="WZ38" s="128"/>
      <c r="XA38" s="128"/>
      <c r="XB38" s="128"/>
      <c r="XC38" s="128"/>
      <c r="XD38" s="128"/>
      <c r="XE38" s="128"/>
      <c r="XF38" s="128"/>
      <c r="XG38" s="128"/>
      <c r="XH38" s="128"/>
      <c r="XI38" s="128"/>
      <c r="XJ38" s="128"/>
      <c r="XK38" s="128"/>
      <c r="XL38" s="128"/>
      <c r="XM38" s="128"/>
      <c r="XN38" s="128"/>
      <c r="XO38" s="128"/>
      <c r="XP38" s="128"/>
      <c r="XQ38" s="128"/>
      <c r="XR38" s="128"/>
      <c r="XS38" s="128"/>
      <c r="XT38" s="128"/>
      <c r="XU38" s="128"/>
      <c r="XV38" s="128"/>
      <c r="XW38" s="128"/>
      <c r="XX38" s="128"/>
      <c r="XY38" s="128"/>
      <c r="XZ38" s="128"/>
      <c r="YA38" s="128"/>
      <c r="YB38" s="128"/>
      <c r="YC38" s="128"/>
      <c r="YD38" s="128"/>
      <c r="YE38" s="128"/>
      <c r="YF38" s="128"/>
      <c r="YG38" s="128"/>
      <c r="YH38" s="128"/>
      <c r="YI38" s="128"/>
      <c r="YJ38" s="128"/>
      <c r="YK38" s="128"/>
      <c r="YL38" s="128"/>
      <c r="YM38" s="128"/>
      <c r="YN38" s="128"/>
      <c r="YO38" s="128"/>
      <c r="YP38" s="128"/>
      <c r="YQ38" s="128"/>
      <c r="YR38" s="128"/>
      <c r="YS38" s="128"/>
      <c r="YT38" s="128"/>
      <c r="YU38" s="128"/>
      <c r="YV38" s="128"/>
      <c r="YW38" s="128"/>
      <c r="YX38" s="128"/>
      <c r="YY38" s="128"/>
      <c r="YZ38" s="128"/>
      <c r="ZA38" s="128"/>
      <c r="ZB38" s="128"/>
      <c r="ZC38" s="128"/>
      <c r="ZD38" s="128"/>
      <c r="ZE38" s="128"/>
      <c r="ZF38" s="128"/>
      <c r="ZG38" s="128"/>
      <c r="ZH38" s="128"/>
      <c r="ZI38" s="128"/>
      <c r="ZJ38" s="128"/>
      <c r="ZK38" s="128"/>
      <c r="ZL38" s="128"/>
      <c r="ZM38" s="128"/>
      <c r="ZN38" s="128"/>
      <c r="ZO38" s="128"/>
      <c r="ZP38" s="128"/>
      <c r="ZQ38" s="128"/>
      <c r="ZR38" s="128"/>
      <c r="ZS38" s="128"/>
      <c r="ZT38" s="128"/>
      <c r="ZU38" s="128"/>
      <c r="ZV38" s="128"/>
      <c r="ZW38" s="128"/>
      <c r="ZX38" s="128"/>
      <c r="ZY38" s="128"/>
      <c r="ZZ38" s="128"/>
      <c r="AAA38" s="128"/>
      <c r="AAB38" s="128"/>
      <c r="AAC38" s="128"/>
      <c r="AAD38" s="128"/>
      <c r="AAE38" s="128"/>
      <c r="AAF38" s="128"/>
      <c r="AAG38" s="128"/>
      <c r="AAH38" s="128"/>
      <c r="AAI38" s="128"/>
      <c r="AAJ38" s="128"/>
      <c r="AAK38" s="128"/>
      <c r="AAL38" s="128"/>
      <c r="AAM38" s="128"/>
      <c r="AAN38" s="128"/>
      <c r="AAO38" s="128"/>
      <c r="AAP38" s="128"/>
      <c r="AAQ38" s="128"/>
      <c r="AAR38" s="128"/>
      <c r="AAS38" s="128"/>
      <c r="AAT38" s="128"/>
      <c r="AAU38" s="128"/>
      <c r="AAV38" s="128"/>
      <c r="AAW38" s="128"/>
      <c r="AAX38" s="128"/>
      <c r="AAY38" s="128"/>
      <c r="AAZ38" s="128"/>
      <c r="ABA38" s="128"/>
      <c r="ABB38" s="128"/>
      <c r="ABC38" s="128"/>
      <c r="ABD38" s="128"/>
      <c r="ABE38" s="128"/>
      <c r="ABF38" s="128"/>
      <c r="ABG38" s="128"/>
      <c r="ABH38" s="128"/>
      <c r="ABI38" s="128"/>
      <c r="ABJ38" s="128"/>
      <c r="ABK38" s="128"/>
      <c r="ABL38" s="128"/>
      <c r="ABM38" s="128"/>
      <c r="ABN38" s="128"/>
      <c r="ABO38" s="128"/>
      <c r="ABP38" s="128"/>
      <c r="ABQ38" s="128"/>
      <c r="ABR38" s="128"/>
      <c r="ABS38" s="128"/>
      <c r="ABT38" s="128"/>
      <c r="ABU38" s="128"/>
      <c r="ABV38" s="128"/>
      <c r="ABW38" s="128"/>
      <c r="ABX38" s="128"/>
      <c r="ABY38" s="128"/>
      <c r="ABZ38" s="128"/>
      <c r="ACA38" s="128"/>
      <c r="ACB38" s="128"/>
      <c r="ACC38" s="128"/>
      <c r="ACD38" s="128"/>
      <c r="ACE38" s="128"/>
      <c r="ACF38" s="128"/>
      <c r="ACG38" s="128"/>
      <c r="ACH38" s="128"/>
      <c r="ACI38" s="128"/>
      <c r="ACJ38" s="128"/>
      <c r="ACK38" s="128"/>
      <c r="ACL38" s="128"/>
      <c r="ACM38" s="128"/>
      <c r="ACN38" s="128"/>
      <c r="ACO38" s="128"/>
      <c r="ACP38" s="128"/>
      <c r="ACQ38" s="128"/>
      <c r="ACR38" s="128"/>
      <c r="ACS38" s="128"/>
      <c r="ACT38" s="128"/>
      <c r="ACU38" s="128"/>
      <c r="ACV38" s="128"/>
      <c r="ACW38" s="128"/>
      <c r="ACX38" s="128"/>
      <c r="ACY38" s="128"/>
      <c r="ACZ38" s="128"/>
      <c r="ADA38" s="128"/>
      <c r="ADB38" s="128"/>
      <c r="ADC38" s="128"/>
      <c r="ADD38" s="128"/>
      <c r="ADE38" s="128"/>
      <c r="ADF38" s="128"/>
      <c r="ADG38" s="128"/>
      <c r="ADH38" s="128"/>
      <c r="ADI38" s="128"/>
      <c r="ADJ38" s="128"/>
      <c r="ADK38" s="128"/>
      <c r="ADL38" s="128"/>
      <c r="ADM38" s="128"/>
      <c r="ADN38" s="128"/>
      <c r="ADO38" s="128"/>
      <c r="ADP38" s="128"/>
      <c r="ADQ38" s="128"/>
      <c r="ADR38" s="128"/>
      <c r="ADS38" s="128"/>
      <c r="ADT38" s="128"/>
      <c r="ADU38" s="128"/>
      <c r="ADV38" s="128"/>
      <c r="ADW38" s="128"/>
      <c r="ADX38" s="128"/>
      <c r="ADY38" s="128"/>
      <c r="ADZ38" s="128"/>
      <c r="AEA38" s="128"/>
      <c r="AEB38" s="128"/>
      <c r="AEC38" s="128"/>
      <c r="AED38" s="128"/>
      <c r="AEE38" s="128"/>
      <c r="AEF38" s="128"/>
      <c r="AEG38" s="128"/>
      <c r="AEH38" s="128"/>
      <c r="AEI38" s="128"/>
      <c r="AEJ38" s="128"/>
      <c r="AEK38" s="128"/>
      <c r="AEL38" s="128"/>
      <c r="AEM38" s="128"/>
      <c r="AEN38" s="128"/>
      <c r="AEO38" s="128"/>
      <c r="AEP38" s="128"/>
      <c r="AEQ38" s="128"/>
      <c r="AER38" s="128"/>
      <c r="AES38" s="128"/>
      <c r="AET38" s="128"/>
      <c r="AEU38" s="128"/>
      <c r="AEV38" s="128"/>
      <c r="AEW38" s="128"/>
      <c r="AEX38" s="128"/>
      <c r="AEY38" s="128"/>
      <c r="AEZ38" s="128"/>
      <c r="AFA38" s="128"/>
      <c r="AFB38" s="128"/>
      <c r="AFC38" s="128"/>
      <c r="AFD38" s="128"/>
      <c r="AFE38" s="128"/>
      <c r="AFF38" s="128"/>
      <c r="AFG38" s="128"/>
      <c r="AFH38" s="128"/>
      <c r="AFI38" s="128"/>
      <c r="AFJ38" s="128"/>
      <c r="AFK38" s="128"/>
      <c r="AFL38" s="128"/>
      <c r="AFM38" s="128"/>
      <c r="AFN38" s="128"/>
      <c r="AFO38" s="128"/>
      <c r="AFP38" s="128"/>
      <c r="AFQ38" s="128"/>
      <c r="AFR38" s="128"/>
      <c r="AFS38" s="128"/>
      <c r="AFT38" s="128"/>
      <c r="AFU38" s="128"/>
      <c r="AFV38" s="128"/>
      <c r="AFW38" s="128"/>
      <c r="AFX38" s="128"/>
      <c r="AFY38" s="128"/>
      <c r="AFZ38" s="128"/>
      <c r="AGA38" s="128"/>
      <c r="AGB38" s="128"/>
      <c r="AGC38" s="128"/>
      <c r="AGD38" s="128"/>
      <c r="AGE38" s="128"/>
      <c r="AGF38" s="128"/>
      <c r="AGG38" s="128"/>
      <c r="AGH38" s="128"/>
      <c r="AGI38" s="128"/>
      <c r="AGJ38" s="128"/>
      <c r="AGK38" s="128"/>
      <c r="AGL38" s="128"/>
      <c r="AGM38" s="128"/>
      <c r="AGN38" s="128"/>
      <c r="AGO38" s="128"/>
      <c r="AGP38" s="128"/>
      <c r="AGQ38" s="128"/>
      <c r="AGR38" s="128"/>
      <c r="AGS38" s="128"/>
      <c r="AGT38" s="128"/>
      <c r="AGU38" s="128"/>
      <c r="AGV38" s="128"/>
      <c r="AGW38" s="128"/>
      <c r="AGX38" s="128"/>
      <c r="AGY38" s="128"/>
      <c r="AGZ38" s="128"/>
      <c r="AHA38" s="128"/>
      <c r="AHB38" s="128"/>
      <c r="AHC38" s="128"/>
      <c r="AHD38" s="128"/>
      <c r="AHE38" s="128"/>
      <c r="AHF38" s="128"/>
      <c r="AHG38" s="128"/>
      <c r="AHH38" s="128"/>
      <c r="AHI38" s="128"/>
      <c r="AHJ38" s="128"/>
      <c r="AHK38" s="128"/>
      <c r="AHL38" s="128"/>
      <c r="AHM38" s="128"/>
      <c r="AHN38" s="128"/>
      <c r="AHO38" s="128"/>
      <c r="AHP38" s="128"/>
      <c r="AHQ38" s="128"/>
      <c r="AHR38" s="128"/>
      <c r="AHS38" s="128"/>
      <c r="AHT38" s="128"/>
      <c r="AHU38" s="128"/>
      <c r="AHV38" s="128"/>
      <c r="AHW38" s="128"/>
      <c r="AHX38" s="128"/>
      <c r="AHY38" s="128"/>
      <c r="AHZ38" s="128"/>
      <c r="AIA38" s="128"/>
      <c r="AIB38" s="128"/>
      <c r="AIC38" s="128"/>
      <c r="AID38" s="128"/>
      <c r="AIE38" s="128"/>
      <c r="AIF38" s="128"/>
      <c r="AIG38" s="128"/>
      <c r="AIH38" s="128"/>
      <c r="AII38" s="128"/>
      <c r="AIJ38" s="128"/>
      <c r="AIK38" s="128"/>
      <c r="AIL38" s="128"/>
      <c r="AIM38" s="128"/>
      <c r="AIN38" s="128"/>
      <c r="AIO38" s="128"/>
      <c r="AIP38" s="128"/>
      <c r="AIQ38" s="128"/>
      <c r="AIR38" s="128"/>
      <c r="AIS38" s="128"/>
      <c r="AIT38" s="128"/>
      <c r="AIU38" s="128"/>
      <c r="AIV38" s="128"/>
      <c r="AIW38" s="128"/>
      <c r="AIX38" s="128"/>
      <c r="AIY38" s="128"/>
      <c r="AIZ38" s="128"/>
      <c r="AJA38" s="128"/>
      <c r="AJB38" s="128"/>
      <c r="AJC38" s="128"/>
      <c r="AJD38" s="128"/>
      <c r="AJE38" s="128"/>
      <c r="AJF38" s="128"/>
      <c r="AJG38" s="128"/>
      <c r="AJH38" s="128"/>
      <c r="AJI38" s="128"/>
      <c r="AJJ38" s="128"/>
      <c r="AJK38" s="128"/>
      <c r="AJL38" s="128"/>
      <c r="AJM38" s="128"/>
      <c r="AJN38" s="128"/>
      <c r="AJO38" s="128"/>
      <c r="AJP38" s="128"/>
      <c r="AJQ38" s="128"/>
      <c r="AJR38" s="128"/>
      <c r="AJS38" s="128"/>
      <c r="AJT38" s="128"/>
      <c r="AJU38" s="128"/>
      <c r="AJV38" s="128"/>
      <c r="AJW38" s="128"/>
      <c r="AJX38" s="128"/>
      <c r="AJY38" s="128"/>
      <c r="AJZ38" s="128"/>
      <c r="AKA38" s="128"/>
      <c r="AKB38" s="128"/>
      <c r="AKC38" s="128"/>
      <c r="AKD38" s="128"/>
      <c r="AKE38" s="128"/>
      <c r="AKF38" s="128"/>
      <c r="AKG38" s="128"/>
      <c r="AKH38" s="128"/>
      <c r="AKI38" s="128"/>
      <c r="AKJ38" s="128"/>
      <c r="AKK38" s="128"/>
      <c r="AKL38" s="128"/>
      <c r="AKM38" s="128"/>
      <c r="AKN38" s="128"/>
      <c r="AKO38" s="128"/>
      <c r="AKP38" s="128"/>
      <c r="AKQ38" s="128"/>
      <c r="AKR38" s="128"/>
      <c r="AKS38" s="128"/>
      <c r="AKT38" s="128"/>
      <c r="AKU38" s="128"/>
      <c r="AKV38" s="128"/>
      <c r="AKW38" s="128"/>
      <c r="AKX38" s="128"/>
      <c r="AKY38" s="128"/>
      <c r="AKZ38" s="128"/>
      <c r="ALA38" s="128"/>
      <c r="ALB38" s="128"/>
      <c r="ALC38" s="128"/>
      <c r="ALD38" s="128"/>
      <c r="ALE38" s="128"/>
      <c r="ALF38" s="128"/>
      <c r="ALG38" s="128"/>
      <c r="ALH38" s="128"/>
      <c r="ALI38" s="128"/>
      <c r="ALJ38" s="128"/>
      <c r="ALK38" s="128"/>
      <c r="ALL38" s="128"/>
      <c r="ALM38" s="128"/>
      <c r="ALN38" s="128"/>
      <c r="ALO38" s="128"/>
      <c r="ALP38" s="128"/>
      <c r="ALQ38" s="128"/>
      <c r="ALR38" s="128"/>
      <c r="ALS38" s="128"/>
      <c r="ALT38" s="128"/>
      <c r="ALU38" s="128"/>
      <c r="ALV38" s="128"/>
      <c r="ALW38" s="128"/>
      <c r="ALX38" s="128"/>
      <c r="ALY38" s="128"/>
      <c r="ALZ38" s="128"/>
      <c r="AMA38"/>
      <c r="AMB38"/>
      <c r="AMC38"/>
      <c r="AMD38"/>
    </row>
    <row r="39" spans="1:1018" s="96" customFormat="1" ht="12" customHeight="1">
      <c r="A39" s="130"/>
      <c r="B39" s="130"/>
      <c r="C39" s="130"/>
      <c r="D39" s="130"/>
      <c r="E39" s="130"/>
      <c r="F39" s="130"/>
      <c r="I39" s="225"/>
      <c r="K39" s="159"/>
      <c r="P39" s="173"/>
      <c r="T39" s="278"/>
      <c r="X39"/>
      <c r="Y39" s="179"/>
      <c r="AA39" s="159"/>
      <c r="AC39"/>
      <c r="AE39" s="128"/>
      <c r="AF39"/>
      <c r="AG39" s="128"/>
      <c r="AH39" s="128"/>
      <c r="AI39" s="128"/>
      <c r="AJ39" s="128"/>
      <c r="AK39" s="128"/>
      <c r="AL39" s="128"/>
      <c r="AM39" s="128"/>
      <c r="AN39" s="128"/>
      <c r="AO39" s="128"/>
      <c r="AP39" s="128"/>
      <c r="AQ39" s="128"/>
      <c r="AR39" s="128"/>
      <c r="AS39" s="128"/>
      <c r="AT39" s="128"/>
      <c r="AU39" s="128"/>
      <c r="AV39" s="128"/>
      <c r="AW39" s="128"/>
      <c r="AX39" s="128"/>
      <c r="AY39" s="128"/>
      <c r="AZ39" s="128"/>
      <c r="BA39" s="128"/>
      <c r="BB39" s="128"/>
      <c r="BC39" s="128"/>
      <c r="BD39" s="128"/>
      <c r="BE39" s="128"/>
      <c r="BF39" s="128"/>
      <c r="BG39" s="128"/>
      <c r="BH39" s="128"/>
      <c r="BI39" s="128"/>
      <c r="BJ39" s="128"/>
      <c r="BK39" s="128"/>
      <c r="BL39" s="128"/>
      <c r="BM39" s="128"/>
      <c r="BN39" s="128"/>
      <c r="BO39" s="128"/>
      <c r="BP39" s="128"/>
      <c r="BQ39" s="128"/>
      <c r="BR39" s="128"/>
      <c r="BS39" s="128"/>
      <c r="BT39" s="128"/>
      <c r="BU39" s="128"/>
      <c r="BV39" s="128"/>
      <c r="BW39" s="128"/>
      <c r="BX39" s="128"/>
      <c r="BY39" s="128"/>
      <c r="BZ39" s="128"/>
      <c r="CA39" s="128"/>
      <c r="CB39" s="128"/>
      <c r="CC39" s="128"/>
      <c r="CD39" s="128"/>
      <c r="CE39" s="128"/>
      <c r="CF39" s="128"/>
      <c r="CG39" s="128"/>
      <c r="CH39" s="128"/>
      <c r="CI39" s="128"/>
      <c r="CJ39" s="128"/>
      <c r="CK39" s="128"/>
      <c r="CL39" s="128"/>
      <c r="CM39" s="128"/>
      <c r="CN39" s="128"/>
      <c r="CO39" s="128"/>
      <c r="CP39" s="128"/>
      <c r="CQ39" s="128"/>
      <c r="CR39" s="128"/>
      <c r="CS39" s="128"/>
      <c r="CT39" s="128"/>
      <c r="CU39" s="128"/>
      <c r="CV39" s="128"/>
      <c r="CW39" s="128"/>
      <c r="CX39" s="128"/>
      <c r="CY39" s="128"/>
      <c r="CZ39" s="128"/>
      <c r="DA39" s="128"/>
      <c r="DB39" s="128"/>
      <c r="DC39" s="128"/>
      <c r="DD39" s="128"/>
      <c r="DE39" s="128"/>
      <c r="DF39" s="128"/>
      <c r="DG39" s="128"/>
      <c r="DH39" s="128"/>
      <c r="DI39" s="128"/>
      <c r="DJ39" s="128"/>
      <c r="DK39" s="128"/>
      <c r="DL39" s="128"/>
      <c r="DM39" s="128"/>
      <c r="DN39" s="128"/>
      <c r="DO39" s="128"/>
      <c r="DP39" s="128"/>
      <c r="DQ39" s="128"/>
      <c r="DR39" s="128"/>
      <c r="DS39" s="128"/>
      <c r="DT39" s="128"/>
      <c r="DU39" s="128"/>
      <c r="DV39" s="128"/>
      <c r="DW39" s="128"/>
      <c r="DX39" s="128"/>
      <c r="DY39" s="128"/>
      <c r="DZ39" s="128"/>
      <c r="EA39" s="128"/>
      <c r="EB39" s="128"/>
      <c r="EC39" s="128"/>
      <c r="ED39" s="128"/>
      <c r="EE39" s="128"/>
      <c r="EF39" s="128"/>
      <c r="EG39" s="128"/>
      <c r="EH39" s="128"/>
      <c r="EI39" s="128"/>
      <c r="EJ39" s="128"/>
      <c r="EK39" s="128"/>
      <c r="EL39" s="128"/>
      <c r="EM39" s="128"/>
      <c r="EN39" s="128"/>
      <c r="EO39" s="128"/>
      <c r="EP39" s="128"/>
      <c r="EQ39" s="128"/>
      <c r="ER39" s="128"/>
      <c r="ES39" s="128"/>
      <c r="ET39" s="128"/>
      <c r="EU39" s="128"/>
      <c r="EV39" s="128"/>
      <c r="EW39" s="128"/>
      <c r="EX39" s="128"/>
      <c r="EY39" s="128"/>
      <c r="EZ39" s="128"/>
      <c r="FA39" s="128"/>
      <c r="FB39" s="128"/>
      <c r="FC39" s="128"/>
      <c r="FD39" s="128"/>
      <c r="FE39" s="128"/>
      <c r="FF39" s="128"/>
      <c r="FG39" s="128"/>
      <c r="FH39" s="128"/>
      <c r="FI39" s="128"/>
      <c r="FJ39" s="128"/>
      <c r="FK39" s="128"/>
      <c r="FL39" s="128"/>
      <c r="FM39" s="128"/>
      <c r="FN39" s="128"/>
      <c r="FO39" s="128"/>
      <c r="FP39" s="128"/>
      <c r="FQ39" s="128"/>
      <c r="FR39" s="128"/>
      <c r="FS39" s="128"/>
      <c r="FT39" s="128"/>
      <c r="FU39" s="128"/>
      <c r="FV39" s="128"/>
      <c r="FW39" s="128"/>
      <c r="FX39" s="128"/>
      <c r="FY39" s="128"/>
      <c r="FZ39" s="128"/>
      <c r="GA39" s="128"/>
      <c r="GB39" s="128"/>
      <c r="GC39" s="128"/>
      <c r="GD39" s="128"/>
      <c r="GE39" s="128"/>
      <c r="GF39" s="128"/>
      <c r="GG39" s="128"/>
      <c r="GH39" s="128"/>
      <c r="GI39" s="128"/>
      <c r="GJ39" s="128"/>
      <c r="GK39" s="128"/>
      <c r="GL39" s="128"/>
      <c r="GM39" s="128"/>
      <c r="GN39" s="128"/>
      <c r="GO39" s="128"/>
      <c r="GP39" s="128"/>
      <c r="GQ39" s="128"/>
      <c r="GR39" s="128"/>
      <c r="GS39" s="128"/>
      <c r="GT39" s="128"/>
      <c r="GU39" s="128"/>
      <c r="GV39" s="128"/>
      <c r="GW39" s="128"/>
      <c r="GX39" s="128"/>
      <c r="GY39" s="128"/>
      <c r="GZ39" s="128"/>
      <c r="HA39" s="128"/>
      <c r="HB39" s="128"/>
      <c r="HC39" s="128"/>
      <c r="HD39" s="128"/>
      <c r="HE39" s="128"/>
      <c r="HF39" s="128"/>
      <c r="HG39" s="128"/>
      <c r="HH39" s="128"/>
      <c r="HI39" s="128"/>
      <c r="HJ39" s="128"/>
      <c r="HK39" s="128"/>
      <c r="HL39" s="128"/>
      <c r="HM39" s="128"/>
      <c r="HN39" s="128"/>
      <c r="HO39" s="128"/>
      <c r="HP39" s="128"/>
      <c r="HQ39" s="128"/>
      <c r="HR39" s="128"/>
      <c r="HS39" s="128"/>
      <c r="HT39" s="128"/>
      <c r="HU39" s="128"/>
      <c r="HV39" s="128"/>
      <c r="HW39" s="128"/>
      <c r="HX39" s="128"/>
      <c r="HY39" s="128"/>
      <c r="HZ39" s="128"/>
      <c r="IA39" s="128"/>
      <c r="IB39" s="128"/>
      <c r="IC39" s="128"/>
      <c r="ID39" s="128"/>
      <c r="IE39" s="128"/>
      <c r="IF39" s="128"/>
      <c r="IG39" s="128"/>
      <c r="IH39" s="128"/>
      <c r="II39" s="128"/>
      <c r="IJ39" s="128"/>
      <c r="IK39" s="128"/>
      <c r="IL39" s="128"/>
      <c r="IM39" s="128"/>
      <c r="IN39" s="128"/>
      <c r="IO39" s="128"/>
      <c r="IP39" s="128"/>
      <c r="IQ39" s="128"/>
      <c r="IR39" s="128"/>
      <c r="IS39" s="128"/>
      <c r="IT39" s="128"/>
      <c r="IU39" s="128"/>
      <c r="IV39" s="128"/>
      <c r="IW39" s="128"/>
      <c r="IX39" s="128"/>
      <c r="IY39" s="128"/>
      <c r="IZ39" s="128"/>
      <c r="JA39" s="128"/>
      <c r="JB39" s="128"/>
      <c r="JC39" s="128"/>
      <c r="JD39" s="128"/>
      <c r="JE39" s="128"/>
      <c r="JF39" s="128"/>
      <c r="JG39" s="128"/>
      <c r="JH39" s="128"/>
      <c r="JI39" s="128"/>
      <c r="JJ39" s="128"/>
      <c r="JK39" s="128"/>
      <c r="JL39" s="128"/>
      <c r="JM39" s="128"/>
      <c r="JN39" s="128"/>
      <c r="JO39" s="128"/>
      <c r="JP39" s="128"/>
      <c r="JQ39" s="128"/>
      <c r="JR39" s="128"/>
      <c r="JS39" s="128"/>
      <c r="JT39" s="128"/>
      <c r="JU39" s="128"/>
      <c r="JV39" s="128"/>
      <c r="JW39" s="128"/>
      <c r="JX39" s="128"/>
      <c r="JY39" s="128"/>
      <c r="JZ39" s="128"/>
      <c r="KA39" s="128"/>
      <c r="KB39" s="128"/>
      <c r="KC39" s="128"/>
      <c r="KD39" s="128"/>
      <c r="KE39" s="128"/>
      <c r="KF39" s="128"/>
      <c r="KG39" s="128"/>
      <c r="KH39" s="128"/>
      <c r="KI39" s="128"/>
      <c r="KJ39" s="128"/>
      <c r="KK39" s="128"/>
      <c r="KL39" s="128"/>
      <c r="KM39" s="128"/>
      <c r="KN39" s="128"/>
      <c r="KO39" s="128"/>
      <c r="KP39" s="128"/>
      <c r="KQ39" s="128"/>
      <c r="KR39" s="128"/>
      <c r="KS39" s="128"/>
      <c r="KT39" s="128"/>
      <c r="KU39" s="128"/>
      <c r="KV39" s="128"/>
      <c r="KW39" s="128"/>
      <c r="KX39" s="128"/>
      <c r="KY39" s="128"/>
      <c r="KZ39" s="128"/>
      <c r="LA39" s="128"/>
      <c r="LB39" s="128"/>
      <c r="LC39" s="128"/>
      <c r="LD39" s="128"/>
      <c r="LE39" s="128"/>
      <c r="LF39" s="128"/>
      <c r="LG39" s="128"/>
      <c r="LH39" s="128"/>
      <c r="LI39" s="128"/>
      <c r="LJ39" s="128"/>
      <c r="LK39" s="128"/>
      <c r="LL39" s="128"/>
      <c r="LM39" s="128"/>
      <c r="LN39" s="128"/>
      <c r="LO39" s="128"/>
      <c r="LP39" s="128"/>
      <c r="LQ39" s="128"/>
      <c r="LR39" s="128"/>
      <c r="LS39" s="128"/>
      <c r="LT39" s="128"/>
      <c r="LU39" s="128"/>
      <c r="LV39" s="128"/>
      <c r="LW39" s="128"/>
      <c r="LX39" s="128"/>
      <c r="LY39" s="128"/>
      <c r="LZ39" s="128"/>
      <c r="MA39" s="128"/>
      <c r="MB39" s="128"/>
      <c r="MC39" s="128"/>
      <c r="MD39" s="128"/>
      <c r="ME39" s="128"/>
      <c r="MF39" s="128"/>
      <c r="MG39" s="128"/>
      <c r="MH39" s="128"/>
      <c r="MI39" s="128"/>
      <c r="MJ39" s="128"/>
      <c r="MK39" s="128"/>
      <c r="ML39" s="128"/>
      <c r="MM39" s="128"/>
      <c r="MN39" s="128"/>
      <c r="MO39" s="128"/>
      <c r="MP39" s="128"/>
      <c r="MQ39" s="128"/>
      <c r="MR39" s="128"/>
      <c r="MS39" s="128"/>
      <c r="MT39" s="128"/>
      <c r="MU39" s="128"/>
      <c r="MV39" s="128"/>
      <c r="MW39" s="128"/>
      <c r="MX39" s="128"/>
      <c r="MY39" s="128"/>
      <c r="MZ39" s="128"/>
      <c r="NA39" s="128"/>
      <c r="NB39" s="128"/>
      <c r="NC39" s="128"/>
      <c r="ND39" s="128"/>
      <c r="NE39" s="128"/>
      <c r="NF39" s="128"/>
      <c r="NG39" s="128"/>
      <c r="NH39" s="128"/>
      <c r="NI39" s="128"/>
      <c r="NJ39" s="128"/>
      <c r="NK39" s="128"/>
      <c r="NL39" s="128"/>
      <c r="NM39" s="128"/>
      <c r="NN39" s="128"/>
      <c r="NO39" s="128"/>
      <c r="NP39" s="128"/>
      <c r="NQ39" s="128"/>
      <c r="NR39" s="128"/>
      <c r="NS39" s="128"/>
      <c r="NT39" s="128"/>
      <c r="NU39" s="128"/>
      <c r="NV39" s="128"/>
      <c r="NW39" s="128"/>
      <c r="NX39" s="128"/>
      <c r="NY39" s="128"/>
      <c r="NZ39" s="128"/>
      <c r="OA39" s="128"/>
      <c r="OB39" s="128"/>
      <c r="OC39" s="128"/>
      <c r="OD39" s="128"/>
      <c r="OE39" s="128"/>
      <c r="OF39" s="128"/>
      <c r="OG39" s="128"/>
      <c r="OH39" s="128"/>
      <c r="OI39" s="128"/>
      <c r="OJ39" s="128"/>
      <c r="OK39" s="128"/>
      <c r="OL39" s="128"/>
      <c r="OM39" s="128"/>
      <c r="ON39" s="128"/>
      <c r="OO39" s="128"/>
      <c r="OP39" s="128"/>
      <c r="OQ39" s="128"/>
      <c r="OR39" s="128"/>
      <c r="OS39" s="128"/>
      <c r="OT39" s="128"/>
      <c r="OU39" s="128"/>
      <c r="OV39" s="128"/>
      <c r="OW39" s="128"/>
      <c r="OX39" s="128"/>
      <c r="OY39" s="128"/>
      <c r="OZ39" s="128"/>
      <c r="PA39" s="128"/>
      <c r="PB39" s="128"/>
      <c r="PC39" s="128"/>
      <c r="PD39" s="128"/>
      <c r="PE39" s="128"/>
      <c r="PF39" s="128"/>
      <c r="PG39" s="128"/>
      <c r="PH39" s="128"/>
      <c r="PI39" s="128"/>
      <c r="PJ39" s="128"/>
      <c r="PK39" s="128"/>
      <c r="PL39" s="128"/>
      <c r="PM39" s="128"/>
      <c r="PN39" s="128"/>
      <c r="PO39" s="128"/>
      <c r="PP39" s="128"/>
      <c r="PQ39" s="128"/>
      <c r="PR39" s="128"/>
      <c r="PS39" s="128"/>
      <c r="PT39" s="128"/>
      <c r="PU39" s="128"/>
      <c r="PV39" s="128"/>
      <c r="PW39" s="128"/>
      <c r="PX39" s="128"/>
      <c r="PY39" s="128"/>
      <c r="PZ39" s="128"/>
      <c r="QA39" s="128"/>
      <c r="QB39" s="128"/>
      <c r="QC39" s="128"/>
      <c r="QD39" s="128"/>
      <c r="QE39" s="128"/>
      <c r="QF39" s="128"/>
      <c r="QG39" s="128"/>
      <c r="QH39" s="128"/>
      <c r="QI39" s="128"/>
      <c r="QJ39" s="128"/>
      <c r="QK39" s="128"/>
      <c r="QL39" s="128"/>
      <c r="QM39" s="128"/>
      <c r="QN39" s="128"/>
      <c r="QO39" s="128"/>
      <c r="QP39" s="128"/>
      <c r="QQ39" s="128"/>
      <c r="QR39" s="128"/>
      <c r="QS39" s="128"/>
      <c r="QT39" s="128"/>
      <c r="QU39" s="128"/>
      <c r="QV39" s="128"/>
      <c r="QW39" s="128"/>
      <c r="QX39" s="128"/>
      <c r="QY39" s="128"/>
      <c r="QZ39" s="128"/>
      <c r="RA39" s="128"/>
      <c r="RB39" s="128"/>
      <c r="RC39" s="128"/>
      <c r="RD39" s="128"/>
      <c r="RE39" s="128"/>
      <c r="RF39" s="128"/>
      <c r="RG39" s="128"/>
      <c r="RH39" s="128"/>
      <c r="RI39" s="128"/>
      <c r="RJ39" s="128"/>
      <c r="RK39" s="128"/>
      <c r="RL39" s="128"/>
      <c r="RM39" s="128"/>
      <c r="RN39" s="128"/>
      <c r="RO39" s="128"/>
      <c r="RP39" s="128"/>
      <c r="RQ39" s="128"/>
      <c r="RR39" s="128"/>
      <c r="RS39" s="128"/>
      <c r="RT39" s="128"/>
      <c r="RU39" s="128"/>
      <c r="RV39" s="128"/>
      <c r="RW39" s="128"/>
      <c r="RX39" s="128"/>
      <c r="RY39" s="128"/>
      <c r="RZ39" s="128"/>
      <c r="SA39" s="128"/>
      <c r="SB39" s="128"/>
      <c r="SC39" s="128"/>
      <c r="SD39" s="128"/>
      <c r="SE39" s="128"/>
      <c r="SF39" s="128"/>
      <c r="SG39" s="128"/>
      <c r="SH39" s="128"/>
      <c r="SI39" s="128"/>
      <c r="SJ39" s="128"/>
      <c r="SK39" s="128"/>
      <c r="SL39" s="128"/>
      <c r="SM39" s="128"/>
      <c r="SN39" s="128"/>
      <c r="SO39" s="128"/>
      <c r="SP39" s="128"/>
      <c r="SQ39" s="128"/>
      <c r="SR39" s="128"/>
      <c r="SS39" s="128"/>
      <c r="ST39" s="128"/>
      <c r="SU39" s="128"/>
      <c r="SV39" s="128"/>
      <c r="SW39" s="128"/>
      <c r="SX39" s="128"/>
      <c r="SY39" s="128"/>
      <c r="SZ39" s="128"/>
      <c r="TA39" s="128"/>
      <c r="TB39" s="128"/>
      <c r="TC39" s="128"/>
      <c r="TD39" s="128"/>
      <c r="TE39" s="128"/>
      <c r="TF39" s="128"/>
      <c r="TG39" s="128"/>
      <c r="TH39" s="128"/>
      <c r="TI39" s="128"/>
      <c r="TJ39" s="128"/>
      <c r="TK39" s="128"/>
      <c r="TL39" s="128"/>
      <c r="TM39" s="128"/>
      <c r="TN39" s="128"/>
      <c r="TO39" s="128"/>
      <c r="TP39" s="128"/>
      <c r="TQ39" s="128"/>
      <c r="TR39" s="128"/>
      <c r="TS39" s="128"/>
      <c r="TT39" s="128"/>
      <c r="TU39" s="128"/>
      <c r="TV39" s="128"/>
      <c r="TW39" s="128"/>
      <c r="TX39" s="128"/>
      <c r="TY39" s="128"/>
      <c r="TZ39" s="128"/>
      <c r="UA39" s="128"/>
      <c r="UB39" s="128"/>
      <c r="UC39" s="128"/>
      <c r="UD39" s="128"/>
      <c r="UE39" s="128"/>
      <c r="UF39" s="128"/>
      <c r="UG39" s="128"/>
      <c r="UH39" s="128"/>
      <c r="UI39" s="128"/>
      <c r="UJ39" s="128"/>
      <c r="UK39" s="128"/>
      <c r="UL39" s="128"/>
      <c r="UM39" s="128"/>
      <c r="UN39" s="128"/>
      <c r="UO39" s="128"/>
      <c r="UP39" s="128"/>
      <c r="UQ39" s="128"/>
      <c r="UR39" s="128"/>
      <c r="US39" s="128"/>
      <c r="UT39" s="128"/>
      <c r="UU39" s="128"/>
      <c r="UV39" s="128"/>
      <c r="UW39" s="128"/>
      <c r="UX39" s="128"/>
      <c r="UY39" s="128"/>
      <c r="UZ39" s="128"/>
      <c r="VA39" s="128"/>
      <c r="VB39" s="128"/>
      <c r="VC39" s="128"/>
      <c r="VD39" s="128"/>
      <c r="VE39" s="128"/>
      <c r="VF39" s="128"/>
      <c r="VG39" s="128"/>
      <c r="VH39" s="128"/>
      <c r="VI39" s="128"/>
      <c r="VJ39" s="128"/>
      <c r="VK39" s="128"/>
      <c r="VL39" s="128"/>
      <c r="VM39" s="128"/>
      <c r="VN39" s="128"/>
      <c r="VO39" s="128"/>
      <c r="VP39" s="128"/>
      <c r="VQ39" s="128"/>
      <c r="VR39" s="128"/>
      <c r="VS39" s="128"/>
      <c r="VT39" s="128"/>
      <c r="VU39" s="128"/>
      <c r="VV39" s="128"/>
      <c r="VW39" s="128"/>
      <c r="VX39" s="128"/>
      <c r="VY39" s="128"/>
      <c r="VZ39" s="128"/>
      <c r="WA39" s="128"/>
      <c r="WB39" s="128"/>
      <c r="WC39" s="128"/>
      <c r="WD39" s="128"/>
      <c r="WE39" s="128"/>
      <c r="WF39" s="128"/>
      <c r="WG39" s="128"/>
      <c r="WH39" s="128"/>
      <c r="WI39" s="128"/>
      <c r="WJ39" s="128"/>
      <c r="WK39" s="128"/>
      <c r="WL39" s="128"/>
      <c r="WM39" s="128"/>
      <c r="WN39" s="128"/>
      <c r="WO39" s="128"/>
      <c r="WP39" s="128"/>
      <c r="WQ39" s="128"/>
      <c r="WR39" s="128"/>
      <c r="WS39" s="128"/>
      <c r="WT39" s="128"/>
      <c r="WU39" s="128"/>
      <c r="WV39" s="128"/>
      <c r="WW39" s="128"/>
      <c r="WX39" s="128"/>
      <c r="WY39" s="128"/>
      <c r="WZ39" s="128"/>
      <c r="XA39" s="128"/>
      <c r="XB39" s="128"/>
      <c r="XC39" s="128"/>
      <c r="XD39" s="128"/>
      <c r="XE39" s="128"/>
      <c r="XF39" s="128"/>
      <c r="XG39" s="128"/>
      <c r="XH39" s="128"/>
      <c r="XI39" s="128"/>
      <c r="XJ39" s="128"/>
      <c r="XK39" s="128"/>
      <c r="XL39" s="128"/>
      <c r="XM39" s="128"/>
      <c r="XN39" s="128"/>
      <c r="XO39" s="128"/>
      <c r="XP39" s="128"/>
      <c r="XQ39" s="128"/>
      <c r="XR39" s="128"/>
      <c r="XS39" s="128"/>
      <c r="XT39" s="128"/>
      <c r="XU39" s="128"/>
      <c r="XV39" s="128"/>
      <c r="XW39" s="128"/>
      <c r="XX39" s="128"/>
      <c r="XY39" s="128"/>
      <c r="XZ39" s="128"/>
      <c r="YA39" s="128"/>
      <c r="YB39" s="128"/>
      <c r="YC39" s="128"/>
      <c r="YD39" s="128"/>
      <c r="YE39" s="128"/>
      <c r="YF39" s="128"/>
      <c r="YG39" s="128"/>
      <c r="YH39" s="128"/>
      <c r="YI39" s="128"/>
      <c r="YJ39" s="128"/>
      <c r="YK39" s="128"/>
      <c r="YL39" s="128"/>
      <c r="YM39" s="128"/>
      <c r="YN39" s="128"/>
      <c r="YO39" s="128"/>
      <c r="YP39" s="128"/>
      <c r="YQ39" s="128"/>
      <c r="YR39" s="128"/>
      <c r="YS39" s="128"/>
      <c r="YT39" s="128"/>
      <c r="YU39" s="128"/>
      <c r="YV39" s="128"/>
      <c r="YW39" s="128"/>
      <c r="YX39" s="128"/>
      <c r="YY39" s="128"/>
      <c r="YZ39" s="128"/>
      <c r="ZA39" s="128"/>
      <c r="ZB39" s="128"/>
      <c r="ZC39" s="128"/>
      <c r="ZD39" s="128"/>
      <c r="ZE39" s="128"/>
      <c r="ZF39" s="128"/>
      <c r="ZG39" s="128"/>
      <c r="ZH39" s="128"/>
      <c r="ZI39" s="128"/>
      <c r="ZJ39" s="128"/>
      <c r="ZK39" s="128"/>
      <c r="ZL39" s="128"/>
      <c r="ZM39" s="128"/>
      <c r="ZN39" s="128"/>
      <c r="ZO39" s="128"/>
      <c r="ZP39" s="128"/>
      <c r="ZQ39" s="128"/>
      <c r="ZR39" s="128"/>
      <c r="ZS39" s="128"/>
      <c r="ZT39" s="128"/>
      <c r="ZU39" s="128"/>
      <c r="ZV39" s="128"/>
      <c r="ZW39" s="128"/>
      <c r="ZX39" s="128"/>
      <c r="ZY39" s="128"/>
      <c r="ZZ39" s="128"/>
      <c r="AAA39" s="128"/>
      <c r="AAB39" s="128"/>
      <c r="AAC39" s="128"/>
      <c r="AAD39" s="128"/>
      <c r="AAE39" s="128"/>
      <c r="AAF39" s="128"/>
      <c r="AAG39" s="128"/>
      <c r="AAH39" s="128"/>
      <c r="AAI39" s="128"/>
      <c r="AAJ39" s="128"/>
      <c r="AAK39" s="128"/>
      <c r="AAL39" s="128"/>
      <c r="AAM39" s="128"/>
      <c r="AAN39" s="128"/>
      <c r="AAO39" s="128"/>
      <c r="AAP39" s="128"/>
      <c r="AAQ39" s="128"/>
      <c r="AAR39" s="128"/>
      <c r="AAS39" s="128"/>
      <c r="AAT39" s="128"/>
      <c r="AAU39" s="128"/>
      <c r="AAV39" s="128"/>
      <c r="AAW39" s="128"/>
      <c r="AAX39" s="128"/>
      <c r="AAY39" s="128"/>
      <c r="AAZ39" s="128"/>
      <c r="ABA39" s="128"/>
      <c r="ABB39" s="128"/>
      <c r="ABC39" s="128"/>
      <c r="ABD39" s="128"/>
      <c r="ABE39" s="128"/>
      <c r="ABF39" s="128"/>
      <c r="ABG39" s="128"/>
      <c r="ABH39" s="128"/>
      <c r="ABI39" s="128"/>
      <c r="ABJ39" s="128"/>
      <c r="ABK39" s="128"/>
      <c r="ABL39" s="128"/>
      <c r="ABM39" s="128"/>
      <c r="ABN39" s="128"/>
      <c r="ABO39" s="128"/>
      <c r="ABP39" s="128"/>
      <c r="ABQ39" s="128"/>
      <c r="ABR39" s="128"/>
      <c r="ABS39" s="128"/>
      <c r="ABT39" s="128"/>
      <c r="ABU39" s="128"/>
      <c r="ABV39" s="128"/>
      <c r="ABW39" s="128"/>
      <c r="ABX39" s="128"/>
      <c r="ABY39" s="128"/>
      <c r="ABZ39" s="128"/>
      <c r="ACA39" s="128"/>
      <c r="ACB39" s="128"/>
      <c r="ACC39" s="128"/>
      <c r="ACD39" s="128"/>
      <c r="ACE39" s="128"/>
      <c r="ACF39" s="128"/>
      <c r="ACG39" s="128"/>
      <c r="ACH39" s="128"/>
      <c r="ACI39" s="128"/>
      <c r="ACJ39" s="128"/>
      <c r="ACK39" s="128"/>
      <c r="ACL39" s="128"/>
      <c r="ACM39" s="128"/>
      <c r="ACN39" s="128"/>
      <c r="ACO39" s="128"/>
      <c r="ACP39" s="128"/>
      <c r="ACQ39" s="128"/>
      <c r="ACR39" s="128"/>
      <c r="ACS39" s="128"/>
      <c r="ACT39" s="128"/>
      <c r="ACU39" s="128"/>
      <c r="ACV39" s="128"/>
      <c r="ACW39" s="128"/>
      <c r="ACX39" s="128"/>
      <c r="ACY39" s="128"/>
      <c r="ACZ39" s="128"/>
      <c r="ADA39" s="128"/>
      <c r="ADB39" s="128"/>
      <c r="ADC39" s="128"/>
      <c r="ADD39" s="128"/>
      <c r="ADE39" s="128"/>
      <c r="ADF39" s="128"/>
      <c r="ADG39" s="128"/>
      <c r="ADH39" s="128"/>
      <c r="ADI39" s="128"/>
      <c r="ADJ39" s="128"/>
      <c r="ADK39" s="128"/>
      <c r="ADL39" s="128"/>
      <c r="ADM39" s="128"/>
      <c r="ADN39" s="128"/>
      <c r="ADO39" s="128"/>
      <c r="ADP39" s="128"/>
      <c r="ADQ39" s="128"/>
      <c r="ADR39" s="128"/>
      <c r="ADS39" s="128"/>
      <c r="ADT39" s="128"/>
      <c r="ADU39" s="128"/>
      <c r="ADV39" s="128"/>
      <c r="ADW39" s="128"/>
      <c r="ADX39" s="128"/>
      <c r="ADY39" s="128"/>
      <c r="ADZ39" s="128"/>
      <c r="AEA39" s="128"/>
      <c r="AEB39" s="128"/>
      <c r="AEC39" s="128"/>
      <c r="AED39" s="128"/>
      <c r="AEE39" s="128"/>
      <c r="AEF39" s="128"/>
      <c r="AEG39" s="128"/>
      <c r="AEH39" s="128"/>
      <c r="AEI39" s="128"/>
      <c r="AEJ39" s="128"/>
      <c r="AEK39" s="128"/>
      <c r="AEL39" s="128"/>
      <c r="AEM39" s="128"/>
      <c r="AEN39" s="128"/>
      <c r="AEO39" s="128"/>
      <c r="AEP39" s="128"/>
      <c r="AEQ39" s="128"/>
      <c r="AER39" s="128"/>
      <c r="AES39" s="128"/>
      <c r="AET39" s="128"/>
      <c r="AEU39" s="128"/>
      <c r="AEV39" s="128"/>
      <c r="AEW39" s="128"/>
      <c r="AEX39" s="128"/>
      <c r="AEY39" s="128"/>
      <c r="AEZ39" s="128"/>
      <c r="AFA39" s="128"/>
      <c r="AFB39" s="128"/>
      <c r="AFC39" s="128"/>
      <c r="AFD39" s="128"/>
      <c r="AFE39" s="128"/>
      <c r="AFF39" s="128"/>
      <c r="AFG39" s="128"/>
      <c r="AFH39" s="128"/>
      <c r="AFI39" s="128"/>
      <c r="AFJ39" s="128"/>
      <c r="AFK39" s="128"/>
      <c r="AFL39" s="128"/>
      <c r="AFM39" s="128"/>
      <c r="AFN39" s="128"/>
      <c r="AFO39" s="128"/>
      <c r="AFP39" s="128"/>
      <c r="AFQ39" s="128"/>
      <c r="AFR39" s="128"/>
      <c r="AFS39" s="128"/>
      <c r="AFT39" s="128"/>
      <c r="AFU39" s="128"/>
      <c r="AFV39" s="128"/>
      <c r="AFW39" s="128"/>
      <c r="AFX39" s="128"/>
      <c r="AFY39" s="128"/>
      <c r="AFZ39" s="128"/>
      <c r="AGA39" s="128"/>
      <c r="AGB39" s="128"/>
      <c r="AGC39" s="128"/>
      <c r="AGD39" s="128"/>
      <c r="AGE39" s="128"/>
      <c r="AGF39" s="128"/>
      <c r="AGG39" s="128"/>
      <c r="AGH39" s="128"/>
      <c r="AGI39" s="128"/>
      <c r="AGJ39" s="128"/>
      <c r="AGK39" s="128"/>
      <c r="AGL39" s="128"/>
      <c r="AGM39" s="128"/>
      <c r="AGN39" s="128"/>
      <c r="AGO39" s="128"/>
      <c r="AGP39" s="128"/>
      <c r="AGQ39" s="128"/>
      <c r="AGR39" s="128"/>
      <c r="AGS39" s="128"/>
      <c r="AGT39" s="128"/>
      <c r="AGU39" s="128"/>
      <c r="AGV39" s="128"/>
      <c r="AGW39" s="128"/>
      <c r="AGX39" s="128"/>
      <c r="AGY39" s="128"/>
      <c r="AGZ39" s="128"/>
      <c r="AHA39" s="128"/>
      <c r="AHB39" s="128"/>
      <c r="AHC39" s="128"/>
      <c r="AHD39" s="128"/>
      <c r="AHE39" s="128"/>
      <c r="AHF39" s="128"/>
      <c r="AHG39" s="128"/>
      <c r="AHH39" s="128"/>
      <c r="AHI39" s="128"/>
      <c r="AHJ39" s="128"/>
      <c r="AHK39" s="128"/>
      <c r="AHL39" s="128"/>
      <c r="AHM39" s="128"/>
      <c r="AHN39" s="128"/>
      <c r="AHO39" s="128"/>
      <c r="AHP39" s="128"/>
      <c r="AHQ39" s="128"/>
      <c r="AHR39" s="128"/>
      <c r="AHS39" s="128"/>
      <c r="AHT39" s="128"/>
      <c r="AHU39" s="128"/>
      <c r="AHV39" s="128"/>
      <c r="AHW39" s="128"/>
      <c r="AHX39" s="128"/>
      <c r="AHY39" s="128"/>
      <c r="AHZ39" s="128"/>
      <c r="AIA39" s="128"/>
      <c r="AIB39" s="128"/>
      <c r="AIC39" s="128"/>
      <c r="AID39" s="128"/>
      <c r="AIE39" s="128"/>
      <c r="AIF39" s="128"/>
      <c r="AIG39" s="128"/>
      <c r="AIH39" s="128"/>
      <c r="AII39" s="128"/>
      <c r="AIJ39" s="128"/>
      <c r="AIK39" s="128"/>
      <c r="AIL39" s="128"/>
      <c r="AIM39" s="128"/>
      <c r="AIN39" s="128"/>
      <c r="AIO39" s="128"/>
      <c r="AIP39" s="128"/>
      <c r="AIQ39" s="128"/>
      <c r="AIR39" s="128"/>
      <c r="AIS39" s="128"/>
      <c r="AIT39" s="128"/>
      <c r="AIU39" s="128"/>
      <c r="AIV39" s="128"/>
      <c r="AIW39" s="128"/>
      <c r="AIX39" s="128"/>
      <c r="AIY39" s="128"/>
      <c r="AIZ39" s="128"/>
      <c r="AJA39" s="128"/>
      <c r="AJB39" s="128"/>
      <c r="AJC39" s="128"/>
      <c r="AJD39" s="128"/>
      <c r="AJE39" s="128"/>
      <c r="AJF39" s="128"/>
      <c r="AJG39" s="128"/>
      <c r="AJH39" s="128"/>
      <c r="AJI39" s="128"/>
      <c r="AJJ39" s="128"/>
      <c r="AJK39" s="128"/>
      <c r="AJL39" s="128"/>
      <c r="AJM39" s="128"/>
      <c r="AJN39" s="128"/>
      <c r="AJO39" s="128"/>
      <c r="AJP39" s="128"/>
      <c r="AJQ39" s="128"/>
      <c r="AJR39" s="128"/>
      <c r="AJS39" s="128"/>
      <c r="AJT39" s="128"/>
      <c r="AJU39" s="128"/>
      <c r="AJV39" s="128"/>
      <c r="AJW39" s="128"/>
      <c r="AJX39" s="128"/>
      <c r="AJY39" s="128"/>
      <c r="AJZ39" s="128"/>
      <c r="AKA39" s="128"/>
      <c r="AKB39" s="128"/>
      <c r="AKC39" s="128"/>
      <c r="AKD39" s="128"/>
      <c r="AKE39" s="128"/>
      <c r="AKF39" s="128"/>
      <c r="AKG39" s="128"/>
      <c r="AKH39" s="128"/>
      <c r="AKI39" s="128"/>
      <c r="AKJ39" s="128"/>
      <c r="AKK39" s="128"/>
      <c r="AKL39" s="128"/>
      <c r="AKM39" s="128"/>
      <c r="AKN39" s="128"/>
      <c r="AKO39" s="128"/>
      <c r="AKP39" s="128"/>
      <c r="AKQ39" s="128"/>
      <c r="AKR39" s="128"/>
      <c r="AKS39" s="128"/>
      <c r="AKT39" s="128"/>
      <c r="AKU39" s="128"/>
      <c r="AKV39" s="128"/>
      <c r="AKW39" s="128"/>
      <c r="AKX39" s="128"/>
      <c r="AKY39" s="128"/>
      <c r="AKZ39" s="128"/>
      <c r="ALA39" s="128"/>
      <c r="ALB39" s="128"/>
      <c r="ALC39" s="128"/>
      <c r="ALD39" s="128"/>
      <c r="ALE39" s="128"/>
      <c r="ALF39" s="128"/>
      <c r="ALG39" s="128"/>
      <c r="ALH39" s="128"/>
      <c r="ALI39" s="128"/>
      <c r="ALJ39" s="128"/>
      <c r="ALK39" s="128"/>
      <c r="ALL39" s="128"/>
      <c r="ALM39" s="128"/>
      <c r="ALN39" s="128"/>
      <c r="ALO39" s="128"/>
      <c r="ALP39" s="128"/>
      <c r="ALQ39" s="128"/>
      <c r="ALR39" s="128"/>
      <c r="ALS39" s="128"/>
      <c r="ALT39" s="128"/>
      <c r="ALU39" s="128"/>
      <c r="ALV39" s="128"/>
      <c r="ALW39" s="128"/>
      <c r="ALX39" s="128"/>
      <c r="ALY39" s="128"/>
      <c r="ALZ39" s="128"/>
      <c r="AMA39"/>
      <c r="AMB39"/>
      <c r="AMC39"/>
      <c r="AMD39"/>
    </row>
    <row r="40" spans="1:1018" s="96" customFormat="1" ht="12" customHeight="1">
      <c r="A40" s="130"/>
      <c r="B40" s="130"/>
      <c r="C40" s="130"/>
      <c r="D40" s="130"/>
      <c r="E40" s="130"/>
      <c r="F40" s="130"/>
      <c r="I40" s="225"/>
      <c r="K40" s="159"/>
      <c r="P40" s="173"/>
      <c r="T40" s="278"/>
      <c r="X40"/>
      <c r="Y40" s="179"/>
      <c r="AA40" s="159"/>
      <c r="AC40"/>
      <c r="AE40" s="128"/>
      <c r="AF40"/>
      <c r="AG40" s="128"/>
      <c r="AH40" s="128"/>
      <c r="AI40" s="128"/>
      <c r="AJ40" s="128"/>
      <c r="AK40" s="128"/>
      <c r="AL40" s="128"/>
      <c r="AM40" s="128"/>
      <c r="AN40" s="128"/>
      <c r="AO40" s="128"/>
      <c r="AP40" s="128"/>
      <c r="AQ40" s="128"/>
      <c r="AR40" s="128"/>
      <c r="AS40" s="128"/>
      <c r="AT40" s="128"/>
      <c r="AU40" s="128"/>
      <c r="AV40" s="128"/>
      <c r="AW40" s="128"/>
      <c r="AX40" s="128"/>
      <c r="AY40" s="128"/>
      <c r="AZ40" s="128"/>
      <c r="BA40" s="128"/>
      <c r="BB40" s="128"/>
      <c r="BC40" s="128"/>
      <c r="BD40" s="128"/>
      <c r="BE40" s="128"/>
      <c r="BF40" s="128"/>
      <c r="BG40" s="128"/>
      <c r="BH40" s="128"/>
      <c r="BI40" s="128"/>
      <c r="BJ40" s="128"/>
      <c r="BK40" s="128"/>
      <c r="BL40" s="128"/>
      <c r="BM40" s="128"/>
      <c r="BN40" s="128"/>
      <c r="BO40" s="128"/>
      <c r="BP40" s="128"/>
      <c r="BQ40" s="128"/>
      <c r="BR40" s="128"/>
      <c r="BS40" s="128"/>
      <c r="BT40" s="128"/>
      <c r="BU40" s="128"/>
      <c r="BV40" s="128"/>
      <c r="BW40" s="128"/>
      <c r="BX40" s="128"/>
      <c r="BY40" s="128"/>
      <c r="BZ40" s="128"/>
      <c r="CA40" s="128"/>
      <c r="CB40" s="128"/>
      <c r="CC40" s="128"/>
      <c r="CD40" s="128"/>
      <c r="CE40" s="128"/>
      <c r="CF40" s="128"/>
      <c r="CG40" s="128"/>
      <c r="CH40" s="128"/>
      <c r="CI40" s="128"/>
      <c r="CJ40" s="128"/>
      <c r="CK40" s="128"/>
      <c r="CL40" s="128"/>
      <c r="CM40" s="128"/>
      <c r="CN40" s="128"/>
      <c r="CO40" s="128"/>
      <c r="CP40" s="128"/>
      <c r="CQ40" s="128"/>
      <c r="CR40" s="128"/>
      <c r="CS40" s="128"/>
      <c r="CT40" s="128"/>
      <c r="CU40" s="128"/>
      <c r="CV40" s="128"/>
      <c r="CW40" s="128"/>
      <c r="CX40" s="128"/>
      <c r="CY40" s="128"/>
      <c r="CZ40" s="128"/>
      <c r="DA40" s="128"/>
      <c r="DB40" s="128"/>
      <c r="DC40" s="128"/>
      <c r="DD40" s="128"/>
      <c r="DE40" s="128"/>
      <c r="DF40" s="128"/>
      <c r="DG40" s="128"/>
      <c r="DH40" s="128"/>
      <c r="DI40" s="128"/>
      <c r="DJ40" s="128"/>
      <c r="DK40" s="128"/>
      <c r="DL40" s="128"/>
      <c r="DM40" s="128"/>
      <c r="DN40" s="128"/>
      <c r="DO40" s="128"/>
      <c r="DP40" s="128"/>
      <c r="DQ40" s="128"/>
      <c r="DR40" s="128"/>
      <c r="DS40" s="128"/>
      <c r="DT40" s="128"/>
      <c r="DU40" s="128"/>
      <c r="DV40" s="128"/>
      <c r="DW40" s="128"/>
      <c r="DX40" s="128"/>
      <c r="DY40" s="128"/>
      <c r="DZ40" s="128"/>
      <c r="EA40" s="128"/>
      <c r="EB40" s="128"/>
      <c r="EC40" s="128"/>
      <c r="ED40" s="128"/>
      <c r="EE40" s="128"/>
      <c r="EF40" s="128"/>
      <c r="EG40" s="128"/>
      <c r="EH40" s="128"/>
      <c r="EI40" s="128"/>
      <c r="EJ40" s="128"/>
      <c r="EK40" s="128"/>
      <c r="EL40" s="128"/>
      <c r="EM40" s="128"/>
      <c r="EN40" s="128"/>
      <c r="EO40" s="128"/>
      <c r="EP40" s="128"/>
      <c r="EQ40" s="128"/>
      <c r="ER40" s="128"/>
      <c r="ES40" s="128"/>
      <c r="ET40" s="128"/>
      <c r="EU40" s="128"/>
      <c r="EV40" s="128"/>
      <c r="EW40" s="128"/>
      <c r="EX40" s="128"/>
      <c r="EY40" s="128"/>
      <c r="EZ40" s="128"/>
      <c r="FA40" s="128"/>
      <c r="FB40" s="128"/>
      <c r="FC40" s="128"/>
      <c r="FD40" s="128"/>
      <c r="FE40" s="128"/>
      <c r="FF40" s="128"/>
      <c r="FG40" s="128"/>
      <c r="FH40" s="128"/>
      <c r="FI40" s="128"/>
      <c r="FJ40" s="128"/>
      <c r="FK40" s="128"/>
      <c r="FL40" s="128"/>
      <c r="FM40" s="128"/>
      <c r="FN40" s="128"/>
      <c r="FO40" s="128"/>
      <c r="FP40" s="128"/>
      <c r="FQ40" s="128"/>
      <c r="FR40" s="128"/>
      <c r="FS40" s="128"/>
      <c r="FT40" s="128"/>
      <c r="FU40" s="128"/>
      <c r="FV40" s="128"/>
      <c r="FW40" s="128"/>
      <c r="FX40" s="128"/>
      <c r="FY40" s="128"/>
      <c r="FZ40" s="128"/>
      <c r="GA40" s="128"/>
      <c r="GB40" s="128"/>
      <c r="GC40" s="128"/>
      <c r="GD40" s="128"/>
      <c r="GE40" s="128"/>
      <c r="GF40" s="128"/>
      <c r="GG40" s="128"/>
      <c r="GH40" s="128"/>
      <c r="GI40" s="128"/>
      <c r="GJ40" s="128"/>
      <c r="GK40" s="128"/>
      <c r="GL40" s="128"/>
      <c r="GM40" s="128"/>
      <c r="GN40" s="128"/>
      <c r="GO40" s="128"/>
      <c r="GP40" s="128"/>
      <c r="GQ40" s="128"/>
      <c r="GR40" s="128"/>
      <c r="GS40" s="128"/>
      <c r="GT40" s="128"/>
      <c r="GU40" s="128"/>
      <c r="GV40" s="128"/>
      <c r="GW40" s="128"/>
      <c r="GX40" s="128"/>
      <c r="GY40" s="128"/>
      <c r="GZ40" s="128"/>
      <c r="HA40" s="128"/>
      <c r="HB40" s="128"/>
      <c r="HC40" s="128"/>
      <c r="HD40" s="128"/>
      <c r="HE40" s="128"/>
      <c r="HF40" s="128"/>
      <c r="HG40" s="128"/>
      <c r="HH40" s="128"/>
      <c r="HI40" s="128"/>
      <c r="HJ40" s="128"/>
      <c r="HK40" s="128"/>
      <c r="HL40" s="128"/>
      <c r="HM40" s="128"/>
      <c r="HN40" s="128"/>
      <c r="HO40" s="128"/>
      <c r="HP40" s="128"/>
      <c r="HQ40" s="128"/>
      <c r="HR40" s="128"/>
      <c r="HS40" s="128"/>
      <c r="HT40" s="128"/>
      <c r="HU40" s="128"/>
      <c r="HV40" s="128"/>
      <c r="HW40" s="128"/>
      <c r="HX40" s="128"/>
      <c r="HY40" s="128"/>
      <c r="HZ40" s="128"/>
      <c r="IA40" s="128"/>
      <c r="IB40" s="128"/>
      <c r="IC40" s="128"/>
      <c r="ID40" s="128"/>
      <c r="IE40" s="128"/>
      <c r="IF40" s="128"/>
      <c r="IG40" s="128"/>
      <c r="IH40" s="128"/>
      <c r="II40" s="128"/>
      <c r="IJ40" s="128"/>
      <c r="IK40" s="128"/>
      <c r="IL40" s="128"/>
      <c r="IM40" s="128"/>
      <c r="IN40" s="128"/>
      <c r="IO40" s="128"/>
      <c r="IP40" s="128"/>
      <c r="IQ40" s="128"/>
      <c r="IR40" s="128"/>
      <c r="IS40" s="128"/>
      <c r="IT40" s="128"/>
      <c r="IU40" s="128"/>
      <c r="IV40" s="128"/>
      <c r="IW40" s="128"/>
      <c r="IX40" s="128"/>
      <c r="IY40" s="128"/>
      <c r="IZ40" s="128"/>
      <c r="JA40" s="128"/>
      <c r="JB40" s="128"/>
      <c r="JC40" s="128"/>
      <c r="JD40" s="128"/>
      <c r="JE40" s="128"/>
      <c r="JF40" s="128"/>
      <c r="JG40" s="128"/>
      <c r="JH40" s="128"/>
      <c r="JI40" s="128"/>
      <c r="JJ40" s="128"/>
      <c r="JK40" s="128"/>
      <c r="JL40" s="128"/>
      <c r="JM40" s="128"/>
      <c r="JN40" s="128"/>
      <c r="JO40" s="128"/>
      <c r="JP40" s="128"/>
      <c r="JQ40" s="128"/>
      <c r="JR40" s="128"/>
      <c r="JS40" s="128"/>
      <c r="JT40" s="128"/>
      <c r="JU40" s="128"/>
      <c r="JV40" s="128"/>
      <c r="JW40" s="128"/>
      <c r="JX40" s="128"/>
      <c r="JY40" s="128"/>
      <c r="JZ40" s="128"/>
      <c r="KA40" s="128"/>
      <c r="KB40" s="128"/>
      <c r="KC40" s="128"/>
      <c r="KD40" s="128"/>
      <c r="KE40" s="128"/>
      <c r="KF40" s="128"/>
      <c r="KG40" s="128"/>
      <c r="KH40" s="128"/>
      <c r="KI40" s="128"/>
      <c r="KJ40" s="128"/>
      <c r="KK40" s="128"/>
      <c r="KL40" s="128"/>
      <c r="KM40" s="128"/>
      <c r="KN40" s="128"/>
      <c r="KO40" s="128"/>
      <c r="KP40" s="128"/>
      <c r="KQ40" s="128"/>
      <c r="KR40" s="128"/>
      <c r="KS40" s="128"/>
      <c r="KT40" s="128"/>
      <c r="KU40" s="128"/>
      <c r="KV40" s="128"/>
      <c r="KW40" s="128"/>
      <c r="KX40" s="128"/>
      <c r="KY40" s="128"/>
      <c r="KZ40" s="128"/>
      <c r="LA40" s="128"/>
      <c r="LB40" s="128"/>
      <c r="LC40" s="128"/>
      <c r="LD40" s="128"/>
      <c r="LE40" s="128"/>
      <c r="LF40" s="128"/>
      <c r="LG40" s="128"/>
      <c r="LH40" s="128"/>
      <c r="LI40" s="128"/>
      <c r="LJ40" s="128"/>
      <c r="LK40" s="128"/>
      <c r="LL40" s="128"/>
      <c r="LM40" s="128"/>
      <c r="LN40" s="128"/>
      <c r="LO40" s="128"/>
      <c r="LP40" s="128"/>
      <c r="LQ40" s="128"/>
      <c r="LR40" s="128"/>
      <c r="LS40" s="128"/>
      <c r="LT40" s="128"/>
      <c r="LU40" s="128"/>
      <c r="LV40" s="128"/>
      <c r="LW40" s="128"/>
      <c r="LX40" s="128"/>
      <c r="LY40" s="128"/>
      <c r="LZ40" s="128"/>
      <c r="MA40" s="128"/>
      <c r="MB40" s="128"/>
      <c r="MC40" s="128"/>
      <c r="MD40" s="128"/>
      <c r="ME40" s="128"/>
      <c r="MF40" s="128"/>
      <c r="MG40" s="128"/>
      <c r="MH40" s="128"/>
      <c r="MI40" s="128"/>
      <c r="MJ40" s="128"/>
      <c r="MK40" s="128"/>
      <c r="ML40" s="128"/>
      <c r="MM40" s="128"/>
      <c r="MN40" s="128"/>
      <c r="MO40" s="128"/>
      <c r="MP40" s="128"/>
      <c r="MQ40" s="128"/>
      <c r="MR40" s="128"/>
      <c r="MS40" s="128"/>
      <c r="MT40" s="128"/>
      <c r="MU40" s="128"/>
      <c r="MV40" s="128"/>
      <c r="MW40" s="128"/>
      <c r="MX40" s="128"/>
      <c r="MY40" s="128"/>
      <c r="MZ40" s="128"/>
      <c r="NA40" s="128"/>
      <c r="NB40" s="128"/>
      <c r="NC40" s="128"/>
      <c r="ND40" s="128"/>
      <c r="NE40" s="128"/>
      <c r="NF40" s="128"/>
      <c r="NG40" s="128"/>
      <c r="NH40" s="128"/>
      <c r="NI40" s="128"/>
      <c r="NJ40" s="128"/>
      <c r="NK40" s="128"/>
      <c r="NL40" s="128"/>
      <c r="NM40" s="128"/>
      <c r="NN40" s="128"/>
      <c r="NO40" s="128"/>
      <c r="NP40" s="128"/>
      <c r="NQ40" s="128"/>
      <c r="NR40" s="128"/>
      <c r="NS40" s="128"/>
      <c r="NT40" s="128"/>
      <c r="NU40" s="128"/>
      <c r="NV40" s="128"/>
      <c r="NW40" s="128"/>
      <c r="NX40" s="128"/>
      <c r="NY40" s="128"/>
      <c r="NZ40" s="128"/>
      <c r="OA40" s="128"/>
      <c r="OB40" s="128"/>
      <c r="OC40" s="128"/>
      <c r="OD40" s="128"/>
      <c r="OE40" s="128"/>
      <c r="OF40" s="128"/>
      <c r="OG40" s="128"/>
      <c r="OH40" s="128"/>
      <c r="OI40" s="128"/>
      <c r="OJ40" s="128"/>
      <c r="OK40" s="128"/>
      <c r="OL40" s="128"/>
      <c r="OM40" s="128"/>
      <c r="ON40" s="128"/>
      <c r="OO40" s="128"/>
      <c r="OP40" s="128"/>
      <c r="OQ40" s="128"/>
      <c r="OR40" s="128"/>
      <c r="OS40" s="128"/>
      <c r="OT40" s="128"/>
      <c r="OU40" s="128"/>
      <c r="OV40" s="128"/>
      <c r="OW40" s="128"/>
      <c r="OX40" s="128"/>
      <c r="OY40" s="128"/>
      <c r="OZ40" s="128"/>
      <c r="PA40" s="128"/>
      <c r="PB40" s="128"/>
      <c r="PC40" s="128"/>
      <c r="PD40" s="128"/>
      <c r="PE40" s="128"/>
      <c r="PF40" s="128"/>
      <c r="PG40" s="128"/>
      <c r="PH40" s="128"/>
      <c r="PI40" s="128"/>
      <c r="PJ40" s="128"/>
      <c r="PK40" s="128"/>
      <c r="PL40" s="128"/>
      <c r="PM40" s="128"/>
      <c r="PN40" s="128"/>
      <c r="PO40" s="128"/>
      <c r="PP40" s="128"/>
      <c r="PQ40" s="128"/>
      <c r="PR40" s="128"/>
      <c r="PS40" s="128"/>
      <c r="PT40" s="128"/>
      <c r="PU40" s="128"/>
      <c r="PV40" s="128"/>
      <c r="PW40" s="128"/>
      <c r="PX40" s="128"/>
      <c r="PY40" s="128"/>
      <c r="PZ40" s="128"/>
      <c r="QA40" s="128"/>
      <c r="QB40" s="128"/>
      <c r="QC40" s="128"/>
      <c r="QD40" s="128"/>
      <c r="QE40" s="128"/>
      <c r="QF40" s="128"/>
      <c r="QG40" s="128"/>
      <c r="QH40" s="128"/>
      <c r="QI40" s="128"/>
      <c r="QJ40" s="128"/>
      <c r="QK40" s="128"/>
      <c r="QL40" s="128"/>
      <c r="QM40" s="128"/>
      <c r="QN40" s="128"/>
      <c r="QO40" s="128"/>
      <c r="QP40" s="128"/>
      <c r="QQ40" s="128"/>
      <c r="QR40" s="128"/>
      <c r="QS40" s="128"/>
      <c r="QT40" s="128"/>
      <c r="QU40" s="128"/>
      <c r="QV40" s="128"/>
      <c r="QW40" s="128"/>
      <c r="QX40" s="128"/>
      <c r="QY40" s="128"/>
      <c r="QZ40" s="128"/>
      <c r="RA40" s="128"/>
      <c r="RB40" s="128"/>
      <c r="RC40" s="128"/>
      <c r="RD40" s="128"/>
      <c r="RE40" s="128"/>
      <c r="RF40" s="128"/>
      <c r="RG40" s="128"/>
      <c r="RH40" s="128"/>
      <c r="RI40" s="128"/>
      <c r="RJ40" s="128"/>
      <c r="RK40" s="128"/>
      <c r="RL40" s="128"/>
      <c r="RM40" s="128"/>
      <c r="RN40" s="128"/>
      <c r="RO40" s="128"/>
      <c r="RP40" s="128"/>
      <c r="RQ40" s="128"/>
      <c r="RR40" s="128"/>
      <c r="RS40" s="128"/>
      <c r="RT40" s="128"/>
      <c r="RU40" s="128"/>
      <c r="RV40" s="128"/>
      <c r="RW40" s="128"/>
      <c r="RX40" s="128"/>
      <c r="RY40" s="128"/>
      <c r="RZ40" s="128"/>
      <c r="SA40" s="128"/>
      <c r="SB40" s="128"/>
      <c r="SC40" s="128"/>
      <c r="SD40" s="128"/>
      <c r="SE40" s="128"/>
      <c r="SF40" s="128"/>
      <c r="SG40" s="128"/>
      <c r="SH40" s="128"/>
      <c r="SI40" s="128"/>
      <c r="SJ40" s="128"/>
      <c r="SK40" s="128"/>
      <c r="SL40" s="128"/>
      <c r="SM40" s="128"/>
      <c r="SN40" s="128"/>
      <c r="SO40" s="128"/>
      <c r="SP40" s="128"/>
      <c r="SQ40" s="128"/>
      <c r="SR40" s="128"/>
      <c r="SS40" s="128"/>
      <c r="ST40" s="128"/>
      <c r="SU40" s="128"/>
      <c r="SV40" s="128"/>
      <c r="SW40" s="128"/>
      <c r="SX40" s="128"/>
      <c r="SY40" s="128"/>
      <c r="SZ40" s="128"/>
      <c r="TA40" s="128"/>
      <c r="TB40" s="128"/>
      <c r="TC40" s="128"/>
      <c r="TD40" s="128"/>
      <c r="TE40" s="128"/>
      <c r="TF40" s="128"/>
      <c r="TG40" s="128"/>
      <c r="TH40" s="128"/>
      <c r="TI40" s="128"/>
      <c r="TJ40" s="128"/>
      <c r="TK40" s="128"/>
      <c r="TL40" s="128"/>
      <c r="TM40" s="128"/>
      <c r="TN40" s="128"/>
      <c r="TO40" s="128"/>
      <c r="TP40" s="128"/>
      <c r="TQ40" s="128"/>
      <c r="TR40" s="128"/>
      <c r="TS40" s="128"/>
      <c r="TT40" s="128"/>
      <c r="TU40" s="128"/>
      <c r="TV40" s="128"/>
      <c r="TW40" s="128"/>
      <c r="TX40" s="128"/>
      <c r="TY40" s="128"/>
      <c r="TZ40" s="128"/>
      <c r="UA40" s="128"/>
      <c r="UB40" s="128"/>
      <c r="UC40" s="128"/>
      <c r="UD40" s="128"/>
      <c r="UE40" s="128"/>
      <c r="UF40" s="128"/>
      <c r="UG40" s="128"/>
      <c r="UH40" s="128"/>
      <c r="UI40" s="128"/>
      <c r="UJ40" s="128"/>
      <c r="UK40" s="128"/>
      <c r="UL40" s="128"/>
      <c r="UM40" s="128"/>
      <c r="UN40" s="128"/>
      <c r="UO40" s="128"/>
      <c r="UP40" s="128"/>
      <c r="UQ40" s="128"/>
      <c r="UR40" s="128"/>
      <c r="US40" s="128"/>
      <c r="UT40" s="128"/>
      <c r="UU40" s="128"/>
      <c r="UV40" s="128"/>
      <c r="UW40" s="128"/>
      <c r="UX40" s="128"/>
      <c r="UY40" s="128"/>
      <c r="UZ40" s="128"/>
      <c r="VA40" s="128"/>
      <c r="VB40" s="128"/>
      <c r="VC40" s="128"/>
      <c r="VD40" s="128"/>
      <c r="VE40" s="128"/>
      <c r="VF40" s="128"/>
      <c r="VG40" s="128"/>
      <c r="VH40" s="128"/>
      <c r="VI40" s="128"/>
      <c r="VJ40" s="128"/>
      <c r="VK40" s="128"/>
      <c r="VL40" s="128"/>
      <c r="VM40" s="128"/>
      <c r="VN40" s="128"/>
      <c r="VO40" s="128"/>
      <c r="VP40" s="128"/>
      <c r="VQ40" s="128"/>
      <c r="VR40" s="128"/>
      <c r="VS40" s="128"/>
      <c r="VT40" s="128"/>
      <c r="VU40" s="128"/>
      <c r="VV40" s="128"/>
      <c r="VW40" s="128"/>
      <c r="VX40" s="128"/>
      <c r="VY40" s="128"/>
      <c r="VZ40" s="128"/>
      <c r="WA40" s="128"/>
      <c r="WB40" s="128"/>
      <c r="WC40" s="128"/>
      <c r="WD40" s="128"/>
      <c r="WE40" s="128"/>
      <c r="WF40" s="128"/>
      <c r="WG40" s="128"/>
      <c r="WH40" s="128"/>
      <c r="WI40" s="128"/>
      <c r="WJ40" s="128"/>
      <c r="WK40" s="128"/>
      <c r="WL40" s="128"/>
      <c r="WM40" s="128"/>
      <c r="WN40" s="128"/>
      <c r="WO40" s="128"/>
      <c r="WP40" s="128"/>
      <c r="WQ40" s="128"/>
      <c r="WR40" s="128"/>
      <c r="WS40" s="128"/>
      <c r="WT40" s="128"/>
      <c r="WU40" s="128"/>
      <c r="WV40" s="128"/>
      <c r="WW40" s="128"/>
      <c r="WX40" s="128"/>
      <c r="WY40" s="128"/>
      <c r="WZ40" s="128"/>
      <c r="XA40" s="128"/>
      <c r="XB40" s="128"/>
      <c r="XC40" s="128"/>
      <c r="XD40" s="128"/>
      <c r="XE40" s="128"/>
      <c r="XF40" s="128"/>
      <c r="XG40" s="128"/>
      <c r="XH40" s="128"/>
      <c r="XI40" s="128"/>
      <c r="XJ40" s="128"/>
      <c r="XK40" s="128"/>
      <c r="XL40" s="128"/>
      <c r="XM40" s="128"/>
      <c r="XN40" s="128"/>
      <c r="XO40" s="128"/>
      <c r="XP40" s="128"/>
      <c r="XQ40" s="128"/>
      <c r="XR40" s="128"/>
      <c r="XS40" s="128"/>
      <c r="XT40" s="128"/>
      <c r="XU40" s="128"/>
      <c r="XV40" s="128"/>
      <c r="XW40" s="128"/>
      <c r="XX40" s="128"/>
      <c r="XY40" s="128"/>
      <c r="XZ40" s="128"/>
      <c r="YA40" s="128"/>
      <c r="YB40" s="128"/>
      <c r="YC40" s="128"/>
      <c r="YD40" s="128"/>
      <c r="YE40" s="128"/>
      <c r="YF40" s="128"/>
      <c r="YG40" s="128"/>
      <c r="YH40" s="128"/>
      <c r="YI40" s="128"/>
      <c r="YJ40" s="128"/>
      <c r="YK40" s="128"/>
      <c r="YL40" s="128"/>
      <c r="YM40" s="128"/>
      <c r="YN40" s="128"/>
      <c r="YO40" s="128"/>
      <c r="YP40" s="128"/>
      <c r="YQ40" s="128"/>
      <c r="YR40" s="128"/>
      <c r="YS40" s="128"/>
      <c r="YT40" s="128"/>
      <c r="YU40" s="128"/>
      <c r="YV40" s="128"/>
      <c r="YW40" s="128"/>
      <c r="YX40" s="128"/>
      <c r="YY40" s="128"/>
      <c r="YZ40" s="128"/>
      <c r="ZA40" s="128"/>
      <c r="ZB40" s="128"/>
      <c r="ZC40" s="128"/>
      <c r="ZD40" s="128"/>
      <c r="ZE40" s="128"/>
      <c r="ZF40" s="128"/>
      <c r="ZG40" s="128"/>
      <c r="ZH40" s="128"/>
      <c r="ZI40" s="128"/>
      <c r="ZJ40" s="128"/>
      <c r="ZK40" s="128"/>
      <c r="ZL40" s="128"/>
      <c r="ZM40" s="128"/>
      <c r="ZN40" s="128"/>
      <c r="ZO40" s="128"/>
      <c r="ZP40" s="128"/>
      <c r="ZQ40" s="128"/>
      <c r="ZR40" s="128"/>
      <c r="ZS40" s="128"/>
      <c r="ZT40" s="128"/>
      <c r="ZU40" s="128"/>
      <c r="ZV40" s="128"/>
      <c r="ZW40" s="128"/>
      <c r="ZX40" s="128"/>
      <c r="ZY40" s="128"/>
      <c r="ZZ40" s="128"/>
      <c r="AAA40" s="128"/>
      <c r="AAB40" s="128"/>
      <c r="AAC40" s="128"/>
      <c r="AAD40" s="128"/>
      <c r="AAE40" s="128"/>
      <c r="AAF40" s="128"/>
      <c r="AAG40" s="128"/>
      <c r="AAH40" s="128"/>
      <c r="AAI40" s="128"/>
      <c r="AAJ40" s="128"/>
      <c r="AAK40" s="128"/>
      <c r="AAL40" s="128"/>
      <c r="AAM40" s="128"/>
      <c r="AAN40" s="128"/>
      <c r="AAO40" s="128"/>
      <c r="AAP40" s="128"/>
      <c r="AAQ40" s="128"/>
      <c r="AAR40" s="128"/>
      <c r="AAS40" s="128"/>
      <c r="AAT40" s="128"/>
      <c r="AAU40" s="128"/>
      <c r="AAV40" s="128"/>
      <c r="AAW40" s="128"/>
      <c r="AAX40" s="128"/>
      <c r="AAY40" s="128"/>
      <c r="AAZ40" s="128"/>
      <c r="ABA40" s="128"/>
      <c r="ABB40" s="128"/>
      <c r="ABC40" s="128"/>
      <c r="ABD40" s="128"/>
      <c r="ABE40" s="128"/>
      <c r="ABF40" s="128"/>
      <c r="ABG40" s="128"/>
      <c r="ABH40" s="128"/>
      <c r="ABI40" s="128"/>
      <c r="ABJ40" s="128"/>
      <c r="ABK40" s="128"/>
      <c r="ABL40" s="128"/>
      <c r="ABM40" s="128"/>
      <c r="ABN40" s="128"/>
      <c r="ABO40" s="128"/>
      <c r="ABP40" s="128"/>
      <c r="ABQ40" s="128"/>
      <c r="ABR40" s="128"/>
      <c r="ABS40" s="128"/>
      <c r="ABT40" s="128"/>
      <c r="ABU40" s="128"/>
      <c r="ABV40" s="128"/>
      <c r="ABW40" s="128"/>
      <c r="ABX40" s="128"/>
      <c r="ABY40" s="128"/>
      <c r="ABZ40" s="128"/>
      <c r="ACA40" s="128"/>
      <c r="ACB40" s="128"/>
      <c r="ACC40" s="128"/>
      <c r="ACD40" s="128"/>
      <c r="ACE40" s="128"/>
      <c r="ACF40" s="128"/>
      <c r="ACG40" s="128"/>
      <c r="ACH40" s="128"/>
      <c r="ACI40" s="128"/>
      <c r="ACJ40" s="128"/>
      <c r="ACK40" s="128"/>
      <c r="ACL40" s="128"/>
      <c r="ACM40" s="128"/>
      <c r="ACN40" s="128"/>
      <c r="ACO40" s="128"/>
      <c r="ACP40" s="128"/>
      <c r="ACQ40" s="128"/>
      <c r="ACR40" s="128"/>
      <c r="ACS40" s="128"/>
      <c r="ACT40" s="128"/>
      <c r="ACU40" s="128"/>
      <c r="ACV40" s="128"/>
      <c r="ACW40" s="128"/>
      <c r="ACX40" s="128"/>
      <c r="ACY40" s="128"/>
      <c r="ACZ40" s="128"/>
      <c r="ADA40" s="128"/>
      <c r="ADB40" s="128"/>
      <c r="ADC40" s="128"/>
      <c r="ADD40" s="128"/>
      <c r="ADE40" s="128"/>
      <c r="ADF40" s="128"/>
      <c r="ADG40" s="128"/>
      <c r="ADH40" s="128"/>
      <c r="ADI40" s="128"/>
      <c r="ADJ40" s="128"/>
      <c r="ADK40" s="128"/>
      <c r="ADL40" s="128"/>
      <c r="ADM40" s="128"/>
      <c r="ADN40" s="128"/>
      <c r="ADO40" s="128"/>
      <c r="ADP40" s="128"/>
      <c r="ADQ40" s="128"/>
      <c r="ADR40" s="128"/>
      <c r="ADS40" s="128"/>
      <c r="ADT40" s="128"/>
      <c r="ADU40" s="128"/>
      <c r="ADV40" s="128"/>
      <c r="ADW40" s="128"/>
      <c r="ADX40" s="128"/>
      <c r="ADY40" s="128"/>
      <c r="ADZ40" s="128"/>
      <c r="AEA40" s="128"/>
      <c r="AEB40" s="128"/>
      <c r="AEC40" s="128"/>
      <c r="AED40" s="128"/>
      <c r="AEE40" s="128"/>
      <c r="AEF40" s="128"/>
      <c r="AEG40" s="128"/>
      <c r="AEH40" s="128"/>
      <c r="AEI40" s="128"/>
      <c r="AEJ40" s="128"/>
      <c r="AEK40" s="128"/>
      <c r="AEL40" s="128"/>
      <c r="AEM40" s="128"/>
      <c r="AEN40" s="128"/>
      <c r="AEO40" s="128"/>
      <c r="AEP40" s="128"/>
      <c r="AEQ40" s="128"/>
      <c r="AER40" s="128"/>
      <c r="AES40" s="128"/>
      <c r="AET40" s="128"/>
      <c r="AEU40" s="128"/>
      <c r="AEV40" s="128"/>
      <c r="AEW40" s="128"/>
      <c r="AEX40" s="128"/>
      <c r="AEY40" s="128"/>
      <c r="AEZ40" s="128"/>
      <c r="AFA40" s="128"/>
      <c r="AFB40" s="128"/>
      <c r="AFC40" s="128"/>
      <c r="AFD40" s="128"/>
      <c r="AFE40" s="128"/>
      <c r="AFF40" s="128"/>
      <c r="AFG40" s="128"/>
      <c r="AFH40" s="128"/>
      <c r="AFI40" s="128"/>
      <c r="AFJ40" s="128"/>
      <c r="AFK40" s="128"/>
      <c r="AFL40" s="128"/>
      <c r="AFM40" s="128"/>
      <c r="AFN40" s="128"/>
      <c r="AFO40" s="128"/>
      <c r="AFP40" s="128"/>
      <c r="AFQ40" s="128"/>
      <c r="AFR40" s="128"/>
      <c r="AFS40" s="128"/>
      <c r="AFT40" s="128"/>
      <c r="AFU40" s="128"/>
      <c r="AFV40" s="128"/>
      <c r="AFW40" s="128"/>
      <c r="AFX40" s="128"/>
      <c r="AFY40" s="128"/>
      <c r="AFZ40" s="128"/>
      <c r="AGA40" s="128"/>
      <c r="AGB40" s="128"/>
      <c r="AGC40" s="128"/>
      <c r="AGD40" s="128"/>
      <c r="AGE40" s="128"/>
      <c r="AGF40" s="128"/>
      <c r="AGG40" s="128"/>
      <c r="AGH40" s="128"/>
      <c r="AGI40" s="128"/>
      <c r="AGJ40" s="128"/>
      <c r="AGK40" s="128"/>
      <c r="AGL40" s="128"/>
      <c r="AGM40" s="128"/>
      <c r="AGN40" s="128"/>
      <c r="AGO40" s="128"/>
      <c r="AGP40" s="128"/>
      <c r="AGQ40" s="128"/>
      <c r="AGR40" s="128"/>
      <c r="AGS40" s="128"/>
      <c r="AGT40" s="128"/>
      <c r="AGU40" s="128"/>
      <c r="AGV40" s="128"/>
      <c r="AGW40" s="128"/>
      <c r="AGX40" s="128"/>
      <c r="AGY40" s="128"/>
      <c r="AGZ40" s="128"/>
      <c r="AHA40" s="128"/>
      <c r="AHB40" s="128"/>
      <c r="AHC40" s="128"/>
      <c r="AHD40" s="128"/>
      <c r="AHE40" s="128"/>
      <c r="AHF40" s="128"/>
      <c r="AHG40" s="128"/>
      <c r="AHH40" s="128"/>
      <c r="AHI40" s="128"/>
      <c r="AHJ40" s="128"/>
      <c r="AHK40" s="128"/>
      <c r="AHL40" s="128"/>
      <c r="AHM40" s="128"/>
      <c r="AHN40" s="128"/>
      <c r="AHO40" s="128"/>
      <c r="AHP40" s="128"/>
      <c r="AHQ40" s="128"/>
      <c r="AHR40" s="128"/>
      <c r="AHS40" s="128"/>
      <c r="AHT40" s="128"/>
      <c r="AHU40" s="128"/>
      <c r="AHV40" s="128"/>
      <c r="AHW40" s="128"/>
      <c r="AHX40" s="128"/>
      <c r="AHY40" s="128"/>
      <c r="AHZ40" s="128"/>
      <c r="AIA40" s="128"/>
      <c r="AIB40" s="128"/>
      <c r="AIC40" s="128"/>
      <c r="AID40" s="128"/>
      <c r="AIE40" s="128"/>
      <c r="AIF40" s="128"/>
      <c r="AIG40" s="128"/>
      <c r="AIH40" s="128"/>
      <c r="AII40" s="128"/>
      <c r="AIJ40" s="128"/>
      <c r="AIK40" s="128"/>
      <c r="AIL40" s="128"/>
      <c r="AIM40" s="128"/>
      <c r="AIN40" s="128"/>
      <c r="AIO40" s="128"/>
      <c r="AIP40" s="128"/>
      <c r="AIQ40" s="128"/>
      <c r="AIR40" s="128"/>
      <c r="AIS40" s="128"/>
      <c r="AIT40" s="128"/>
      <c r="AIU40" s="128"/>
      <c r="AIV40" s="128"/>
      <c r="AIW40" s="128"/>
      <c r="AIX40" s="128"/>
      <c r="AIY40" s="128"/>
      <c r="AIZ40" s="128"/>
      <c r="AJA40" s="128"/>
      <c r="AJB40" s="128"/>
      <c r="AJC40" s="128"/>
      <c r="AJD40" s="128"/>
      <c r="AJE40" s="128"/>
      <c r="AJF40" s="128"/>
      <c r="AJG40" s="128"/>
      <c r="AJH40" s="128"/>
      <c r="AJI40" s="128"/>
      <c r="AJJ40" s="128"/>
      <c r="AJK40" s="128"/>
      <c r="AJL40" s="128"/>
      <c r="AJM40" s="128"/>
      <c r="AJN40" s="128"/>
      <c r="AJO40" s="128"/>
      <c r="AJP40" s="128"/>
      <c r="AJQ40" s="128"/>
      <c r="AJR40" s="128"/>
      <c r="AJS40" s="128"/>
      <c r="AJT40" s="128"/>
      <c r="AJU40" s="128"/>
      <c r="AJV40" s="128"/>
      <c r="AJW40" s="128"/>
      <c r="AJX40" s="128"/>
      <c r="AJY40" s="128"/>
      <c r="AJZ40" s="128"/>
      <c r="AKA40" s="128"/>
      <c r="AKB40" s="128"/>
      <c r="AKC40" s="128"/>
      <c r="AKD40" s="128"/>
      <c r="AKE40" s="128"/>
      <c r="AKF40" s="128"/>
      <c r="AKG40" s="128"/>
      <c r="AKH40" s="128"/>
      <c r="AKI40" s="128"/>
      <c r="AKJ40" s="128"/>
      <c r="AKK40" s="128"/>
      <c r="AKL40" s="128"/>
      <c r="AKM40" s="128"/>
      <c r="AKN40" s="128"/>
      <c r="AKO40" s="128"/>
      <c r="AKP40" s="128"/>
      <c r="AKQ40" s="128"/>
      <c r="AKR40" s="128"/>
      <c r="AKS40" s="128"/>
      <c r="AKT40" s="128"/>
      <c r="AKU40" s="128"/>
      <c r="AKV40" s="128"/>
      <c r="AKW40" s="128"/>
      <c r="AKX40" s="128"/>
      <c r="AKY40" s="128"/>
      <c r="AKZ40" s="128"/>
      <c r="ALA40" s="128"/>
      <c r="ALB40" s="128"/>
      <c r="ALC40" s="128"/>
      <c r="ALD40" s="128"/>
      <c r="ALE40" s="128"/>
      <c r="ALF40" s="128"/>
      <c r="ALG40" s="128"/>
      <c r="ALH40" s="128"/>
      <c r="ALI40" s="128"/>
      <c r="ALJ40" s="128"/>
      <c r="ALK40" s="128"/>
      <c r="ALL40" s="128"/>
      <c r="ALM40" s="128"/>
      <c r="ALN40" s="128"/>
      <c r="ALO40" s="128"/>
      <c r="ALP40" s="128"/>
      <c r="ALQ40" s="128"/>
      <c r="ALR40" s="128"/>
      <c r="ALS40" s="128"/>
      <c r="ALT40" s="128"/>
      <c r="ALU40" s="128"/>
      <c r="ALV40" s="128"/>
      <c r="ALW40" s="128"/>
      <c r="ALX40" s="128"/>
      <c r="ALY40" s="128"/>
      <c r="ALZ40" s="128"/>
      <c r="AMA40"/>
      <c r="AMB40"/>
      <c r="AMC40"/>
      <c r="AMD40"/>
    </row>
    <row r="41" spans="1:1018" s="96" customFormat="1" ht="12" customHeight="1">
      <c r="A41" s="130"/>
      <c r="B41" s="130"/>
      <c r="C41" s="130"/>
      <c r="D41" s="130"/>
      <c r="E41" s="130"/>
      <c r="F41" s="130"/>
      <c r="I41" s="225"/>
      <c r="K41" s="159"/>
      <c r="P41" s="173"/>
      <c r="T41" s="278"/>
      <c r="X41"/>
      <c r="Y41" s="179"/>
      <c r="AA41" s="159"/>
      <c r="AC41"/>
      <c r="AE41" s="128"/>
      <c r="AF41"/>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L41" s="128"/>
      <c r="BM41" s="128"/>
      <c r="BN41" s="128"/>
      <c r="BO41" s="128"/>
      <c r="BP41" s="128"/>
      <c r="BQ41" s="128"/>
      <c r="BR41" s="128"/>
      <c r="BS41" s="128"/>
      <c r="BT41" s="128"/>
      <c r="BU41" s="128"/>
      <c r="BV41" s="128"/>
      <c r="BW41" s="128"/>
      <c r="BX41" s="128"/>
      <c r="BY41" s="128"/>
      <c r="BZ41" s="128"/>
      <c r="CA41" s="128"/>
      <c r="CB41" s="128"/>
      <c r="CC41" s="128"/>
      <c r="CD41" s="128"/>
      <c r="CE41" s="128"/>
      <c r="CF41" s="128"/>
      <c r="CG41" s="128"/>
      <c r="CH41" s="128"/>
      <c r="CI41" s="128"/>
      <c r="CJ41" s="128"/>
      <c r="CK41" s="128"/>
      <c r="CL41" s="128"/>
      <c r="CM41" s="128"/>
      <c r="CN41" s="128"/>
      <c r="CO41" s="128"/>
      <c r="CP41" s="128"/>
      <c r="CQ41" s="128"/>
      <c r="CR41" s="128"/>
      <c r="CS41" s="128"/>
      <c r="CT41" s="128"/>
      <c r="CU41" s="128"/>
      <c r="CV41" s="128"/>
      <c r="CW41" s="128"/>
      <c r="CX41" s="128"/>
      <c r="CY41" s="128"/>
      <c r="CZ41" s="128"/>
      <c r="DA41" s="128"/>
      <c r="DB41" s="128"/>
      <c r="DC41" s="128"/>
      <c r="DD41" s="128"/>
      <c r="DE41" s="128"/>
      <c r="DF41" s="128"/>
      <c r="DG41" s="128"/>
      <c r="DH41" s="128"/>
      <c r="DI41" s="128"/>
      <c r="DJ41" s="128"/>
      <c r="DK41" s="128"/>
      <c r="DL41" s="128"/>
      <c r="DM41" s="128"/>
      <c r="DN41" s="128"/>
      <c r="DO41" s="128"/>
      <c r="DP41" s="128"/>
      <c r="DQ41" s="128"/>
      <c r="DR41" s="128"/>
      <c r="DS41" s="128"/>
      <c r="DT41" s="128"/>
      <c r="DU41" s="128"/>
      <c r="DV41" s="128"/>
      <c r="DW41" s="128"/>
      <c r="DX41" s="128"/>
      <c r="DY41" s="128"/>
      <c r="DZ41" s="128"/>
      <c r="EA41" s="128"/>
      <c r="EB41" s="128"/>
      <c r="EC41" s="128"/>
      <c r="ED41" s="128"/>
      <c r="EE41" s="128"/>
      <c r="EF41" s="128"/>
      <c r="EG41" s="128"/>
      <c r="EH41" s="128"/>
      <c r="EI41" s="128"/>
      <c r="EJ41" s="128"/>
      <c r="EK41" s="128"/>
      <c r="EL41" s="128"/>
      <c r="EM41" s="128"/>
      <c r="EN41" s="128"/>
      <c r="EO41" s="128"/>
      <c r="EP41" s="128"/>
      <c r="EQ41" s="128"/>
      <c r="ER41" s="128"/>
      <c r="ES41" s="128"/>
      <c r="ET41" s="128"/>
      <c r="EU41" s="128"/>
      <c r="EV41" s="128"/>
      <c r="EW41" s="128"/>
      <c r="EX41" s="128"/>
      <c r="EY41" s="128"/>
      <c r="EZ41" s="128"/>
      <c r="FA41" s="128"/>
      <c r="FB41" s="128"/>
      <c r="FC41" s="128"/>
      <c r="FD41" s="128"/>
      <c r="FE41" s="128"/>
      <c r="FF41" s="128"/>
      <c r="FG41" s="128"/>
      <c r="FH41" s="128"/>
      <c r="FI41" s="128"/>
      <c r="FJ41" s="128"/>
      <c r="FK41" s="128"/>
      <c r="FL41" s="128"/>
      <c r="FM41" s="128"/>
      <c r="FN41" s="128"/>
      <c r="FO41" s="128"/>
      <c r="FP41" s="128"/>
      <c r="FQ41" s="128"/>
      <c r="FR41" s="128"/>
      <c r="FS41" s="128"/>
      <c r="FT41" s="128"/>
      <c r="FU41" s="128"/>
      <c r="FV41" s="128"/>
      <c r="FW41" s="128"/>
      <c r="FX41" s="128"/>
      <c r="FY41" s="128"/>
      <c r="FZ41" s="128"/>
      <c r="GA41" s="128"/>
      <c r="GB41" s="128"/>
      <c r="GC41" s="128"/>
      <c r="GD41" s="128"/>
      <c r="GE41" s="128"/>
      <c r="GF41" s="128"/>
      <c r="GG41" s="128"/>
      <c r="GH41" s="128"/>
      <c r="GI41" s="128"/>
      <c r="GJ41" s="128"/>
      <c r="GK41" s="128"/>
      <c r="GL41" s="128"/>
      <c r="GM41" s="128"/>
      <c r="GN41" s="128"/>
      <c r="GO41" s="128"/>
      <c r="GP41" s="128"/>
      <c r="GQ41" s="128"/>
      <c r="GR41" s="128"/>
      <c r="GS41" s="128"/>
      <c r="GT41" s="128"/>
      <c r="GU41" s="128"/>
      <c r="GV41" s="128"/>
      <c r="GW41" s="128"/>
      <c r="GX41" s="128"/>
      <c r="GY41" s="128"/>
      <c r="GZ41" s="128"/>
      <c r="HA41" s="128"/>
      <c r="HB41" s="128"/>
      <c r="HC41" s="128"/>
      <c r="HD41" s="128"/>
      <c r="HE41" s="128"/>
      <c r="HF41" s="128"/>
      <c r="HG41" s="128"/>
      <c r="HH41" s="128"/>
      <c r="HI41" s="128"/>
      <c r="HJ41" s="128"/>
      <c r="HK41" s="128"/>
      <c r="HL41" s="128"/>
      <c r="HM41" s="128"/>
      <c r="HN41" s="128"/>
      <c r="HO41" s="128"/>
      <c r="HP41" s="128"/>
      <c r="HQ41" s="128"/>
      <c r="HR41" s="128"/>
      <c r="HS41" s="128"/>
      <c r="HT41" s="128"/>
      <c r="HU41" s="128"/>
      <c r="HV41" s="128"/>
      <c r="HW41" s="128"/>
      <c r="HX41" s="128"/>
      <c r="HY41" s="128"/>
      <c r="HZ41" s="128"/>
      <c r="IA41" s="128"/>
      <c r="IB41" s="128"/>
      <c r="IC41" s="128"/>
      <c r="ID41" s="128"/>
      <c r="IE41" s="128"/>
      <c r="IF41" s="128"/>
      <c r="IG41" s="128"/>
      <c r="IH41" s="128"/>
      <c r="II41" s="128"/>
      <c r="IJ41" s="128"/>
      <c r="IK41" s="128"/>
      <c r="IL41" s="128"/>
      <c r="IM41" s="128"/>
      <c r="IN41" s="128"/>
      <c r="IO41" s="128"/>
      <c r="IP41" s="128"/>
      <c r="IQ41" s="128"/>
      <c r="IR41" s="128"/>
      <c r="IS41" s="128"/>
      <c r="IT41" s="128"/>
      <c r="IU41" s="128"/>
      <c r="IV41" s="128"/>
      <c r="IW41" s="128"/>
      <c r="IX41" s="128"/>
      <c r="IY41" s="128"/>
      <c r="IZ41" s="128"/>
      <c r="JA41" s="128"/>
      <c r="JB41" s="128"/>
      <c r="JC41" s="128"/>
      <c r="JD41" s="128"/>
      <c r="JE41" s="128"/>
      <c r="JF41" s="128"/>
      <c r="JG41" s="128"/>
      <c r="JH41" s="128"/>
      <c r="JI41" s="128"/>
      <c r="JJ41" s="128"/>
      <c r="JK41" s="128"/>
      <c r="JL41" s="128"/>
      <c r="JM41" s="128"/>
      <c r="JN41" s="128"/>
      <c r="JO41" s="128"/>
      <c r="JP41" s="128"/>
      <c r="JQ41" s="128"/>
      <c r="JR41" s="128"/>
      <c r="JS41" s="128"/>
      <c r="JT41" s="128"/>
      <c r="JU41" s="128"/>
      <c r="JV41" s="128"/>
      <c r="JW41" s="128"/>
      <c r="JX41" s="128"/>
      <c r="JY41" s="128"/>
      <c r="JZ41" s="128"/>
      <c r="KA41" s="128"/>
      <c r="KB41" s="128"/>
      <c r="KC41" s="128"/>
      <c r="KD41" s="128"/>
      <c r="KE41" s="128"/>
      <c r="KF41" s="128"/>
      <c r="KG41" s="128"/>
      <c r="KH41" s="128"/>
      <c r="KI41" s="128"/>
      <c r="KJ41" s="128"/>
      <c r="KK41" s="128"/>
      <c r="KL41" s="128"/>
      <c r="KM41" s="128"/>
      <c r="KN41" s="128"/>
      <c r="KO41" s="128"/>
      <c r="KP41" s="128"/>
      <c r="KQ41" s="128"/>
      <c r="KR41" s="128"/>
      <c r="KS41" s="128"/>
      <c r="KT41" s="128"/>
      <c r="KU41" s="128"/>
      <c r="KV41" s="128"/>
      <c r="KW41" s="128"/>
      <c r="KX41" s="128"/>
      <c r="KY41" s="128"/>
      <c r="KZ41" s="128"/>
      <c r="LA41" s="128"/>
      <c r="LB41" s="128"/>
      <c r="LC41" s="128"/>
      <c r="LD41" s="128"/>
      <c r="LE41" s="128"/>
      <c r="LF41" s="128"/>
      <c r="LG41" s="128"/>
      <c r="LH41" s="128"/>
      <c r="LI41" s="128"/>
      <c r="LJ41" s="128"/>
      <c r="LK41" s="128"/>
      <c r="LL41" s="128"/>
      <c r="LM41" s="128"/>
      <c r="LN41" s="128"/>
      <c r="LO41" s="128"/>
      <c r="LP41" s="128"/>
      <c r="LQ41" s="128"/>
      <c r="LR41" s="128"/>
      <c r="LS41" s="128"/>
      <c r="LT41" s="128"/>
      <c r="LU41" s="128"/>
      <c r="LV41" s="128"/>
      <c r="LW41" s="128"/>
      <c r="LX41" s="128"/>
      <c r="LY41" s="128"/>
      <c r="LZ41" s="128"/>
      <c r="MA41" s="128"/>
      <c r="MB41" s="128"/>
      <c r="MC41" s="128"/>
      <c r="MD41" s="128"/>
      <c r="ME41" s="128"/>
      <c r="MF41" s="128"/>
      <c r="MG41" s="128"/>
      <c r="MH41" s="128"/>
      <c r="MI41" s="128"/>
      <c r="MJ41" s="128"/>
      <c r="MK41" s="128"/>
      <c r="ML41" s="128"/>
      <c r="MM41" s="128"/>
      <c r="MN41" s="128"/>
      <c r="MO41" s="128"/>
      <c r="MP41" s="128"/>
      <c r="MQ41" s="128"/>
      <c r="MR41" s="128"/>
      <c r="MS41" s="128"/>
      <c r="MT41" s="128"/>
      <c r="MU41" s="128"/>
      <c r="MV41" s="128"/>
      <c r="MW41" s="128"/>
      <c r="MX41" s="128"/>
      <c r="MY41" s="128"/>
      <c r="MZ41" s="128"/>
      <c r="NA41" s="128"/>
      <c r="NB41" s="128"/>
      <c r="NC41" s="128"/>
      <c r="ND41" s="128"/>
      <c r="NE41" s="128"/>
      <c r="NF41" s="128"/>
      <c r="NG41" s="128"/>
      <c r="NH41" s="128"/>
      <c r="NI41" s="128"/>
      <c r="NJ41" s="128"/>
      <c r="NK41" s="128"/>
      <c r="NL41" s="128"/>
      <c r="NM41" s="128"/>
      <c r="NN41" s="128"/>
      <c r="NO41" s="128"/>
      <c r="NP41" s="128"/>
      <c r="NQ41" s="128"/>
      <c r="NR41" s="128"/>
      <c r="NS41" s="128"/>
      <c r="NT41" s="128"/>
      <c r="NU41" s="128"/>
      <c r="NV41" s="128"/>
      <c r="NW41" s="128"/>
      <c r="NX41" s="128"/>
      <c r="NY41" s="128"/>
      <c r="NZ41" s="128"/>
      <c r="OA41" s="128"/>
      <c r="OB41" s="128"/>
      <c r="OC41" s="128"/>
      <c r="OD41" s="128"/>
      <c r="OE41" s="128"/>
      <c r="OF41" s="128"/>
      <c r="OG41" s="128"/>
      <c r="OH41" s="128"/>
      <c r="OI41" s="128"/>
      <c r="OJ41" s="128"/>
      <c r="OK41" s="128"/>
      <c r="OL41" s="128"/>
      <c r="OM41" s="128"/>
      <c r="ON41" s="128"/>
      <c r="OO41" s="128"/>
      <c r="OP41" s="128"/>
      <c r="OQ41" s="128"/>
      <c r="OR41" s="128"/>
      <c r="OS41" s="128"/>
      <c r="OT41" s="128"/>
      <c r="OU41" s="128"/>
      <c r="OV41" s="128"/>
      <c r="OW41" s="128"/>
      <c r="OX41" s="128"/>
      <c r="OY41" s="128"/>
      <c r="OZ41" s="128"/>
      <c r="PA41" s="128"/>
      <c r="PB41" s="128"/>
      <c r="PC41" s="128"/>
      <c r="PD41" s="128"/>
      <c r="PE41" s="128"/>
      <c r="PF41" s="128"/>
      <c r="PG41" s="128"/>
      <c r="PH41" s="128"/>
      <c r="PI41" s="128"/>
      <c r="PJ41" s="128"/>
      <c r="PK41" s="128"/>
      <c r="PL41" s="128"/>
      <c r="PM41" s="128"/>
      <c r="PN41" s="128"/>
      <c r="PO41" s="128"/>
      <c r="PP41" s="128"/>
      <c r="PQ41" s="128"/>
      <c r="PR41" s="128"/>
      <c r="PS41" s="128"/>
      <c r="PT41" s="128"/>
      <c r="PU41" s="128"/>
      <c r="PV41" s="128"/>
      <c r="PW41" s="128"/>
      <c r="PX41" s="128"/>
      <c r="PY41" s="128"/>
      <c r="PZ41" s="128"/>
      <c r="QA41" s="128"/>
      <c r="QB41" s="128"/>
      <c r="QC41" s="128"/>
      <c r="QD41" s="128"/>
      <c r="QE41" s="128"/>
      <c r="QF41" s="128"/>
      <c r="QG41" s="128"/>
      <c r="QH41" s="128"/>
      <c r="QI41" s="128"/>
      <c r="QJ41" s="128"/>
      <c r="QK41" s="128"/>
      <c r="QL41" s="128"/>
      <c r="QM41" s="128"/>
      <c r="QN41" s="128"/>
      <c r="QO41" s="128"/>
      <c r="QP41" s="128"/>
      <c r="QQ41" s="128"/>
      <c r="QR41" s="128"/>
      <c r="QS41" s="128"/>
      <c r="QT41" s="128"/>
      <c r="QU41" s="128"/>
      <c r="QV41" s="128"/>
      <c r="QW41" s="128"/>
      <c r="QX41" s="128"/>
      <c r="QY41" s="128"/>
      <c r="QZ41" s="128"/>
      <c r="RA41" s="128"/>
      <c r="RB41" s="128"/>
      <c r="RC41" s="128"/>
      <c r="RD41" s="128"/>
      <c r="RE41" s="128"/>
      <c r="RF41" s="128"/>
      <c r="RG41" s="128"/>
      <c r="RH41" s="128"/>
      <c r="RI41" s="128"/>
      <c r="RJ41" s="128"/>
      <c r="RK41" s="128"/>
      <c r="RL41" s="128"/>
      <c r="RM41" s="128"/>
      <c r="RN41" s="128"/>
      <c r="RO41" s="128"/>
      <c r="RP41" s="128"/>
      <c r="RQ41" s="128"/>
      <c r="RR41" s="128"/>
      <c r="RS41" s="128"/>
      <c r="RT41" s="128"/>
      <c r="RU41" s="128"/>
      <c r="RV41" s="128"/>
      <c r="RW41" s="128"/>
      <c r="RX41" s="128"/>
      <c r="RY41" s="128"/>
      <c r="RZ41" s="128"/>
      <c r="SA41" s="128"/>
      <c r="SB41" s="128"/>
      <c r="SC41" s="128"/>
      <c r="SD41" s="128"/>
      <c r="SE41" s="128"/>
      <c r="SF41" s="128"/>
      <c r="SG41" s="128"/>
      <c r="SH41" s="128"/>
      <c r="SI41" s="128"/>
      <c r="SJ41" s="128"/>
      <c r="SK41" s="128"/>
      <c r="SL41" s="128"/>
      <c r="SM41" s="128"/>
      <c r="SN41" s="128"/>
      <c r="SO41" s="128"/>
      <c r="SP41" s="128"/>
      <c r="SQ41" s="128"/>
      <c r="SR41" s="128"/>
      <c r="SS41" s="128"/>
      <c r="ST41" s="128"/>
      <c r="SU41" s="128"/>
      <c r="SV41" s="128"/>
      <c r="SW41" s="128"/>
      <c r="SX41" s="128"/>
      <c r="SY41" s="128"/>
      <c r="SZ41" s="128"/>
      <c r="TA41" s="128"/>
      <c r="TB41" s="128"/>
      <c r="TC41" s="128"/>
      <c r="TD41" s="128"/>
      <c r="TE41" s="128"/>
      <c r="TF41" s="128"/>
      <c r="TG41" s="128"/>
      <c r="TH41" s="128"/>
      <c r="TI41" s="128"/>
      <c r="TJ41" s="128"/>
      <c r="TK41" s="128"/>
      <c r="TL41" s="128"/>
      <c r="TM41" s="128"/>
      <c r="TN41" s="128"/>
      <c r="TO41" s="128"/>
      <c r="TP41" s="128"/>
      <c r="TQ41" s="128"/>
      <c r="TR41" s="128"/>
      <c r="TS41" s="128"/>
      <c r="TT41" s="128"/>
      <c r="TU41" s="128"/>
      <c r="TV41" s="128"/>
      <c r="TW41" s="128"/>
      <c r="TX41" s="128"/>
      <c r="TY41" s="128"/>
      <c r="TZ41" s="128"/>
      <c r="UA41" s="128"/>
      <c r="UB41" s="128"/>
      <c r="UC41" s="128"/>
      <c r="UD41" s="128"/>
      <c r="UE41" s="128"/>
      <c r="UF41" s="128"/>
      <c r="UG41" s="128"/>
      <c r="UH41" s="128"/>
      <c r="UI41" s="128"/>
      <c r="UJ41" s="128"/>
      <c r="UK41" s="128"/>
      <c r="UL41" s="128"/>
      <c r="UM41" s="128"/>
      <c r="UN41" s="128"/>
      <c r="UO41" s="128"/>
      <c r="UP41" s="128"/>
      <c r="UQ41" s="128"/>
      <c r="UR41" s="128"/>
      <c r="US41" s="128"/>
      <c r="UT41" s="128"/>
      <c r="UU41" s="128"/>
      <c r="UV41" s="128"/>
      <c r="UW41" s="128"/>
      <c r="UX41" s="128"/>
      <c r="UY41" s="128"/>
      <c r="UZ41" s="128"/>
      <c r="VA41" s="128"/>
      <c r="VB41" s="128"/>
      <c r="VC41" s="128"/>
      <c r="VD41" s="128"/>
      <c r="VE41" s="128"/>
      <c r="VF41" s="128"/>
      <c r="VG41" s="128"/>
      <c r="VH41" s="128"/>
      <c r="VI41" s="128"/>
      <c r="VJ41" s="128"/>
      <c r="VK41" s="128"/>
      <c r="VL41" s="128"/>
      <c r="VM41" s="128"/>
      <c r="VN41" s="128"/>
      <c r="VO41" s="128"/>
      <c r="VP41" s="128"/>
      <c r="VQ41" s="128"/>
      <c r="VR41" s="128"/>
      <c r="VS41" s="128"/>
      <c r="VT41" s="128"/>
      <c r="VU41" s="128"/>
      <c r="VV41" s="128"/>
      <c r="VW41" s="128"/>
      <c r="VX41" s="128"/>
      <c r="VY41" s="128"/>
      <c r="VZ41" s="128"/>
      <c r="WA41" s="128"/>
      <c r="WB41" s="128"/>
      <c r="WC41" s="128"/>
      <c r="WD41" s="128"/>
      <c r="WE41" s="128"/>
      <c r="WF41" s="128"/>
      <c r="WG41" s="128"/>
      <c r="WH41" s="128"/>
      <c r="WI41" s="128"/>
      <c r="WJ41" s="128"/>
      <c r="WK41" s="128"/>
      <c r="WL41" s="128"/>
      <c r="WM41" s="128"/>
      <c r="WN41" s="128"/>
      <c r="WO41" s="128"/>
      <c r="WP41" s="128"/>
      <c r="WQ41" s="128"/>
      <c r="WR41" s="128"/>
      <c r="WS41" s="128"/>
      <c r="WT41" s="128"/>
      <c r="WU41" s="128"/>
      <c r="WV41" s="128"/>
      <c r="WW41" s="128"/>
      <c r="WX41" s="128"/>
      <c r="WY41" s="128"/>
      <c r="WZ41" s="128"/>
      <c r="XA41" s="128"/>
      <c r="XB41" s="128"/>
      <c r="XC41" s="128"/>
      <c r="XD41" s="128"/>
      <c r="XE41" s="128"/>
      <c r="XF41" s="128"/>
      <c r="XG41" s="128"/>
      <c r="XH41" s="128"/>
      <c r="XI41" s="128"/>
      <c r="XJ41" s="128"/>
      <c r="XK41" s="128"/>
      <c r="XL41" s="128"/>
      <c r="XM41" s="128"/>
      <c r="XN41" s="128"/>
      <c r="XO41" s="128"/>
      <c r="XP41" s="128"/>
      <c r="XQ41" s="128"/>
      <c r="XR41" s="128"/>
      <c r="XS41" s="128"/>
      <c r="XT41" s="128"/>
      <c r="XU41" s="128"/>
      <c r="XV41" s="128"/>
      <c r="XW41" s="128"/>
      <c r="XX41" s="128"/>
      <c r="XY41" s="128"/>
      <c r="XZ41" s="128"/>
      <c r="YA41" s="128"/>
      <c r="YB41" s="128"/>
      <c r="YC41" s="128"/>
      <c r="YD41" s="128"/>
      <c r="YE41" s="128"/>
      <c r="YF41" s="128"/>
      <c r="YG41" s="128"/>
      <c r="YH41" s="128"/>
      <c r="YI41" s="128"/>
      <c r="YJ41" s="128"/>
      <c r="YK41" s="128"/>
      <c r="YL41" s="128"/>
      <c r="YM41" s="128"/>
      <c r="YN41" s="128"/>
      <c r="YO41" s="128"/>
      <c r="YP41" s="128"/>
      <c r="YQ41" s="128"/>
      <c r="YR41" s="128"/>
      <c r="YS41" s="128"/>
      <c r="YT41" s="128"/>
      <c r="YU41" s="128"/>
      <c r="YV41" s="128"/>
      <c r="YW41" s="128"/>
      <c r="YX41" s="128"/>
      <c r="YY41" s="128"/>
      <c r="YZ41" s="128"/>
      <c r="ZA41" s="128"/>
      <c r="ZB41" s="128"/>
      <c r="ZC41" s="128"/>
      <c r="ZD41" s="128"/>
      <c r="ZE41" s="128"/>
      <c r="ZF41" s="128"/>
      <c r="ZG41" s="128"/>
      <c r="ZH41" s="128"/>
      <c r="ZI41" s="128"/>
      <c r="ZJ41" s="128"/>
      <c r="ZK41" s="128"/>
      <c r="ZL41" s="128"/>
      <c r="ZM41" s="128"/>
      <c r="ZN41" s="128"/>
      <c r="ZO41" s="128"/>
      <c r="ZP41" s="128"/>
      <c r="ZQ41" s="128"/>
      <c r="ZR41" s="128"/>
      <c r="ZS41" s="128"/>
      <c r="ZT41" s="128"/>
      <c r="ZU41" s="128"/>
      <c r="ZV41" s="128"/>
      <c r="ZW41" s="128"/>
      <c r="ZX41" s="128"/>
      <c r="ZY41" s="128"/>
      <c r="ZZ41" s="128"/>
      <c r="AAA41" s="128"/>
      <c r="AAB41" s="128"/>
      <c r="AAC41" s="128"/>
      <c r="AAD41" s="128"/>
      <c r="AAE41" s="128"/>
      <c r="AAF41" s="128"/>
      <c r="AAG41" s="128"/>
      <c r="AAH41" s="128"/>
      <c r="AAI41" s="128"/>
      <c r="AAJ41" s="128"/>
      <c r="AAK41" s="128"/>
      <c r="AAL41" s="128"/>
      <c r="AAM41" s="128"/>
      <c r="AAN41" s="128"/>
      <c r="AAO41" s="128"/>
      <c r="AAP41" s="128"/>
      <c r="AAQ41" s="128"/>
      <c r="AAR41" s="128"/>
      <c r="AAS41" s="128"/>
      <c r="AAT41" s="128"/>
      <c r="AAU41" s="128"/>
      <c r="AAV41" s="128"/>
      <c r="AAW41" s="128"/>
      <c r="AAX41" s="128"/>
      <c r="AAY41" s="128"/>
      <c r="AAZ41" s="128"/>
      <c r="ABA41" s="128"/>
      <c r="ABB41" s="128"/>
      <c r="ABC41" s="128"/>
      <c r="ABD41" s="128"/>
      <c r="ABE41" s="128"/>
      <c r="ABF41" s="128"/>
      <c r="ABG41" s="128"/>
      <c r="ABH41" s="128"/>
      <c r="ABI41" s="128"/>
      <c r="ABJ41" s="128"/>
      <c r="ABK41" s="128"/>
      <c r="ABL41" s="128"/>
      <c r="ABM41" s="128"/>
      <c r="ABN41" s="128"/>
      <c r="ABO41" s="128"/>
      <c r="ABP41" s="128"/>
      <c r="ABQ41" s="128"/>
      <c r="ABR41" s="128"/>
      <c r="ABS41" s="128"/>
      <c r="ABT41" s="128"/>
      <c r="ABU41" s="128"/>
      <c r="ABV41" s="128"/>
      <c r="ABW41" s="128"/>
      <c r="ABX41" s="128"/>
      <c r="ABY41" s="128"/>
      <c r="ABZ41" s="128"/>
      <c r="ACA41" s="128"/>
      <c r="ACB41" s="128"/>
      <c r="ACC41" s="128"/>
      <c r="ACD41" s="128"/>
      <c r="ACE41" s="128"/>
      <c r="ACF41" s="128"/>
      <c r="ACG41" s="128"/>
      <c r="ACH41" s="128"/>
      <c r="ACI41" s="128"/>
      <c r="ACJ41" s="128"/>
      <c r="ACK41" s="128"/>
      <c r="ACL41" s="128"/>
      <c r="ACM41" s="128"/>
      <c r="ACN41" s="128"/>
      <c r="ACO41" s="128"/>
      <c r="ACP41" s="128"/>
      <c r="ACQ41" s="128"/>
      <c r="ACR41" s="128"/>
      <c r="ACS41" s="128"/>
      <c r="ACT41" s="128"/>
      <c r="ACU41" s="128"/>
      <c r="ACV41" s="128"/>
      <c r="ACW41" s="128"/>
      <c r="ACX41" s="128"/>
      <c r="ACY41" s="128"/>
      <c r="ACZ41" s="128"/>
      <c r="ADA41" s="128"/>
      <c r="ADB41" s="128"/>
      <c r="ADC41" s="128"/>
      <c r="ADD41" s="128"/>
      <c r="ADE41" s="128"/>
      <c r="ADF41" s="128"/>
      <c r="ADG41" s="128"/>
      <c r="ADH41" s="128"/>
      <c r="ADI41" s="128"/>
      <c r="ADJ41" s="128"/>
      <c r="ADK41" s="128"/>
      <c r="ADL41" s="128"/>
      <c r="ADM41" s="128"/>
      <c r="ADN41" s="128"/>
      <c r="ADO41" s="128"/>
      <c r="ADP41" s="128"/>
      <c r="ADQ41" s="128"/>
      <c r="ADR41" s="128"/>
      <c r="ADS41" s="128"/>
      <c r="ADT41" s="128"/>
      <c r="ADU41" s="128"/>
      <c r="ADV41" s="128"/>
      <c r="ADW41" s="128"/>
      <c r="ADX41" s="128"/>
      <c r="ADY41" s="128"/>
      <c r="ADZ41" s="128"/>
      <c r="AEA41" s="128"/>
      <c r="AEB41" s="128"/>
      <c r="AEC41" s="128"/>
      <c r="AED41" s="128"/>
      <c r="AEE41" s="128"/>
      <c r="AEF41" s="128"/>
      <c r="AEG41" s="128"/>
      <c r="AEH41" s="128"/>
      <c r="AEI41" s="128"/>
      <c r="AEJ41" s="128"/>
      <c r="AEK41" s="128"/>
      <c r="AEL41" s="128"/>
      <c r="AEM41" s="128"/>
      <c r="AEN41" s="128"/>
      <c r="AEO41" s="128"/>
      <c r="AEP41" s="128"/>
      <c r="AEQ41" s="128"/>
      <c r="AER41" s="128"/>
      <c r="AES41" s="128"/>
      <c r="AET41" s="128"/>
      <c r="AEU41" s="128"/>
      <c r="AEV41" s="128"/>
      <c r="AEW41" s="128"/>
      <c r="AEX41" s="128"/>
      <c r="AEY41" s="128"/>
      <c r="AEZ41" s="128"/>
      <c r="AFA41" s="128"/>
      <c r="AFB41" s="128"/>
      <c r="AFC41" s="128"/>
      <c r="AFD41" s="128"/>
      <c r="AFE41" s="128"/>
      <c r="AFF41" s="128"/>
      <c r="AFG41" s="128"/>
      <c r="AFH41" s="128"/>
      <c r="AFI41" s="128"/>
      <c r="AFJ41" s="128"/>
      <c r="AFK41" s="128"/>
      <c r="AFL41" s="128"/>
      <c r="AFM41" s="128"/>
      <c r="AFN41" s="128"/>
      <c r="AFO41" s="128"/>
      <c r="AFP41" s="128"/>
      <c r="AFQ41" s="128"/>
      <c r="AFR41" s="128"/>
      <c r="AFS41" s="128"/>
      <c r="AFT41" s="128"/>
      <c r="AFU41" s="128"/>
      <c r="AFV41" s="128"/>
      <c r="AFW41" s="128"/>
      <c r="AFX41" s="128"/>
      <c r="AFY41" s="128"/>
      <c r="AFZ41" s="128"/>
      <c r="AGA41" s="128"/>
      <c r="AGB41" s="128"/>
      <c r="AGC41" s="128"/>
      <c r="AGD41" s="128"/>
      <c r="AGE41" s="128"/>
      <c r="AGF41" s="128"/>
      <c r="AGG41" s="128"/>
      <c r="AGH41" s="128"/>
      <c r="AGI41" s="128"/>
      <c r="AGJ41" s="128"/>
      <c r="AGK41" s="128"/>
      <c r="AGL41" s="128"/>
      <c r="AGM41" s="128"/>
      <c r="AGN41" s="128"/>
      <c r="AGO41" s="128"/>
      <c r="AGP41" s="128"/>
      <c r="AGQ41" s="128"/>
      <c r="AGR41" s="128"/>
      <c r="AGS41" s="128"/>
      <c r="AGT41" s="128"/>
      <c r="AGU41" s="128"/>
      <c r="AGV41" s="128"/>
      <c r="AGW41" s="128"/>
      <c r="AGX41" s="128"/>
      <c r="AGY41" s="128"/>
      <c r="AGZ41" s="128"/>
      <c r="AHA41" s="128"/>
      <c r="AHB41" s="128"/>
      <c r="AHC41" s="128"/>
      <c r="AHD41" s="128"/>
      <c r="AHE41" s="128"/>
      <c r="AHF41" s="128"/>
      <c r="AHG41" s="128"/>
      <c r="AHH41" s="128"/>
      <c r="AHI41" s="128"/>
      <c r="AHJ41" s="128"/>
      <c r="AHK41" s="128"/>
      <c r="AHL41" s="128"/>
      <c r="AHM41" s="128"/>
      <c r="AHN41" s="128"/>
      <c r="AHO41" s="128"/>
      <c r="AHP41" s="128"/>
      <c r="AHQ41" s="128"/>
      <c r="AHR41" s="128"/>
      <c r="AHS41" s="128"/>
      <c r="AHT41" s="128"/>
      <c r="AHU41" s="128"/>
      <c r="AHV41" s="128"/>
      <c r="AHW41" s="128"/>
      <c r="AHX41" s="128"/>
      <c r="AHY41" s="128"/>
      <c r="AHZ41" s="128"/>
      <c r="AIA41" s="128"/>
      <c r="AIB41" s="128"/>
      <c r="AIC41" s="128"/>
      <c r="AID41" s="128"/>
      <c r="AIE41" s="128"/>
      <c r="AIF41" s="128"/>
      <c r="AIG41" s="128"/>
      <c r="AIH41" s="128"/>
      <c r="AII41" s="128"/>
      <c r="AIJ41" s="128"/>
      <c r="AIK41" s="128"/>
      <c r="AIL41" s="128"/>
      <c r="AIM41" s="128"/>
      <c r="AIN41" s="128"/>
      <c r="AIO41" s="128"/>
      <c r="AIP41" s="128"/>
      <c r="AIQ41" s="128"/>
      <c r="AIR41" s="128"/>
      <c r="AIS41" s="128"/>
      <c r="AIT41" s="128"/>
      <c r="AIU41" s="128"/>
      <c r="AIV41" s="128"/>
      <c r="AIW41" s="128"/>
      <c r="AIX41" s="128"/>
      <c r="AIY41" s="128"/>
      <c r="AIZ41" s="128"/>
      <c r="AJA41" s="128"/>
      <c r="AJB41" s="128"/>
      <c r="AJC41" s="128"/>
      <c r="AJD41" s="128"/>
      <c r="AJE41" s="128"/>
      <c r="AJF41" s="128"/>
      <c r="AJG41" s="128"/>
      <c r="AJH41" s="128"/>
      <c r="AJI41" s="128"/>
      <c r="AJJ41" s="128"/>
      <c r="AJK41" s="128"/>
      <c r="AJL41" s="128"/>
      <c r="AJM41" s="128"/>
      <c r="AJN41" s="128"/>
      <c r="AJO41" s="128"/>
      <c r="AJP41" s="128"/>
      <c r="AJQ41" s="128"/>
      <c r="AJR41" s="128"/>
      <c r="AJS41" s="128"/>
      <c r="AJT41" s="128"/>
      <c r="AJU41" s="128"/>
      <c r="AJV41" s="128"/>
      <c r="AJW41" s="128"/>
      <c r="AJX41" s="128"/>
      <c r="AJY41" s="128"/>
      <c r="AJZ41" s="128"/>
      <c r="AKA41" s="128"/>
      <c r="AKB41" s="128"/>
      <c r="AKC41" s="128"/>
      <c r="AKD41" s="128"/>
      <c r="AKE41" s="128"/>
      <c r="AKF41" s="128"/>
      <c r="AKG41" s="128"/>
      <c r="AKH41" s="128"/>
      <c r="AKI41" s="128"/>
      <c r="AKJ41" s="128"/>
      <c r="AKK41" s="128"/>
      <c r="AKL41" s="128"/>
      <c r="AKM41" s="128"/>
      <c r="AKN41" s="128"/>
      <c r="AKO41" s="128"/>
      <c r="AKP41" s="128"/>
      <c r="AKQ41" s="128"/>
      <c r="AKR41" s="128"/>
      <c r="AKS41" s="128"/>
      <c r="AKT41" s="128"/>
      <c r="AKU41" s="128"/>
      <c r="AKV41" s="128"/>
      <c r="AKW41" s="128"/>
      <c r="AKX41" s="128"/>
      <c r="AKY41" s="128"/>
      <c r="AKZ41" s="128"/>
      <c r="ALA41" s="128"/>
      <c r="ALB41" s="128"/>
      <c r="ALC41" s="128"/>
      <c r="ALD41" s="128"/>
      <c r="ALE41" s="128"/>
      <c r="ALF41" s="128"/>
      <c r="ALG41" s="128"/>
      <c r="ALH41" s="128"/>
      <c r="ALI41" s="128"/>
      <c r="ALJ41" s="128"/>
      <c r="ALK41" s="128"/>
      <c r="ALL41" s="128"/>
      <c r="ALM41" s="128"/>
      <c r="ALN41" s="128"/>
      <c r="ALO41" s="128"/>
      <c r="ALP41" s="128"/>
      <c r="ALQ41" s="128"/>
      <c r="ALR41" s="128"/>
      <c r="ALS41" s="128"/>
      <c r="ALT41" s="128"/>
      <c r="ALU41" s="128"/>
      <c r="ALV41" s="128"/>
      <c r="ALW41" s="128"/>
      <c r="ALX41" s="128"/>
      <c r="ALY41" s="128"/>
      <c r="ALZ41" s="128"/>
      <c r="AMA41"/>
      <c r="AMB41"/>
      <c r="AMC41"/>
      <c r="AMD41"/>
    </row>
    <row r="42" spans="1:1018" s="96" customFormat="1" ht="12" customHeight="1">
      <c r="A42" s="130"/>
      <c r="B42" s="130"/>
      <c r="C42" s="130"/>
      <c r="D42" s="130"/>
      <c r="E42" s="130"/>
      <c r="F42" s="130"/>
      <c r="I42" s="225"/>
      <c r="K42" s="159"/>
      <c r="P42" s="173"/>
      <c r="T42" s="278"/>
      <c r="X42"/>
      <c r="Y42" s="179"/>
      <c r="AA42" s="159"/>
      <c r="AC42"/>
      <c r="AE42" s="128"/>
      <c r="AF42"/>
      <c r="AG42" s="128"/>
      <c r="AH42" s="128"/>
      <c r="AI42" s="128"/>
      <c r="AJ42" s="128"/>
      <c r="AK42" s="128"/>
      <c r="AL42" s="128"/>
      <c r="AM42" s="128"/>
      <c r="AN42" s="128"/>
      <c r="AO42" s="128"/>
      <c r="AP42" s="128"/>
      <c r="AQ42" s="128"/>
      <c r="AR42" s="128"/>
      <c r="AS42" s="128"/>
      <c r="AT42" s="128"/>
      <c r="AU42" s="128"/>
      <c r="AV42" s="128"/>
      <c r="AW42" s="128"/>
      <c r="AX42" s="128"/>
      <c r="AY42" s="128"/>
      <c r="AZ42" s="128"/>
      <c r="BA42" s="128"/>
      <c r="BB42" s="128"/>
      <c r="BC42" s="128"/>
      <c r="BD42" s="128"/>
      <c r="BE42" s="128"/>
      <c r="BF42" s="128"/>
      <c r="BG42" s="128"/>
      <c r="BH42" s="128"/>
      <c r="BI42" s="128"/>
      <c r="BJ42" s="128"/>
      <c r="BK42" s="128"/>
      <c r="BL42" s="128"/>
      <c r="BM42" s="128"/>
      <c r="BN42" s="128"/>
      <c r="BO42" s="128"/>
      <c r="BP42" s="128"/>
      <c r="BQ42" s="128"/>
      <c r="BR42" s="128"/>
      <c r="BS42" s="128"/>
      <c r="BT42" s="128"/>
      <c r="BU42" s="128"/>
      <c r="BV42" s="128"/>
      <c r="BW42" s="128"/>
      <c r="BX42" s="128"/>
      <c r="BY42" s="128"/>
      <c r="BZ42" s="128"/>
      <c r="CA42" s="128"/>
      <c r="CB42" s="128"/>
      <c r="CC42" s="128"/>
      <c r="CD42" s="128"/>
      <c r="CE42" s="128"/>
      <c r="CF42" s="128"/>
      <c r="CG42" s="128"/>
      <c r="CH42" s="128"/>
      <c r="CI42" s="128"/>
      <c r="CJ42" s="128"/>
      <c r="CK42" s="128"/>
      <c r="CL42" s="128"/>
      <c r="CM42" s="128"/>
      <c r="CN42" s="128"/>
      <c r="CO42" s="128"/>
      <c r="CP42" s="128"/>
      <c r="CQ42" s="128"/>
      <c r="CR42" s="128"/>
      <c r="CS42" s="128"/>
      <c r="CT42" s="128"/>
      <c r="CU42" s="128"/>
      <c r="CV42" s="128"/>
      <c r="CW42" s="128"/>
      <c r="CX42" s="128"/>
      <c r="CY42" s="128"/>
      <c r="CZ42" s="128"/>
      <c r="DA42" s="128"/>
      <c r="DB42" s="128"/>
      <c r="DC42" s="128"/>
      <c r="DD42" s="128"/>
      <c r="DE42" s="128"/>
      <c r="DF42" s="128"/>
      <c r="DG42" s="128"/>
      <c r="DH42" s="128"/>
      <c r="DI42" s="128"/>
      <c r="DJ42" s="128"/>
      <c r="DK42" s="128"/>
      <c r="DL42" s="128"/>
      <c r="DM42" s="128"/>
      <c r="DN42" s="128"/>
      <c r="DO42" s="128"/>
      <c r="DP42" s="128"/>
      <c r="DQ42" s="128"/>
      <c r="DR42" s="128"/>
      <c r="DS42" s="128"/>
      <c r="DT42" s="128"/>
      <c r="DU42" s="128"/>
      <c r="DV42" s="128"/>
      <c r="DW42" s="128"/>
      <c r="DX42" s="128"/>
      <c r="DY42" s="128"/>
      <c r="DZ42" s="128"/>
      <c r="EA42" s="128"/>
      <c r="EB42" s="128"/>
      <c r="EC42" s="128"/>
      <c r="ED42" s="128"/>
      <c r="EE42" s="128"/>
      <c r="EF42" s="128"/>
      <c r="EG42" s="128"/>
      <c r="EH42" s="128"/>
      <c r="EI42" s="128"/>
      <c r="EJ42" s="128"/>
      <c r="EK42" s="128"/>
      <c r="EL42" s="128"/>
      <c r="EM42" s="128"/>
      <c r="EN42" s="128"/>
      <c r="EO42" s="128"/>
      <c r="EP42" s="128"/>
      <c r="EQ42" s="128"/>
      <c r="ER42" s="128"/>
      <c r="ES42" s="128"/>
      <c r="ET42" s="128"/>
      <c r="EU42" s="128"/>
      <c r="EV42" s="128"/>
      <c r="EW42" s="128"/>
      <c r="EX42" s="128"/>
      <c r="EY42" s="128"/>
      <c r="EZ42" s="128"/>
      <c r="FA42" s="128"/>
      <c r="FB42" s="128"/>
      <c r="FC42" s="128"/>
      <c r="FD42" s="128"/>
      <c r="FE42" s="128"/>
      <c r="FF42" s="128"/>
      <c r="FG42" s="128"/>
      <c r="FH42" s="128"/>
      <c r="FI42" s="128"/>
      <c r="FJ42" s="128"/>
      <c r="FK42" s="128"/>
      <c r="FL42" s="128"/>
      <c r="FM42" s="128"/>
      <c r="FN42" s="128"/>
      <c r="FO42" s="128"/>
      <c r="FP42" s="128"/>
      <c r="FQ42" s="128"/>
      <c r="FR42" s="128"/>
      <c r="FS42" s="128"/>
      <c r="FT42" s="128"/>
      <c r="FU42" s="128"/>
      <c r="FV42" s="128"/>
      <c r="FW42" s="128"/>
      <c r="FX42" s="128"/>
      <c r="FY42" s="128"/>
      <c r="FZ42" s="128"/>
      <c r="GA42" s="128"/>
      <c r="GB42" s="128"/>
      <c r="GC42" s="128"/>
      <c r="GD42" s="128"/>
      <c r="GE42" s="128"/>
      <c r="GF42" s="128"/>
      <c r="GG42" s="128"/>
      <c r="GH42" s="128"/>
      <c r="GI42" s="128"/>
      <c r="GJ42" s="128"/>
      <c r="GK42" s="128"/>
      <c r="GL42" s="128"/>
      <c r="GM42" s="128"/>
      <c r="GN42" s="128"/>
      <c r="GO42" s="128"/>
      <c r="GP42" s="128"/>
      <c r="GQ42" s="128"/>
      <c r="GR42" s="128"/>
      <c r="GS42" s="128"/>
      <c r="GT42" s="128"/>
      <c r="GU42" s="128"/>
      <c r="GV42" s="128"/>
      <c r="GW42" s="128"/>
      <c r="GX42" s="128"/>
      <c r="GY42" s="128"/>
      <c r="GZ42" s="128"/>
      <c r="HA42" s="128"/>
      <c r="HB42" s="128"/>
      <c r="HC42" s="128"/>
      <c r="HD42" s="128"/>
      <c r="HE42" s="128"/>
      <c r="HF42" s="128"/>
      <c r="HG42" s="128"/>
      <c r="HH42" s="128"/>
      <c r="HI42" s="128"/>
      <c r="HJ42" s="128"/>
      <c r="HK42" s="128"/>
      <c r="HL42" s="128"/>
      <c r="HM42" s="128"/>
      <c r="HN42" s="128"/>
      <c r="HO42" s="128"/>
      <c r="HP42" s="128"/>
      <c r="HQ42" s="128"/>
      <c r="HR42" s="128"/>
      <c r="HS42" s="128"/>
      <c r="HT42" s="128"/>
      <c r="HU42" s="128"/>
      <c r="HV42" s="128"/>
      <c r="HW42" s="128"/>
      <c r="HX42" s="128"/>
      <c r="HY42" s="128"/>
      <c r="HZ42" s="128"/>
      <c r="IA42" s="128"/>
      <c r="IB42" s="128"/>
      <c r="IC42" s="128"/>
      <c r="ID42" s="128"/>
      <c r="IE42" s="128"/>
      <c r="IF42" s="128"/>
      <c r="IG42" s="128"/>
      <c r="IH42" s="128"/>
      <c r="II42" s="128"/>
      <c r="IJ42" s="128"/>
      <c r="IK42" s="128"/>
      <c r="IL42" s="128"/>
      <c r="IM42" s="128"/>
      <c r="IN42" s="128"/>
      <c r="IO42" s="128"/>
      <c r="IP42" s="128"/>
      <c r="IQ42" s="128"/>
      <c r="IR42" s="128"/>
      <c r="IS42" s="128"/>
      <c r="IT42" s="128"/>
      <c r="IU42" s="128"/>
      <c r="IV42" s="128"/>
      <c r="IW42" s="128"/>
      <c r="IX42" s="128"/>
      <c r="IY42" s="128"/>
      <c r="IZ42" s="128"/>
      <c r="JA42" s="128"/>
      <c r="JB42" s="128"/>
      <c r="JC42" s="128"/>
      <c r="JD42" s="128"/>
      <c r="JE42" s="128"/>
      <c r="JF42" s="128"/>
      <c r="JG42" s="128"/>
      <c r="JH42" s="128"/>
      <c r="JI42" s="128"/>
      <c r="JJ42" s="128"/>
      <c r="JK42" s="128"/>
      <c r="JL42" s="128"/>
      <c r="JM42" s="128"/>
      <c r="JN42" s="128"/>
      <c r="JO42" s="128"/>
      <c r="JP42" s="128"/>
      <c r="JQ42" s="128"/>
      <c r="JR42" s="128"/>
      <c r="JS42" s="128"/>
      <c r="JT42" s="128"/>
      <c r="JU42" s="128"/>
      <c r="JV42" s="128"/>
      <c r="JW42" s="128"/>
      <c r="JX42" s="128"/>
      <c r="JY42" s="128"/>
      <c r="JZ42" s="128"/>
      <c r="KA42" s="128"/>
      <c r="KB42" s="128"/>
      <c r="KC42" s="128"/>
      <c r="KD42" s="128"/>
      <c r="KE42" s="128"/>
      <c r="KF42" s="128"/>
      <c r="KG42" s="128"/>
      <c r="KH42" s="128"/>
      <c r="KI42" s="128"/>
      <c r="KJ42" s="128"/>
      <c r="KK42" s="128"/>
      <c r="KL42" s="128"/>
      <c r="KM42" s="128"/>
      <c r="KN42" s="128"/>
      <c r="KO42" s="128"/>
      <c r="KP42" s="128"/>
      <c r="KQ42" s="128"/>
      <c r="KR42" s="128"/>
      <c r="KS42" s="128"/>
      <c r="KT42" s="128"/>
      <c r="KU42" s="128"/>
      <c r="KV42" s="128"/>
      <c r="KW42" s="128"/>
      <c r="KX42" s="128"/>
      <c r="KY42" s="128"/>
      <c r="KZ42" s="128"/>
      <c r="LA42" s="128"/>
      <c r="LB42" s="128"/>
      <c r="LC42" s="128"/>
      <c r="LD42" s="128"/>
      <c r="LE42" s="128"/>
      <c r="LF42" s="128"/>
      <c r="LG42" s="128"/>
      <c r="LH42" s="128"/>
      <c r="LI42" s="128"/>
      <c r="LJ42" s="128"/>
      <c r="LK42" s="128"/>
      <c r="LL42" s="128"/>
      <c r="LM42" s="128"/>
      <c r="LN42" s="128"/>
      <c r="LO42" s="128"/>
      <c r="LP42" s="128"/>
      <c r="LQ42" s="128"/>
      <c r="LR42" s="128"/>
      <c r="LS42" s="128"/>
      <c r="LT42" s="128"/>
      <c r="LU42" s="128"/>
      <c r="LV42" s="128"/>
      <c r="LW42" s="128"/>
      <c r="LX42" s="128"/>
      <c r="LY42" s="128"/>
      <c r="LZ42" s="128"/>
      <c r="MA42" s="128"/>
      <c r="MB42" s="128"/>
      <c r="MC42" s="128"/>
      <c r="MD42" s="128"/>
      <c r="ME42" s="128"/>
      <c r="MF42" s="128"/>
      <c r="MG42" s="128"/>
      <c r="MH42" s="128"/>
      <c r="MI42" s="128"/>
      <c r="MJ42" s="128"/>
      <c r="MK42" s="128"/>
      <c r="ML42" s="128"/>
      <c r="MM42" s="128"/>
      <c r="MN42" s="128"/>
      <c r="MO42" s="128"/>
      <c r="MP42" s="128"/>
      <c r="MQ42" s="128"/>
      <c r="MR42" s="128"/>
      <c r="MS42" s="128"/>
      <c r="MT42" s="128"/>
      <c r="MU42" s="128"/>
      <c r="MV42" s="128"/>
      <c r="MW42" s="128"/>
      <c r="MX42" s="128"/>
      <c r="MY42" s="128"/>
      <c r="MZ42" s="128"/>
      <c r="NA42" s="128"/>
      <c r="NB42" s="128"/>
      <c r="NC42" s="128"/>
      <c r="ND42" s="128"/>
      <c r="NE42" s="128"/>
      <c r="NF42" s="128"/>
      <c r="NG42" s="128"/>
      <c r="NH42" s="128"/>
      <c r="NI42" s="128"/>
      <c r="NJ42" s="128"/>
      <c r="NK42" s="128"/>
      <c r="NL42" s="128"/>
      <c r="NM42" s="128"/>
      <c r="NN42" s="128"/>
      <c r="NO42" s="128"/>
      <c r="NP42" s="128"/>
      <c r="NQ42" s="128"/>
      <c r="NR42" s="128"/>
      <c r="NS42" s="128"/>
      <c r="NT42" s="128"/>
      <c r="NU42" s="128"/>
      <c r="NV42" s="128"/>
      <c r="NW42" s="128"/>
      <c r="NX42" s="128"/>
      <c r="NY42" s="128"/>
      <c r="NZ42" s="128"/>
      <c r="OA42" s="128"/>
      <c r="OB42" s="128"/>
      <c r="OC42" s="128"/>
      <c r="OD42" s="128"/>
      <c r="OE42" s="128"/>
      <c r="OF42" s="128"/>
      <c r="OG42" s="128"/>
      <c r="OH42" s="128"/>
      <c r="OI42" s="128"/>
      <c r="OJ42" s="128"/>
      <c r="OK42" s="128"/>
      <c r="OL42" s="128"/>
      <c r="OM42" s="128"/>
      <c r="ON42" s="128"/>
      <c r="OO42" s="128"/>
      <c r="OP42" s="128"/>
      <c r="OQ42" s="128"/>
      <c r="OR42" s="128"/>
      <c r="OS42" s="128"/>
      <c r="OT42" s="128"/>
      <c r="OU42" s="128"/>
      <c r="OV42" s="128"/>
      <c r="OW42" s="128"/>
      <c r="OX42" s="128"/>
      <c r="OY42" s="128"/>
      <c r="OZ42" s="128"/>
      <c r="PA42" s="128"/>
      <c r="PB42" s="128"/>
      <c r="PC42" s="128"/>
      <c r="PD42" s="128"/>
      <c r="PE42" s="128"/>
      <c r="PF42" s="128"/>
      <c r="PG42" s="128"/>
      <c r="PH42" s="128"/>
      <c r="PI42" s="128"/>
      <c r="PJ42" s="128"/>
      <c r="PK42" s="128"/>
      <c r="PL42" s="128"/>
      <c r="PM42" s="128"/>
      <c r="PN42" s="128"/>
      <c r="PO42" s="128"/>
      <c r="PP42" s="128"/>
      <c r="PQ42" s="128"/>
      <c r="PR42" s="128"/>
      <c r="PS42" s="128"/>
      <c r="PT42" s="128"/>
      <c r="PU42" s="128"/>
      <c r="PV42" s="128"/>
      <c r="PW42" s="128"/>
      <c r="PX42" s="128"/>
      <c r="PY42" s="128"/>
      <c r="PZ42" s="128"/>
      <c r="QA42" s="128"/>
      <c r="QB42" s="128"/>
      <c r="QC42" s="128"/>
      <c r="QD42" s="128"/>
      <c r="QE42" s="128"/>
      <c r="QF42" s="128"/>
      <c r="QG42" s="128"/>
      <c r="QH42" s="128"/>
      <c r="QI42" s="128"/>
      <c r="QJ42" s="128"/>
      <c r="QK42" s="128"/>
      <c r="QL42" s="128"/>
      <c r="QM42" s="128"/>
      <c r="QN42" s="128"/>
      <c r="QO42" s="128"/>
      <c r="QP42" s="128"/>
      <c r="QQ42" s="128"/>
      <c r="QR42" s="128"/>
      <c r="QS42" s="128"/>
      <c r="QT42" s="128"/>
      <c r="QU42" s="128"/>
      <c r="QV42" s="128"/>
      <c r="QW42" s="128"/>
      <c r="QX42" s="128"/>
      <c r="QY42" s="128"/>
      <c r="QZ42" s="128"/>
      <c r="RA42" s="128"/>
      <c r="RB42" s="128"/>
      <c r="RC42" s="128"/>
      <c r="RD42" s="128"/>
      <c r="RE42" s="128"/>
      <c r="RF42" s="128"/>
      <c r="RG42" s="128"/>
      <c r="RH42" s="128"/>
      <c r="RI42" s="128"/>
      <c r="RJ42" s="128"/>
      <c r="RK42" s="128"/>
      <c r="RL42" s="128"/>
      <c r="RM42" s="128"/>
      <c r="RN42" s="128"/>
      <c r="RO42" s="128"/>
      <c r="RP42" s="128"/>
      <c r="RQ42" s="128"/>
      <c r="RR42" s="128"/>
      <c r="RS42" s="128"/>
      <c r="RT42" s="128"/>
      <c r="RU42" s="128"/>
      <c r="RV42" s="128"/>
      <c r="RW42" s="128"/>
      <c r="RX42" s="128"/>
      <c r="RY42" s="128"/>
      <c r="RZ42" s="128"/>
      <c r="SA42" s="128"/>
      <c r="SB42" s="128"/>
      <c r="SC42" s="128"/>
      <c r="SD42" s="128"/>
      <c r="SE42" s="128"/>
      <c r="SF42" s="128"/>
      <c r="SG42" s="128"/>
      <c r="SH42" s="128"/>
      <c r="SI42" s="128"/>
      <c r="SJ42" s="128"/>
      <c r="SK42" s="128"/>
      <c r="SL42" s="128"/>
      <c r="SM42" s="128"/>
      <c r="SN42" s="128"/>
      <c r="SO42" s="128"/>
      <c r="SP42" s="128"/>
      <c r="SQ42" s="128"/>
      <c r="SR42" s="128"/>
      <c r="SS42" s="128"/>
      <c r="ST42" s="128"/>
      <c r="SU42" s="128"/>
      <c r="SV42" s="128"/>
      <c r="SW42" s="128"/>
      <c r="SX42" s="128"/>
      <c r="SY42" s="128"/>
      <c r="SZ42" s="128"/>
      <c r="TA42" s="128"/>
      <c r="TB42" s="128"/>
      <c r="TC42" s="128"/>
      <c r="TD42" s="128"/>
      <c r="TE42" s="128"/>
      <c r="TF42" s="128"/>
      <c r="TG42" s="128"/>
      <c r="TH42" s="128"/>
      <c r="TI42" s="128"/>
      <c r="TJ42" s="128"/>
      <c r="TK42" s="128"/>
      <c r="TL42" s="128"/>
      <c r="TM42" s="128"/>
      <c r="TN42" s="128"/>
      <c r="TO42" s="128"/>
      <c r="TP42" s="128"/>
      <c r="TQ42" s="128"/>
      <c r="TR42" s="128"/>
      <c r="TS42" s="128"/>
      <c r="TT42" s="128"/>
      <c r="TU42" s="128"/>
      <c r="TV42" s="128"/>
      <c r="TW42" s="128"/>
      <c r="TX42" s="128"/>
      <c r="TY42" s="128"/>
      <c r="TZ42" s="128"/>
      <c r="UA42" s="128"/>
      <c r="UB42" s="128"/>
      <c r="UC42" s="128"/>
      <c r="UD42" s="128"/>
      <c r="UE42" s="128"/>
      <c r="UF42" s="128"/>
      <c r="UG42" s="128"/>
      <c r="UH42" s="128"/>
      <c r="UI42" s="128"/>
      <c r="UJ42" s="128"/>
      <c r="UK42" s="128"/>
      <c r="UL42" s="128"/>
      <c r="UM42" s="128"/>
      <c r="UN42" s="128"/>
      <c r="UO42" s="128"/>
      <c r="UP42" s="128"/>
      <c r="UQ42" s="128"/>
      <c r="UR42" s="128"/>
      <c r="US42" s="128"/>
      <c r="UT42" s="128"/>
      <c r="UU42" s="128"/>
      <c r="UV42" s="128"/>
      <c r="UW42" s="128"/>
      <c r="UX42" s="128"/>
      <c r="UY42" s="128"/>
      <c r="UZ42" s="128"/>
      <c r="VA42" s="128"/>
      <c r="VB42" s="128"/>
      <c r="VC42" s="128"/>
      <c r="VD42" s="128"/>
      <c r="VE42" s="128"/>
      <c r="VF42" s="128"/>
      <c r="VG42" s="128"/>
      <c r="VH42" s="128"/>
      <c r="VI42" s="128"/>
      <c r="VJ42" s="128"/>
      <c r="VK42" s="128"/>
      <c r="VL42" s="128"/>
      <c r="VM42" s="128"/>
      <c r="VN42" s="128"/>
      <c r="VO42" s="128"/>
      <c r="VP42" s="128"/>
      <c r="VQ42" s="128"/>
      <c r="VR42" s="128"/>
      <c r="VS42" s="128"/>
      <c r="VT42" s="128"/>
      <c r="VU42" s="128"/>
      <c r="VV42" s="128"/>
      <c r="VW42" s="128"/>
      <c r="VX42" s="128"/>
      <c r="VY42" s="128"/>
      <c r="VZ42" s="128"/>
      <c r="WA42" s="128"/>
      <c r="WB42" s="128"/>
      <c r="WC42" s="128"/>
      <c r="WD42" s="128"/>
      <c r="WE42" s="128"/>
      <c r="WF42" s="128"/>
      <c r="WG42" s="128"/>
      <c r="WH42" s="128"/>
      <c r="WI42" s="128"/>
      <c r="WJ42" s="128"/>
      <c r="WK42" s="128"/>
      <c r="WL42" s="128"/>
      <c r="WM42" s="128"/>
      <c r="WN42" s="128"/>
      <c r="WO42" s="128"/>
      <c r="WP42" s="128"/>
      <c r="WQ42" s="128"/>
      <c r="WR42" s="128"/>
      <c r="WS42" s="128"/>
      <c r="WT42" s="128"/>
      <c r="WU42" s="128"/>
      <c r="WV42" s="128"/>
      <c r="WW42" s="128"/>
      <c r="WX42" s="128"/>
      <c r="WY42" s="128"/>
      <c r="WZ42" s="128"/>
      <c r="XA42" s="128"/>
      <c r="XB42" s="128"/>
      <c r="XC42" s="128"/>
      <c r="XD42" s="128"/>
      <c r="XE42" s="128"/>
      <c r="XF42" s="128"/>
      <c r="XG42" s="128"/>
      <c r="XH42" s="128"/>
      <c r="XI42" s="128"/>
      <c r="XJ42" s="128"/>
      <c r="XK42" s="128"/>
      <c r="XL42" s="128"/>
      <c r="XM42" s="128"/>
      <c r="XN42" s="128"/>
      <c r="XO42" s="128"/>
      <c r="XP42" s="128"/>
      <c r="XQ42" s="128"/>
      <c r="XR42" s="128"/>
      <c r="XS42" s="128"/>
      <c r="XT42" s="128"/>
      <c r="XU42" s="128"/>
      <c r="XV42" s="128"/>
      <c r="XW42" s="128"/>
      <c r="XX42" s="128"/>
      <c r="XY42" s="128"/>
      <c r="XZ42" s="128"/>
      <c r="YA42" s="128"/>
      <c r="YB42" s="128"/>
      <c r="YC42" s="128"/>
      <c r="YD42" s="128"/>
      <c r="YE42" s="128"/>
      <c r="YF42" s="128"/>
      <c r="YG42" s="128"/>
      <c r="YH42" s="128"/>
      <c r="YI42" s="128"/>
      <c r="YJ42" s="128"/>
      <c r="YK42" s="128"/>
      <c r="YL42" s="128"/>
      <c r="YM42" s="128"/>
      <c r="YN42" s="128"/>
      <c r="YO42" s="128"/>
      <c r="YP42" s="128"/>
      <c r="YQ42" s="128"/>
      <c r="YR42" s="128"/>
      <c r="YS42" s="128"/>
      <c r="YT42" s="128"/>
      <c r="YU42" s="128"/>
      <c r="YV42" s="128"/>
      <c r="YW42" s="128"/>
      <c r="YX42" s="128"/>
      <c r="YY42" s="128"/>
      <c r="YZ42" s="128"/>
      <c r="ZA42" s="128"/>
      <c r="ZB42" s="128"/>
      <c r="ZC42" s="128"/>
      <c r="ZD42" s="128"/>
      <c r="ZE42" s="128"/>
      <c r="ZF42" s="128"/>
      <c r="ZG42" s="128"/>
      <c r="ZH42" s="128"/>
      <c r="ZI42" s="128"/>
      <c r="ZJ42" s="128"/>
      <c r="ZK42" s="128"/>
      <c r="ZL42" s="128"/>
      <c r="ZM42" s="128"/>
      <c r="ZN42" s="128"/>
      <c r="ZO42" s="128"/>
      <c r="ZP42" s="128"/>
      <c r="ZQ42" s="128"/>
      <c r="ZR42" s="128"/>
      <c r="ZS42" s="128"/>
      <c r="ZT42" s="128"/>
      <c r="ZU42" s="128"/>
      <c r="ZV42" s="128"/>
      <c r="ZW42" s="128"/>
      <c r="ZX42" s="128"/>
      <c r="ZY42" s="128"/>
      <c r="ZZ42" s="128"/>
      <c r="AAA42" s="128"/>
      <c r="AAB42" s="128"/>
      <c r="AAC42" s="128"/>
      <c r="AAD42" s="128"/>
      <c r="AAE42" s="128"/>
      <c r="AAF42" s="128"/>
      <c r="AAG42" s="128"/>
      <c r="AAH42" s="128"/>
      <c r="AAI42" s="128"/>
      <c r="AAJ42" s="128"/>
      <c r="AAK42" s="128"/>
      <c r="AAL42" s="128"/>
      <c r="AAM42" s="128"/>
      <c r="AAN42" s="128"/>
      <c r="AAO42" s="128"/>
      <c r="AAP42" s="128"/>
      <c r="AAQ42" s="128"/>
      <c r="AAR42" s="128"/>
      <c r="AAS42" s="128"/>
      <c r="AAT42" s="128"/>
      <c r="AAU42" s="128"/>
      <c r="AAV42" s="128"/>
      <c r="AAW42" s="128"/>
      <c r="AAX42" s="128"/>
      <c r="AAY42" s="128"/>
      <c r="AAZ42" s="128"/>
      <c r="ABA42" s="128"/>
      <c r="ABB42" s="128"/>
      <c r="ABC42" s="128"/>
      <c r="ABD42" s="128"/>
      <c r="ABE42" s="128"/>
      <c r="ABF42" s="128"/>
      <c r="ABG42" s="128"/>
      <c r="ABH42" s="128"/>
      <c r="ABI42" s="128"/>
      <c r="ABJ42" s="128"/>
      <c r="ABK42" s="128"/>
      <c r="ABL42" s="128"/>
      <c r="ABM42" s="128"/>
      <c r="ABN42" s="128"/>
      <c r="ABO42" s="128"/>
      <c r="ABP42" s="128"/>
      <c r="ABQ42" s="128"/>
      <c r="ABR42" s="128"/>
      <c r="ABS42" s="128"/>
      <c r="ABT42" s="128"/>
      <c r="ABU42" s="128"/>
      <c r="ABV42" s="128"/>
      <c r="ABW42" s="128"/>
      <c r="ABX42" s="128"/>
      <c r="ABY42" s="128"/>
      <c r="ABZ42" s="128"/>
      <c r="ACA42" s="128"/>
      <c r="ACB42" s="128"/>
      <c r="ACC42" s="128"/>
      <c r="ACD42" s="128"/>
      <c r="ACE42" s="128"/>
      <c r="ACF42" s="128"/>
      <c r="ACG42" s="128"/>
      <c r="ACH42" s="128"/>
      <c r="ACI42" s="128"/>
      <c r="ACJ42" s="128"/>
      <c r="ACK42" s="128"/>
      <c r="ACL42" s="128"/>
      <c r="ACM42" s="128"/>
      <c r="ACN42" s="128"/>
      <c r="ACO42" s="128"/>
      <c r="ACP42" s="128"/>
      <c r="ACQ42" s="128"/>
      <c r="ACR42" s="128"/>
      <c r="ACS42" s="128"/>
      <c r="ACT42" s="128"/>
      <c r="ACU42" s="128"/>
      <c r="ACV42" s="128"/>
      <c r="ACW42" s="128"/>
      <c r="ACX42" s="128"/>
      <c r="ACY42" s="128"/>
      <c r="ACZ42" s="128"/>
      <c r="ADA42" s="128"/>
      <c r="ADB42" s="128"/>
      <c r="ADC42" s="128"/>
      <c r="ADD42" s="128"/>
      <c r="ADE42" s="128"/>
      <c r="ADF42" s="128"/>
      <c r="ADG42" s="128"/>
      <c r="ADH42" s="128"/>
      <c r="ADI42" s="128"/>
      <c r="ADJ42" s="128"/>
      <c r="ADK42" s="128"/>
      <c r="ADL42" s="128"/>
      <c r="ADM42" s="128"/>
      <c r="ADN42" s="128"/>
      <c r="ADO42" s="128"/>
      <c r="ADP42" s="128"/>
      <c r="ADQ42" s="128"/>
      <c r="ADR42" s="128"/>
      <c r="ADS42" s="128"/>
      <c r="ADT42" s="128"/>
      <c r="ADU42" s="128"/>
      <c r="ADV42" s="128"/>
      <c r="ADW42" s="128"/>
      <c r="ADX42" s="128"/>
      <c r="ADY42" s="128"/>
      <c r="ADZ42" s="128"/>
      <c r="AEA42" s="128"/>
      <c r="AEB42" s="128"/>
      <c r="AEC42" s="128"/>
      <c r="AED42" s="128"/>
      <c r="AEE42" s="128"/>
      <c r="AEF42" s="128"/>
      <c r="AEG42" s="128"/>
      <c r="AEH42" s="128"/>
      <c r="AEI42" s="128"/>
      <c r="AEJ42" s="128"/>
      <c r="AEK42" s="128"/>
      <c r="AEL42" s="128"/>
      <c r="AEM42" s="128"/>
      <c r="AEN42" s="128"/>
      <c r="AEO42" s="128"/>
      <c r="AEP42" s="128"/>
      <c r="AEQ42" s="128"/>
      <c r="AER42" s="128"/>
      <c r="AES42" s="128"/>
      <c r="AET42" s="128"/>
      <c r="AEU42" s="128"/>
      <c r="AEV42" s="128"/>
      <c r="AEW42" s="128"/>
      <c r="AEX42" s="128"/>
      <c r="AEY42" s="128"/>
      <c r="AEZ42" s="128"/>
      <c r="AFA42" s="128"/>
      <c r="AFB42" s="128"/>
      <c r="AFC42" s="128"/>
      <c r="AFD42" s="128"/>
      <c r="AFE42" s="128"/>
      <c r="AFF42" s="128"/>
      <c r="AFG42" s="128"/>
      <c r="AFH42" s="128"/>
      <c r="AFI42" s="128"/>
      <c r="AFJ42" s="128"/>
      <c r="AFK42" s="128"/>
      <c r="AFL42" s="128"/>
      <c r="AFM42" s="128"/>
      <c r="AFN42" s="128"/>
      <c r="AFO42" s="128"/>
      <c r="AFP42" s="128"/>
      <c r="AFQ42" s="128"/>
      <c r="AFR42" s="128"/>
      <c r="AFS42" s="128"/>
      <c r="AFT42" s="128"/>
      <c r="AFU42" s="128"/>
      <c r="AFV42" s="128"/>
      <c r="AFW42" s="128"/>
      <c r="AFX42" s="128"/>
      <c r="AFY42" s="128"/>
      <c r="AFZ42" s="128"/>
      <c r="AGA42" s="128"/>
      <c r="AGB42" s="128"/>
      <c r="AGC42" s="128"/>
      <c r="AGD42" s="128"/>
      <c r="AGE42" s="128"/>
      <c r="AGF42" s="128"/>
      <c r="AGG42" s="128"/>
      <c r="AGH42" s="128"/>
      <c r="AGI42" s="128"/>
      <c r="AGJ42" s="128"/>
      <c r="AGK42" s="128"/>
      <c r="AGL42" s="128"/>
      <c r="AGM42" s="128"/>
      <c r="AGN42" s="128"/>
      <c r="AGO42" s="128"/>
      <c r="AGP42" s="128"/>
      <c r="AGQ42" s="128"/>
      <c r="AGR42" s="128"/>
      <c r="AGS42" s="128"/>
      <c r="AGT42" s="128"/>
      <c r="AGU42" s="128"/>
      <c r="AGV42" s="128"/>
      <c r="AGW42" s="128"/>
      <c r="AGX42" s="128"/>
      <c r="AGY42" s="128"/>
      <c r="AGZ42" s="128"/>
      <c r="AHA42" s="128"/>
      <c r="AHB42" s="128"/>
      <c r="AHC42" s="128"/>
      <c r="AHD42" s="128"/>
      <c r="AHE42" s="128"/>
      <c r="AHF42" s="128"/>
      <c r="AHG42" s="128"/>
      <c r="AHH42" s="128"/>
      <c r="AHI42" s="128"/>
      <c r="AHJ42" s="128"/>
      <c r="AHK42" s="128"/>
      <c r="AHL42" s="128"/>
      <c r="AHM42" s="128"/>
      <c r="AHN42" s="128"/>
      <c r="AHO42" s="128"/>
      <c r="AHP42" s="128"/>
      <c r="AHQ42" s="128"/>
      <c r="AHR42" s="128"/>
      <c r="AHS42" s="128"/>
      <c r="AHT42" s="128"/>
      <c r="AHU42" s="128"/>
      <c r="AHV42" s="128"/>
      <c r="AHW42" s="128"/>
      <c r="AHX42" s="128"/>
      <c r="AHY42" s="128"/>
      <c r="AHZ42" s="128"/>
      <c r="AIA42" s="128"/>
      <c r="AIB42" s="128"/>
      <c r="AIC42" s="128"/>
      <c r="AID42" s="128"/>
      <c r="AIE42" s="128"/>
      <c r="AIF42" s="128"/>
      <c r="AIG42" s="128"/>
      <c r="AIH42" s="128"/>
      <c r="AII42" s="128"/>
      <c r="AIJ42" s="128"/>
      <c r="AIK42" s="128"/>
      <c r="AIL42" s="128"/>
      <c r="AIM42" s="128"/>
      <c r="AIN42" s="128"/>
      <c r="AIO42" s="128"/>
      <c r="AIP42" s="128"/>
      <c r="AIQ42" s="128"/>
      <c r="AIR42" s="128"/>
      <c r="AIS42" s="128"/>
      <c r="AIT42" s="128"/>
      <c r="AIU42" s="128"/>
      <c r="AIV42" s="128"/>
      <c r="AIW42" s="128"/>
      <c r="AIX42" s="128"/>
      <c r="AIY42" s="128"/>
      <c r="AIZ42" s="128"/>
      <c r="AJA42" s="128"/>
      <c r="AJB42" s="128"/>
      <c r="AJC42" s="128"/>
      <c r="AJD42" s="128"/>
      <c r="AJE42" s="128"/>
      <c r="AJF42" s="128"/>
      <c r="AJG42" s="128"/>
      <c r="AJH42" s="128"/>
      <c r="AJI42" s="128"/>
      <c r="AJJ42" s="128"/>
      <c r="AJK42" s="128"/>
      <c r="AJL42" s="128"/>
      <c r="AJM42" s="128"/>
      <c r="AJN42" s="128"/>
      <c r="AJO42" s="128"/>
      <c r="AJP42" s="128"/>
      <c r="AJQ42" s="128"/>
      <c r="AJR42" s="128"/>
      <c r="AJS42" s="128"/>
      <c r="AJT42" s="128"/>
      <c r="AJU42" s="128"/>
      <c r="AJV42" s="128"/>
      <c r="AJW42" s="128"/>
      <c r="AJX42" s="128"/>
      <c r="AJY42" s="128"/>
      <c r="AJZ42" s="128"/>
      <c r="AKA42" s="128"/>
      <c r="AKB42" s="128"/>
      <c r="AKC42" s="128"/>
      <c r="AKD42" s="128"/>
      <c r="AKE42" s="128"/>
      <c r="AKF42" s="128"/>
      <c r="AKG42" s="128"/>
      <c r="AKH42" s="128"/>
      <c r="AKI42" s="128"/>
      <c r="AKJ42" s="128"/>
      <c r="AKK42" s="128"/>
      <c r="AKL42" s="128"/>
      <c r="AKM42" s="128"/>
      <c r="AKN42" s="128"/>
      <c r="AKO42" s="128"/>
      <c r="AKP42" s="128"/>
      <c r="AKQ42" s="128"/>
      <c r="AKR42" s="128"/>
      <c r="AKS42" s="128"/>
      <c r="AKT42" s="128"/>
      <c r="AKU42" s="128"/>
      <c r="AKV42" s="128"/>
      <c r="AKW42" s="128"/>
      <c r="AKX42" s="128"/>
      <c r="AKY42" s="128"/>
      <c r="AKZ42" s="128"/>
      <c r="ALA42" s="128"/>
      <c r="ALB42" s="128"/>
      <c r="ALC42" s="128"/>
      <c r="ALD42" s="128"/>
      <c r="ALE42" s="128"/>
      <c r="ALF42" s="128"/>
      <c r="ALG42" s="128"/>
      <c r="ALH42" s="128"/>
      <c r="ALI42" s="128"/>
      <c r="ALJ42" s="128"/>
      <c r="ALK42" s="128"/>
      <c r="ALL42" s="128"/>
      <c r="ALM42" s="128"/>
      <c r="ALN42" s="128"/>
      <c r="ALO42" s="128"/>
      <c r="ALP42" s="128"/>
      <c r="ALQ42" s="128"/>
      <c r="ALR42" s="128"/>
      <c r="ALS42" s="128"/>
      <c r="ALT42" s="128"/>
      <c r="ALU42" s="128"/>
      <c r="ALV42" s="128"/>
      <c r="ALW42" s="128"/>
      <c r="ALX42" s="128"/>
      <c r="ALY42" s="128"/>
      <c r="ALZ42" s="128"/>
      <c r="AMA42"/>
      <c r="AMB42"/>
      <c r="AMC42"/>
      <c r="AMD42"/>
    </row>
    <row r="43" spans="1:1018" s="96" customFormat="1" ht="12" customHeight="1">
      <c r="A43" s="130"/>
      <c r="B43" s="130"/>
      <c r="C43" s="130"/>
      <c r="D43" s="130"/>
      <c r="E43" s="130"/>
      <c r="F43" s="130"/>
      <c r="I43" s="225"/>
      <c r="K43" s="159"/>
      <c r="P43" s="173"/>
      <c r="T43" s="278"/>
      <c r="X43"/>
      <c r="Y43" s="179"/>
      <c r="AA43" s="159"/>
      <c r="AC43"/>
      <c r="AE43" s="128"/>
      <c r="AF43"/>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c r="CP43" s="128"/>
      <c r="CQ43" s="128"/>
      <c r="CR43" s="128"/>
      <c r="CS43" s="128"/>
      <c r="CT43" s="128"/>
      <c r="CU43" s="128"/>
      <c r="CV43" s="128"/>
      <c r="CW43" s="128"/>
      <c r="CX43" s="128"/>
      <c r="CY43" s="128"/>
      <c r="CZ43" s="128"/>
      <c r="DA43" s="128"/>
      <c r="DB43" s="128"/>
      <c r="DC43" s="128"/>
      <c r="DD43" s="128"/>
      <c r="DE43" s="128"/>
      <c r="DF43" s="128"/>
      <c r="DG43" s="128"/>
      <c r="DH43" s="128"/>
      <c r="DI43" s="128"/>
      <c r="DJ43" s="128"/>
      <c r="DK43" s="128"/>
      <c r="DL43" s="128"/>
      <c r="DM43" s="128"/>
      <c r="DN43" s="128"/>
      <c r="DO43" s="128"/>
      <c r="DP43" s="128"/>
      <c r="DQ43" s="128"/>
      <c r="DR43" s="128"/>
      <c r="DS43" s="128"/>
      <c r="DT43" s="128"/>
      <c r="DU43" s="128"/>
      <c r="DV43" s="128"/>
      <c r="DW43" s="128"/>
      <c r="DX43" s="128"/>
      <c r="DY43" s="128"/>
      <c r="DZ43" s="128"/>
      <c r="EA43" s="128"/>
      <c r="EB43" s="128"/>
      <c r="EC43" s="128"/>
      <c r="ED43" s="128"/>
      <c r="EE43" s="128"/>
      <c r="EF43" s="128"/>
      <c r="EG43" s="128"/>
      <c r="EH43" s="128"/>
      <c r="EI43" s="128"/>
      <c r="EJ43" s="128"/>
      <c r="EK43" s="128"/>
      <c r="EL43" s="128"/>
      <c r="EM43" s="128"/>
      <c r="EN43" s="128"/>
      <c r="EO43" s="128"/>
      <c r="EP43" s="128"/>
      <c r="EQ43" s="128"/>
      <c r="ER43" s="128"/>
      <c r="ES43" s="128"/>
      <c r="ET43" s="128"/>
      <c r="EU43" s="128"/>
      <c r="EV43" s="128"/>
      <c r="EW43" s="128"/>
      <c r="EX43" s="128"/>
      <c r="EY43" s="128"/>
      <c r="EZ43" s="128"/>
      <c r="FA43" s="128"/>
      <c r="FB43" s="128"/>
      <c r="FC43" s="128"/>
      <c r="FD43" s="128"/>
      <c r="FE43" s="128"/>
      <c r="FF43" s="128"/>
      <c r="FG43" s="128"/>
      <c r="FH43" s="128"/>
      <c r="FI43" s="128"/>
      <c r="FJ43" s="128"/>
      <c r="FK43" s="128"/>
      <c r="FL43" s="128"/>
      <c r="FM43" s="128"/>
      <c r="FN43" s="128"/>
      <c r="FO43" s="128"/>
      <c r="FP43" s="128"/>
      <c r="FQ43" s="128"/>
      <c r="FR43" s="128"/>
      <c r="FS43" s="128"/>
      <c r="FT43" s="128"/>
      <c r="FU43" s="128"/>
      <c r="FV43" s="128"/>
      <c r="FW43" s="128"/>
      <c r="FX43" s="128"/>
      <c r="FY43" s="128"/>
      <c r="FZ43" s="128"/>
      <c r="GA43" s="128"/>
      <c r="GB43" s="128"/>
      <c r="GC43" s="128"/>
      <c r="GD43" s="128"/>
      <c r="GE43" s="128"/>
      <c r="GF43" s="128"/>
      <c r="GG43" s="128"/>
      <c r="GH43" s="128"/>
      <c r="GI43" s="128"/>
      <c r="GJ43" s="128"/>
      <c r="GK43" s="128"/>
      <c r="GL43" s="128"/>
      <c r="GM43" s="128"/>
      <c r="GN43" s="128"/>
      <c r="GO43" s="128"/>
      <c r="GP43" s="128"/>
      <c r="GQ43" s="128"/>
      <c r="GR43" s="128"/>
      <c r="GS43" s="128"/>
      <c r="GT43" s="128"/>
      <c r="GU43" s="128"/>
      <c r="GV43" s="128"/>
      <c r="GW43" s="128"/>
      <c r="GX43" s="128"/>
      <c r="GY43" s="128"/>
      <c r="GZ43" s="128"/>
      <c r="HA43" s="128"/>
      <c r="HB43" s="128"/>
      <c r="HC43" s="128"/>
      <c r="HD43" s="128"/>
      <c r="HE43" s="128"/>
      <c r="HF43" s="128"/>
      <c r="HG43" s="128"/>
      <c r="HH43" s="128"/>
      <c r="HI43" s="128"/>
      <c r="HJ43" s="128"/>
      <c r="HK43" s="128"/>
      <c r="HL43" s="128"/>
      <c r="HM43" s="128"/>
      <c r="HN43" s="128"/>
      <c r="HO43" s="128"/>
      <c r="HP43" s="128"/>
      <c r="HQ43" s="128"/>
      <c r="HR43" s="128"/>
      <c r="HS43" s="128"/>
      <c r="HT43" s="128"/>
      <c r="HU43" s="128"/>
      <c r="HV43" s="128"/>
      <c r="HW43" s="128"/>
      <c r="HX43" s="128"/>
      <c r="HY43" s="128"/>
      <c r="HZ43" s="128"/>
      <c r="IA43" s="128"/>
      <c r="IB43" s="128"/>
      <c r="IC43" s="128"/>
      <c r="ID43" s="128"/>
      <c r="IE43" s="128"/>
      <c r="IF43" s="128"/>
      <c r="IG43" s="128"/>
      <c r="IH43" s="128"/>
      <c r="II43" s="128"/>
      <c r="IJ43" s="128"/>
      <c r="IK43" s="128"/>
      <c r="IL43" s="128"/>
      <c r="IM43" s="128"/>
      <c r="IN43" s="128"/>
      <c r="IO43" s="128"/>
      <c r="IP43" s="128"/>
      <c r="IQ43" s="128"/>
      <c r="IR43" s="128"/>
      <c r="IS43" s="128"/>
      <c r="IT43" s="128"/>
      <c r="IU43" s="128"/>
      <c r="IV43" s="128"/>
      <c r="IW43" s="128"/>
      <c r="IX43" s="128"/>
      <c r="IY43" s="128"/>
      <c r="IZ43" s="128"/>
      <c r="JA43" s="128"/>
      <c r="JB43" s="128"/>
      <c r="JC43" s="128"/>
      <c r="JD43" s="128"/>
      <c r="JE43" s="128"/>
      <c r="JF43" s="128"/>
      <c r="JG43" s="128"/>
      <c r="JH43" s="128"/>
      <c r="JI43" s="128"/>
      <c r="JJ43" s="128"/>
      <c r="JK43" s="128"/>
      <c r="JL43" s="128"/>
      <c r="JM43" s="128"/>
      <c r="JN43" s="128"/>
      <c r="JO43" s="128"/>
      <c r="JP43" s="128"/>
      <c r="JQ43" s="128"/>
      <c r="JR43" s="128"/>
      <c r="JS43" s="128"/>
      <c r="JT43" s="128"/>
      <c r="JU43" s="128"/>
      <c r="JV43" s="128"/>
      <c r="JW43" s="128"/>
      <c r="JX43" s="128"/>
      <c r="JY43" s="128"/>
      <c r="JZ43" s="128"/>
      <c r="KA43" s="128"/>
      <c r="KB43" s="128"/>
      <c r="KC43" s="128"/>
      <c r="KD43" s="128"/>
      <c r="KE43" s="128"/>
      <c r="KF43" s="128"/>
      <c r="KG43" s="128"/>
      <c r="KH43" s="128"/>
      <c r="KI43" s="128"/>
      <c r="KJ43" s="128"/>
      <c r="KK43" s="128"/>
      <c r="KL43" s="128"/>
      <c r="KM43" s="128"/>
      <c r="KN43" s="128"/>
      <c r="KO43" s="128"/>
      <c r="KP43" s="128"/>
      <c r="KQ43" s="128"/>
      <c r="KR43" s="128"/>
      <c r="KS43" s="128"/>
      <c r="KT43" s="128"/>
      <c r="KU43" s="128"/>
      <c r="KV43" s="128"/>
      <c r="KW43" s="128"/>
      <c r="KX43" s="128"/>
      <c r="KY43" s="128"/>
      <c r="KZ43" s="128"/>
      <c r="LA43" s="128"/>
      <c r="LB43" s="128"/>
      <c r="LC43" s="128"/>
      <c r="LD43" s="128"/>
      <c r="LE43" s="128"/>
      <c r="LF43" s="128"/>
      <c r="LG43" s="128"/>
      <c r="LH43" s="128"/>
      <c r="LI43" s="128"/>
      <c r="LJ43" s="128"/>
      <c r="LK43" s="128"/>
      <c r="LL43" s="128"/>
      <c r="LM43" s="128"/>
      <c r="LN43" s="128"/>
      <c r="LO43" s="128"/>
      <c r="LP43" s="128"/>
      <c r="LQ43" s="128"/>
      <c r="LR43" s="128"/>
      <c r="LS43" s="128"/>
      <c r="LT43" s="128"/>
      <c r="LU43" s="128"/>
      <c r="LV43" s="128"/>
      <c r="LW43" s="128"/>
      <c r="LX43" s="128"/>
      <c r="LY43" s="128"/>
      <c r="LZ43" s="128"/>
      <c r="MA43" s="128"/>
      <c r="MB43" s="128"/>
      <c r="MC43" s="128"/>
      <c r="MD43" s="128"/>
      <c r="ME43" s="128"/>
      <c r="MF43" s="128"/>
      <c r="MG43" s="128"/>
      <c r="MH43" s="128"/>
      <c r="MI43" s="128"/>
      <c r="MJ43" s="128"/>
      <c r="MK43" s="128"/>
      <c r="ML43" s="128"/>
      <c r="MM43" s="128"/>
      <c r="MN43" s="128"/>
      <c r="MO43" s="128"/>
      <c r="MP43" s="128"/>
      <c r="MQ43" s="128"/>
      <c r="MR43" s="128"/>
      <c r="MS43" s="128"/>
      <c r="MT43" s="128"/>
      <c r="MU43" s="128"/>
      <c r="MV43" s="128"/>
      <c r="MW43" s="128"/>
      <c r="MX43" s="128"/>
      <c r="MY43" s="128"/>
      <c r="MZ43" s="128"/>
      <c r="NA43" s="128"/>
      <c r="NB43" s="128"/>
      <c r="NC43" s="128"/>
      <c r="ND43" s="128"/>
      <c r="NE43" s="128"/>
      <c r="NF43" s="128"/>
      <c r="NG43" s="128"/>
      <c r="NH43" s="128"/>
      <c r="NI43" s="128"/>
      <c r="NJ43" s="128"/>
      <c r="NK43" s="128"/>
      <c r="NL43" s="128"/>
      <c r="NM43" s="128"/>
      <c r="NN43" s="128"/>
      <c r="NO43" s="128"/>
      <c r="NP43" s="128"/>
      <c r="NQ43" s="128"/>
      <c r="NR43" s="128"/>
      <c r="NS43" s="128"/>
      <c r="NT43" s="128"/>
      <c r="NU43" s="128"/>
      <c r="NV43" s="128"/>
      <c r="NW43" s="128"/>
      <c r="NX43" s="128"/>
      <c r="NY43" s="128"/>
      <c r="NZ43" s="128"/>
      <c r="OA43" s="128"/>
      <c r="OB43" s="128"/>
      <c r="OC43" s="128"/>
      <c r="OD43" s="128"/>
      <c r="OE43" s="128"/>
      <c r="OF43" s="128"/>
      <c r="OG43" s="128"/>
      <c r="OH43" s="128"/>
      <c r="OI43" s="128"/>
      <c r="OJ43" s="128"/>
      <c r="OK43" s="128"/>
      <c r="OL43" s="128"/>
      <c r="OM43" s="128"/>
      <c r="ON43" s="128"/>
      <c r="OO43" s="128"/>
      <c r="OP43" s="128"/>
      <c r="OQ43" s="128"/>
      <c r="OR43" s="128"/>
      <c r="OS43" s="128"/>
      <c r="OT43" s="128"/>
      <c r="OU43" s="128"/>
      <c r="OV43" s="128"/>
      <c r="OW43" s="128"/>
      <c r="OX43" s="128"/>
      <c r="OY43" s="128"/>
      <c r="OZ43" s="128"/>
      <c r="PA43" s="128"/>
      <c r="PB43" s="128"/>
      <c r="PC43" s="128"/>
      <c r="PD43" s="128"/>
      <c r="PE43" s="128"/>
      <c r="PF43" s="128"/>
      <c r="PG43" s="128"/>
      <c r="PH43" s="128"/>
      <c r="PI43" s="128"/>
      <c r="PJ43" s="128"/>
      <c r="PK43" s="128"/>
      <c r="PL43" s="128"/>
      <c r="PM43" s="128"/>
      <c r="PN43" s="128"/>
      <c r="PO43" s="128"/>
      <c r="PP43" s="128"/>
      <c r="PQ43" s="128"/>
      <c r="PR43" s="128"/>
      <c r="PS43" s="128"/>
      <c r="PT43" s="128"/>
      <c r="PU43" s="128"/>
      <c r="PV43" s="128"/>
      <c r="PW43" s="128"/>
      <c r="PX43" s="128"/>
      <c r="PY43" s="128"/>
      <c r="PZ43" s="128"/>
      <c r="QA43" s="128"/>
      <c r="QB43" s="128"/>
      <c r="QC43" s="128"/>
      <c r="QD43" s="128"/>
      <c r="QE43" s="128"/>
      <c r="QF43" s="128"/>
      <c r="QG43" s="128"/>
      <c r="QH43" s="128"/>
      <c r="QI43" s="128"/>
      <c r="QJ43" s="128"/>
      <c r="QK43" s="128"/>
      <c r="QL43" s="128"/>
      <c r="QM43" s="128"/>
      <c r="QN43" s="128"/>
      <c r="QO43" s="128"/>
      <c r="QP43" s="128"/>
      <c r="QQ43" s="128"/>
      <c r="QR43" s="128"/>
      <c r="QS43" s="128"/>
      <c r="QT43" s="128"/>
      <c r="QU43" s="128"/>
      <c r="QV43" s="128"/>
      <c r="QW43" s="128"/>
      <c r="QX43" s="128"/>
      <c r="QY43" s="128"/>
      <c r="QZ43" s="128"/>
      <c r="RA43" s="128"/>
      <c r="RB43" s="128"/>
      <c r="RC43" s="128"/>
      <c r="RD43" s="128"/>
      <c r="RE43" s="128"/>
      <c r="RF43" s="128"/>
      <c r="RG43" s="128"/>
      <c r="RH43" s="128"/>
      <c r="RI43" s="128"/>
      <c r="RJ43" s="128"/>
      <c r="RK43" s="128"/>
      <c r="RL43" s="128"/>
      <c r="RM43" s="128"/>
      <c r="RN43" s="128"/>
      <c r="RO43" s="128"/>
      <c r="RP43" s="128"/>
      <c r="RQ43" s="128"/>
      <c r="RR43" s="128"/>
      <c r="RS43" s="128"/>
      <c r="RT43" s="128"/>
      <c r="RU43" s="128"/>
      <c r="RV43" s="128"/>
      <c r="RW43" s="128"/>
      <c r="RX43" s="128"/>
      <c r="RY43" s="128"/>
      <c r="RZ43" s="128"/>
      <c r="SA43" s="128"/>
      <c r="SB43" s="128"/>
      <c r="SC43" s="128"/>
      <c r="SD43" s="128"/>
      <c r="SE43" s="128"/>
      <c r="SF43" s="128"/>
      <c r="SG43" s="128"/>
      <c r="SH43" s="128"/>
      <c r="SI43" s="128"/>
      <c r="SJ43" s="128"/>
      <c r="SK43" s="128"/>
      <c r="SL43" s="128"/>
      <c r="SM43" s="128"/>
      <c r="SN43" s="128"/>
      <c r="SO43" s="128"/>
      <c r="SP43" s="128"/>
      <c r="SQ43" s="128"/>
      <c r="SR43" s="128"/>
      <c r="SS43" s="128"/>
      <c r="ST43" s="128"/>
      <c r="SU43" s="128"/>
      <c r="SV43" s="128"/>
      <c r="SW43" s="128"/>
      <c r="SX43" s="128"/>
      <c r="SY43" s="128"/>
      <c r="SZ43" s="128"/>
      <c r="TA43" s="128"/>
      <c r="TB43" s="128"/>
      <c r="TC43" s="128"/>
      <c r="TD43" s="128"/>
      <c r="TE43" s="128"/>
      <c r="TF43" s="128"/>
      <c r="TG43" s="128"/>
      <c r="TH43" s="128"/>
      <c r="TI43" s="128"/>
      <c r="TJ43" s="128"/>
      <c r="TK43" s="128"/>
      <c r="TL43" s="128"/>
      <c r="TM43" s="128"/>
      <c r="TN43" s="128"/>
      <c r="TO43" s="128"/>
      <c r="TP43" s="128"/>
      <c r="TQ43" s="128"/>
      <c r="TR43" s="128"/>
      <c r="TS43" s="128"/>
      <c r="TT43" s="128"/>
      <c r="TU43" s="128"/>
      <c r="TV43" s="128"/>
      <c r="TW43" s="128"/>
      <c r="TX43" s="128"/>
      <c r="TY43" s="128"/>
      <c r="TZ43" s="128"/>
      <c r="UA43" s="128"/>
      <c r="UB43" s="128"/>
      <c r="UC43" s="128"/>
      <c r="UD43" s="128"/>
      <c r="UE43" s="128"/>
      <c r="UF43" s="128"/>
      <c r="UG43" s="128"/>
      <c r="UH43" s="128"/>
      <c r="UI43" s="128"/>
      <c r="UJ43" s="128"/>
      <c r="UK43" s="128"/>
      <c r="UL43" s="128"/>
      <c r="UM43" s="128"/>
      <c r="UN43" s="128"/>
      <c r="UO43" s="128"/>
      <c r="UP43" s="128"/>
      <c r="UQ43" s="128"/>
      <c r="UR43" s="128"/>
      <c r="US43" s="128"/>
      <c r="UT43" s="128"/>
      <c r="UU43" s="128"/>
      <c r="UV43" s="128"/>
      <c r="UW43" s="128"/>
      <c r="UX43" s="128"/>
      <c r="UY43" s="128"/>
      <c r="UZ43" s="128"/>
      <c r="VA43" s="128"/>
      <c r="VB43" s="128"/>
      <c r="VC43" s="128"/>
      <c r="VD43" s="128"/>
      <c r="VE43" s="128"/>
      <c r="VF43" s="128"/>
      <c r="VG43" s="128"/>
      <c r="VH43" s="128"/>
      <c r="VI43" s="128"/>
      <c r="VJ43" s="128"/>
      <c r="VK43" s="128"/>
      <c r="VL43" s="128"/>
      <c r="VM43" s="128"/>
      <c r="VN43" s="128"/>
      <c r="VO43" s="128"/>
      <c r="VP43" s="128"/>
      <c r="VQ43" s="128"/>
      <c r="VR43" s="128"/>
      <c r="VS43" s="128"/>
      <c r="VT43" s="128"/>
      <c r="VU43" s="128"/>
      <c r="VV43" s="128"/>
      <c r="VW43" s="128"/>
      <c r="VX43" s="128"/>
      <c r="VY43" s="128"/>
      <c r="VZ43" s="128"/>
      <c r="WA43" s="128"/>
      <c r="WB43" s="128"/>
      <c r="WC43" s="128"/>
      <c r="WD43" s="128"/>
      <c r="WE43" s="128"/>
      <c r="WF43" s="128"/>
      <c r="WG43" s="128"/>
      <c r="WH43" s="128"/>
      <c r="WI43" s="128"/>
      <c r="WJ43" s="128"/>
      <c r="WK43" s="128"/>
      <c r="WL43" s="128"/>
      <c r="WM43" s="128"/>
      <c r="WN43" s="128"/>
      <c r="WO43" s="128"/>
      <c r="WP43" s="128"/>
      <c r="WQ43" s="128"/>
      <c r="WR43" s="128"/>
      <c r="WS43" s="128"/>
      <c r="WT43" s="128"/>
      <c r="WU43" s="128"/>
      <c r="WV43" s="128"/>
      <c r="WW43" s="128"/>
      <c r="WX43" s="128"/>
      <c r="WY43" s="128"/>
      <c r="WZ43" s="128"/>
      <c r="XA43" s="128"/>
      <c r="XB43" s="128"/>
      <c r="XC43" s="128"/>
      <c r="XD43" s="128"/>
      <c r="XE43" s="128"/>
      <c r="XF43" s="128"/>
      <c r="XG43" s="128"/>
      <c r="XH43" s="128"/>
      <c r="XI43" s="128"/>
      <c r="XJ43" s="128"/>
      <c r="XK43" s="128"/>
      <c r="XL43" s="128"/>
      <c r="XM43" s="128"/>
      <c r="XN43" s="128"/>
      <c r="XO43" s="128"/>
      <c r="XP43" s="128"/>
      <c r="XQ43" s="128"/>
      <c r="XR43" s="128"/>
      <c r="XS43" s="128"/>
      <c r="XT43" s="128"/>
      <c r="XU43" s="128"/>
      <c r="XV43" s="128"/>
      <c r="XW43" s="128"/>
      <c r="XX43" s="128"/>
      <c r="XY43" s="128"/>
      <c r="XZ43" s="128"/>
      <c r="YA43" s="128"/>
      <c r="YB43" s="128"/>
      <c r="YC43" s="128"/>
      <c r="YD43" s="128"/>
      <c r="YE43" s="128"/>
      <c r="YF43" s="128"/>
      <c r="YG43" s="128"/>
      <c r="YH43" s="128"/>
      <c r="YI43" s="128"/>
      <c r="YJ43" s="128"/>
      <c r="YK43" s="128"/>
      <c r="YL43" s="128"/>
      <c r="YM43" s="128"/>
      <c r="YN43" s="128"/>
      <c r="YO43" s="128"/>
      <c r="YP43" s="128"/>
      <c r="YQ43" s="128"/>
      <c r="YR43" s="128"/>
      <c r="YS43" s="128"/>
      <c r="YT43" s="128"/>
      <c r="YU43" s="128"/>
      <c r="YV43" s="128"/>
      <c r="YW43" s="128"/>
      <c r="YX43" s="128"/>
      <c r="YY43" s="128"/>
      <c r="YZ43" s="128"/>
      <c r="ZA43" s="128"/>
      <c r="ZB43" s="128"/>
      <c r="ZC43" s="128"/>
      <c r="ZD43" s="128"/>
      <c r="ZE43" s="128"/>
      <c r="ZF43" s="128"/>
      <c r="ZG43" s="128"/>
      <c r="ZH43" s="128"/>
      <c r="ZI43" s="128"/>
      <c r="ZJ43" s="128"/>
      <c r="ZK43" s="128"/>
      <c r="ZL43" s="128"/>
      <c r="ZM43" s="128"/>
      <c r="ZN43" s="128"/>
      <c r="ZO43" s="128"/>
      <c r="ZP43" s="128"/>
      <c r="ZQ43" s="128"/>
      <c r="ZR43" s="128"/>
      <c r="ZS43" s="128"/>
      <c r="ZT43" s="128"/>
      <c r="ZU43" s="128"/>
      <c r="ZV43" s="128"/>
      <c r="ZW43" s="128"/>
      <c r="ZX43" s="128"/>
      <c r="ZY43" s="128"/>
      <c r="ZZ43" s="128"/>
      <c r="AAA43" s="128"/>
      <c r="AAB43" s="128"/>
      <c r="AAC43" s="128"/>
      <c r="AAD43" s="128"/>
      <c r="AAE43" s="128"/>
      <c r="AAF43" s="128"/>
      <c r="AAG43" s="128"/>
      <c r="AAH43" s="128"/>
      <c r="AAI43" s="128"/>
      <c r="AAJ43" s="128"/>
      <c r="AAK43" s="128"/>
      <c r="AAL43" s="128"/>
      <c r="AAM43" s="128"/>
      <c r="AAN43" s="128"/>
      <c r="AAO43" s="128"/>
      <c r="AAP43" s="128"/>
      <c r="AAQ43" s="128"/>
      <c r="AAR43" s="128"/>
      <c r="AAS43" s="128"/>
      <c r="AAT43" s="128"/>
      <c r="AAU43" s="128"/>
      <c r="AAV43" s="128"/>
      <c r="AAW43" s="128"/>
      <c r="AAX43" s="128"/>
      <c r="AAY43" s="128"/>
      <c r="AAZ43" s="128"/>
      <c r="ABA43" s="128"/>
      <c r="ABB43" s="128"/>
      <c r="ABC43" s="128"/>
      <c r="ABD43" s="128"/>
      <c r="ABE43" s="128"/>
      <c r="ABF43" s="128"/>
      <c r="ABG43" s="128"/>
      <c r="ABH43" s="128"/>
      <c r="ABI43" s="128"/>
      <c r="ABJ43" s="128"/>
      <c r="ABK43" s="128"/>
      <c r="ABL43" s="128"/>
      <c r="ABM43" s="128"/>
      <c r="ABN43" s="128"/>
      <c r="ABO43" s="128"/>
      <c r="ABP43" s="128"/>
      <c r="ABQ43" s="128"/>
      <c r="ABR43" s="128"/>
      <c r="ABS43" s="128"/>
      <c r="ABT43" s="128"/>
      <c r="ABU43" s="128"/>
      <c r="ABV43" s="128"/>
      <c r="ABW43" s="128"/>
      <c r="ABX43" s="128"/>
      <c r="ABY43" s="128"/>
      <c r="ABZ43" s="128"/>
      <c r="ACA43" s="128"/>
      <c r="ACB43" s="128"/>
      <c r="ACC43" s="128"/>
      <c r="ACD43" s="128"/>
      <c r="ACE43" s="128"/>
      <c r="ACF43" s="128"/>
      <c r="ACG43" s="128"/>
      <c r="ACH43" s="128"/>
      <c r="ACI43" s="128"/>
      <c r="ACJ43" s="128"/>
      <c r="ACK43" s="128"/>
      <c r="ACL43" s="128"/>
      <c r="ACM43" s="128"/>
      <c r="ACN43" s="128"/>
      <c r="ACO43" s="128"/>
      <c r="ACP43" s="128"/>
      <c r="ACQ43" s="128"/>
      <c r="ACR43" s="128"/>
      <c r="ACS43" s="128"/>
      <c r="ACT43" s="128"/>
      <c r="ACU43" s="128"/>
      <c r="ACV43" s="128"/>
      <c r="ACW43" s="128"/>
      <c r="ACX43" s="128"/>
      <c r="ACY43" s="128"/>
      <c r="ACZ43" s="128"/>
      <c r="ADA43" s="128"/>
      <c r="ADB43" s="128"/>
      <c r="ADC43" s="128"/>
      <c r="ADD43" s="128"/>
      <c r="ADE43" s="128"/>
      <c r="ADF43" s="128"/>
      <c r="ADG43" s="128"/>
      <c r="ADH43" s="128"/>
      <c r="ADI43" s="128"/>
      <c r="ADJ43" s="128"/>
      <c r="ADK43" s="128"/>
      <c r="ADL43" s="128"/>
      <c r="ADM43" s="128"/>
      <c r="ADN43" s="128"/>
      <c r="ADO43" s="128"/>
      <c r="ADP43" s="128"/>
      <c r="ADQ43" s="128"/>
      <c r="ADR43" s="128"/>
      <c r="ADS43" s="128"/>
      <c r="ADT43" s="128"/>
      <c r="ADU43" s="128"/>
      <c r="ADV43" s="128"/>
      <c r="ADW43" s="128"/>
      <c r="ADX43" s="128"/>
      <c r="ADY43" s="128"/>
      <c r="ADZ43" s="128"/>
      <c r="AEA43" s="128"/>
      <c r="AEB43" s="128"/>
      <c r="AEC43" s="128"/>
      <c r="AED43" s="128"/>
      <c r="AEE43" s="128"/>
      <c r="AEF43" s="128"/>
      <c r="AEG43" s="128"/>
      <c r="AEH43" s="128"/>
      <c r="AEI43" s="128"/>
      <c r="AEJ43" s="128"/>
      <c r="AEK43" s="128"/>
      <c r="AEL43" s="128"/>
      <c r="AEM43" s="128"/>
      <c r="AEN43" s="128"/>
      <c r="AEO43" s="128"/>
      <c r="AEP43" s="128"/>
      <c r="AEQ43" s="128"/>
      <c r="AER43" s="128"/>
      <c r="AES43" s="128"/>
      <c r="AET43" s="128"/>
      <c r="AEU43" s="128"/>
      <c r="AEV43" s="128"/>
      <c r="AEW43" s="128"/>
      <c r="AEX43" s="128"/>
      <c r="AEY43" s="128"/>
      <c r="AEZ43" s="128"/>
      <c r="AFA43" s="128"/>
      <c r="AFB43" s="128"/>
      <c r="AFC43" s="128"/>
      <c r="AFD43" s="128"/>
      <c r="AFE43" s="128"/>
      <c r="AFF43" s="128"/>
      <c r="AFG43" s="128"/>
      <c r="AFH43" s="128"/>
      <c r="AFI43" s="128"/>
      <c r="AFJ43" s="128"/>
      <c r="AFK43" s="128"/>
      <c r="AFL43" s="128"/>
      <c r="AFM43" s="128"/>
      <c r="AFN43" s="128"/>
      <c r="AFO43" s="128"/>
      <c r="AFP43" s="128"/>
      <c r="AFQ43" s="128"/>
      <c r="AFR43" s="128"/>
      <c r="AFS43" s="128"/>
      <c r="AFT43" s="128"/>
      <c r="AFU43" s="128"/>
      <c r="AFV43" s="128"/>
      <c r="AFW43" s="128"/>
      <c r="AFX43" s="128"/>
      <c r="AFY43" s="128"/>
      <c r="AFZ43" s="128"/>
      <c r="AGA43" s="128"/>
      <c r="AGB43" s="128"/>
      <c r="AGC43" s="128"/>
      <c r="AGD43" s="128"/>
      <c r="AGE43" s="128"/>
      <c r="AGF43" s="128"/>
      <c r="AGG43" s="128"/>
      <c r="AGH43" s="128"/>
      <c r="AGI43" s="128"/>
      <c r="AGJ43" s="128"/>
      <c r="AGK43" s="128"/>
      <c r="AGL43" s="128"/>
      <c r="AGM43" s="128"/>
      <c r="AGN43" s="128"/>
      <c r="AGO43" s="128"/>
      <c r="AGP43" s="128"/>
      <c r="AGQ43" s="128"/>
      <c r="AGR43" s="128"/>
      <c r="AGS43" s="128"/>
      <c r="AGT43" s="128"/>
      <c r="AGU43" s="128"/>
      <c r="AGV43" s="128"/>
      <c r="AGW43" s="128"/>
      <c r="AGX43" s="128"/>
      <c r="AGY43" s="128"/>
      <c r="AGZ43" s="128"/>
      <c r="AHA43" s="128"/>
      <c r="AHB43" s="128"/>
      <c r="AHC43" s="128"/>
      <c r="AHD43" s="128"/>
      <c r="AHE43" s="128"/>
      <c r="AHF43" s="128"/>
      <c r="AHG43" s="128"/>
      <c r="AHH43" s="128"/>
      <c r="AHI43" s="128"/>
      <c r="AHJ43" s="128"/>
      <c r="AHK43" s="128"/>
      <c r="AHL43" s="128"/>
      <c r="AHM43" s="128"/>
      <c r="AHN43" s="128"/>
      <c r="AHO43" s="128"/>
      <c r="AHP43" s="128"/>
      <c r="AHQ43" s="128"/>
      <c r="AHR43" s="128"/>
      <c r="AHS43" s="128"/>
      <c r="AHT43" s="128"/>
      <c r="AHU43" s="128"/>
      <c r="AHV43" s="128"/>
      <c r="AHW43" s="128"/>
      <c r="AHX43" s="128"/>
      <c r="AHY43" s="128"/>
      <c r="AHZ43" s="128"/>
      <c r="AIA43" s="128"/>
      <c r="AIB43" s="128"/>
      <c r="AIC43" s="128"/>
      <c r="AID43" s="128"/>
      <c r="AIE43" s="128"/>
      <c r="AIF43" s="128"/>
      <c r="AIG43" s="128"/>
      <c r="AIH43" s="128"/>
      <c r="AII43" s="128"/>
      <c r="AIJ43" s="128"/>
      <c r="AIK43" s="128"/>
      <c r="AIL43" s="128"/>
      <c r="AIM43" s="128"/>
      <c r="AIN43" s="128"/>
      <c r="AIO43" s="128"/>
      <c r="AIP43" s="128"/>
      <c r="AIQ43" s="128"/>
      <c r="AIR43" s="128"/>
      <c r="AIS43" s="128"/>
      <c r="AIT43" s="128"/>
      <c r="AIU43" s="128"/>
      <c r="AIV43" s="128"/>
      <c r="AIW43" s="128"/>
      <c r="AIX43" s="128"/>
      <c r="AIY43" s="128"/>
      <c r="AIZ43" s="128"/>
      <c r="AJA43" s="128"/>
      <c r="AJB43" s="128"/>
      <c r="AJC43" s="128"/>
      <c r="AJD43" s="128"/>
      <c r="AJE43" s="128"/>
      <c r="AJF43" s="128"/>
      <c r="AJG43" s="128"/>
      <c r="AJH43" s="128"/>
      <c r="AJI43" s="128"/>
      <c r="AJJ43" s="128"/>
      <c r="AJK43" s="128"/>
      <c r="AJL43" s="128"/>
      <c r="AJM43" s="128"/>
      <c r="AJN43" s="128"/>
      <c r="AJO43" s="128"/>
      <c r="AJP43" s="128"/>
      <c r="AJQ43" s="128"/>
      <c r="AJR43" s="128"/>
      <c r="AJS43" s="128"/>
      <c r="AJT43" s="128"/>
      <c r="AJU43" s="128"/>
      <c r="AJV43" s="128"/>
      <c r="AJW43" s="128"/>
      <c r="AJX43" s="128"/>
      <c r="AJY43" s="128"/>
      <c r="AJZ43" s="128"/>
      <c r="AKA43" s="128"/>
      <c r="AKB43" s="128"/>
      <c r="AKC43" s="128"/>
      <c r="AKD43" s="128"/>
      <c r="AKE43" s="128"/>
      <c r="AKF43" s="128"/>
      <c r="AKG43" s="128"/>
      <c r="AKH43" s="128"/>
      <c r="AKI43" s="128"/>
      <c r="AKJ43" s="128"/>
      <c r="AKK43" s="128"/>
      <c r="AKL43" s="128"/>
      <c r="AKM43" s="128"/>
      <c r="AKN43" s="128"/>
      <c r="AKO43" s="128"/>
      <c r="AKP43" s="128"/>
      <c r="AKQ43" s="128"/>
      <c r="AKR43" s="128"/>
      <c r="AKS43" s="128"/>
      <c r="AKT43" s="128"/>
      <c r="AKU43" s="128"/>
      <c r="AKV43" s="128"/>
      <c r="AKW43" s="128"/>
      <c r="AKX43" s="128"/>
      <c r="AKY43" s="128"/>
      <c r="AKZ43" s="128"/>
      <c r="ALA43" s="128"/>
      <c r="ALB43" s="128"/>
      <c r="ALC43" s="128"/>
      <c r="ALD43" s="128"/>
      <c r="ALE43" s="128"/>
      <c r="ALF43" s="128"/>
      <c r="ALG43" s="128"/>
      <c r="ALH43" s="128"/>
      <c r="ALI43" s="128"/>
      <c r="ALJ43" s="128"/>
      <c r="ALK43" s="128"/>
      <c r="ALL43" s="128"/>
      <c r="ALM43" s="128"/>
      <c r="ALN43" s="128"/>
      <c r="ALO43" s="128"/>
      <c r="ALP43" s="128"/>
      <c r="ALQ43" s="128"/>
      <c r="ALR43" s="128"/>
      <c r="ALS43" s="128"/>
      <c r="ALT43" s="128"/>
      <c r="ALU43" s="128"/>
      <c r="ALV43" s="128"/>
      <c r="ALW43" s="128"/>
      <c r="ALX43" s="128"/>
      <c r="ALY43" s="128"/>
      <c r="ALZ43" s="128"/>
      <c r="AMA43"/>
      <c r="AMB43"/>
      <c r="AMC43"/>
      <c r="AMD43"/>
    </row>
    <row r="44" spans="1:1018" s="96" customFormat="1" ht="12" customHeight="1">
      <c r="A44" s="130"/>
      <c r="B44" s="130"/>
      <c r="C44" s="130"/>
      <c r="D44" s="130"/>
      <c r="E44" s="130"/>
      <c r="F44" s="130"/>
      <c r="I44" s="225"/>
      <c r="K44" s="159"/>
      <c r="P44" s="173"/>
      <c r="T44" s="278"/>
      <c r="X44"/>
      <c r="Y44" s="179"/>
      <c r="AA44" s="159"/>
      <c r="AC44"/>
      <c r="AE44" s="128"/>
      <c r="AF44"/>
      <c r="AG44" s="128"/>
      <c r="AH44" s="128"/>
      <c r="AI44" s="128"/>
      <c r="AJ44" s="128"/>
      <c r="AK44" s="128"/>
      <c r="AL44" s="128"/>
      <c r="AM44" s="128"/>
      <c r="AN44" s="128"/>
      <c r="AO44" s="128"/>
      <c r="AP44" s="128"/>
      <c r="AQ44" s="128"/>
      <c r="AR44" s="128"/>
      <c r="AS44" s="128"/>
      <c r="AT44" s="128"/>
      <c r="AU44" s="128"/>
      <c r="AV44" s="128"/>
      <c r="AW44" s="128"/>
      <c r="AX44" s="128"/>
      <c r="AY44" s="128"/>
      <c r="AZ44" s="128"/>
      <c r="BA44" s="128"/>
      <c r="BB44" s="128"/>
      <c r="BC44" s="128"/>
      <c r="BD44" s="128"/>
      <c r="BE44" s="128"/>
      <c r="BF44" s="128"/>
      <c r="BG44" s="128"/>
      <c r="BH44" s="128"/>
      <c r="BI44" s="128"/>
      <c r="BJ44" s="128"/>
      <c r="BK44" s="128"/>
      <c r="BL44" s="128"/>
      <c r="BM44" s="128"/>
      <c r="BN44" s="128"/>
      <c r="BO44" s="128"/>
      <c r="BP44" s="128"/>
      <c r="BQ44" s="128"/>
      <c r="BR44" s="128"/>
      <c r="BS44" s="128"/>
      <c r="BT44" s="128"/>
      <c r="BU44" s="128"/>
      <c r="BV44" s="128"/>
      <c r="BW44" s="128"/>
      <c r="BX44" s="128"/>
      <c r="BY44" s="128"/>
      <c r="BZ44" s="128"/>
      <c r="CA44" s="128"/>
      <c r="CB44" s="128"/>
      <c r="CC44" s="128"/>
      <c r="CD44" s="128"/>
      <c r="CE44" s="128"/>
      <c r="CF44" s="128"/>
      <c r="CG44" s="128"/>
      <c r="CH44" s="128"/>
      <c r="CI44" s="128"/>
      <c r="CJ44" s="128"/>
      <c r="CK44" s="128"/>
      <c r="CL44" s="128"/>
      <c r="CM44" s="128"/>
      <c r="CN44" s="128"/>
      <c r="CO44" s="128"/>
      <c r="CP44" s="128"/>
      <c r="CQ44" s="128"/>
      <c r="CR44" s="128"/>
      <c r="CS44" s="128"/>
      <c r="CT44" s="128"/>
      <c r="CU44" s="128"/>
      <c r="CV44" s="128"/>
      <c r="CW44" s="128"/>
      <c r="CX44" s="128"/>
      <c r="CY44" s="128"/>
      <c r="CZ44" s="128"/>
      <c r="DA44" s="128"/>
      <c r="DB44" s="128"/>
      <c r="DC44" s="128"/>
      <c r="DD44" s="128"/>
      <c r="DE44" s="128"/>
      <c r="DF44" s="128"/>
      <c r="DG44" s="128"/>
      <c r="DH44" s="128"/>
      <c r="DI44" s="128"/>
      <c r="DJ44" s="128"/>
      <c r="DK44" s="128"/>
      <c r="DL44" s="128"/>
      <c r="DM44" s="128"/>
      <c r="DN44" s="128"/>
      <c r="DO44" s="128"/>
      <c r="DP44" s="128"/>
      <c r="DQ44" s="128"/>
      <c r="DR44" s="128"/>
      <c r="DS44" s="128"/>
      <c r="DT44" s="128"/>
      <c r="DU44" s="128"/>
      <c r="DV44" s="128"/>
      <c r="DW44" s="128"/>
      <c r="DX44" s="128"/>
      <c r="DY44" s="128"/>
      <c r="DZ44" s="128"/>
      <c r="EA44" s="128"/>
      <c r="EB44" s="128"/>
      <c r="EC44" s="128"/>
      <c r="ED44" s="128"/>
      <c r="EE44" s="128"/>
      <c r="EF44" s="128"/>
      <c r="EG44" s="128"/>
      <c r="EH44" s="128"/>
      <c r="EI44" s="128"/>
      <c r="EJ44" s="128"/>
      <c r="EK44" s="128"/>
      <c r="EL44" s="128"/>
      <c r="EM44" s="128"/>
      <c r="EN44" s="128"/>
      <c r="EO44" s="128"/>
      <c r="EP44" s="128"/>
      <c r="EQ44" s="128"/>
      <c r="ER44" s="128"/>
      <c r="ES44" s="128"/>
      <c r="ET44" s="128"/>
      <c r="EU44" s="128"/>
      <c r="EV44" s="128"/>
      <c r="EW44" s="128"/>
      <c r="EX44" s="128"/>
      <c r="EY44" s="128"/>
      <c r="EZ44" s="128"/>
      <c r="FA44" s="128"/>
      <c r="FB44" s="128"/>
      <c r="FC44" s="128"/>
      <c r="FD44" s="128"/>
      <c r="FE44" s="128"/>
      <c r="FF44" s="128"/>
      <c r="FG44" s="128"/>
      <c r="FH44" s="128"/>
      <c r="FI44" s="128"/>
      <c r="FJ44" s="128"/>
      <c r="FK44" s="128"/>
      <c r="FL44" s="128"/>
      <c r="FM44" s="128"/>
      <c r="FN44" s="128"/>
      <c r="FO44" s="128"/>
      <c r="FP44" s="128"/>
      <c r="FQ44" s="128"/>
      <c r="FR44" s="128"/>
      <c r="FS44" s="128"/>
      <c r="FT44" s="128"/>
      <c r="FU44" s="128"/>
      <c r="FV44" s="128"/>
      <c r="FW44" s="128"/>
      <c r="FX44" s="128"/>
      <c r="FY44" s="128"/>
      <c r="FZ44" s="128"/>
      <c r="GA44" s="128"/>
      <c r="GB44" s="128"/>
      <c r="GC44" s="128"/>
      <c r="GD44" s="128"/>
      <c r="GE44" s="128"/>
      <c r="GF44" s="128"/>
      <c r="GG44" s="128"/>
      <c r="GH44" s="128"/>
      <c r="GI44" s="128"/>
      <c r="GJ44" s="128"/>
      <c r="GK44" s="128"/>
      <c r="GL44" s="128"/>
      <c r="GM44" s="128"/>
      <c r="GN44" s="128"/>
      <c r="GO44" s="128"/>
      <c r="GP44" s="128"/>
      <c r="GQ44" s="128"/>
      <c r="GR44" s="128"/>
      <c r="GS44" s="128"/>
      <c r="GT44" s="128"/>
      <c r="GU44" s="128"/>
      <c r="GV44" s="128"/>
      <c r="GW44" s="128"/>
      <c r="GX44" s="128"/>
      <c r="GY44" s="128"/>
      <c r="GZ44" s="128"/>
      <c r="HA44" s="128"/>
      <c r="HB44" s="128"/>
      <c r="HC44" s="128"/>
      <c r="HD44" s="128"/>
      <c r="HE44" s="128"/>
      <c r="HF44" s="128"/>
      <c r="HG44" s="128"/>
      <c r="HH44" s="128"/>
      <c r="HI44" s="128"/>
      <c r="HJ44" s="128"/>
      <c r="HK44" s="128"/>
      <c r="HL44" s="128"/>
      <c r="HM44" s="128"/>
      <c r="HN44" s="128"/>
      <c r="HO44" s="128"/>
      <c r="HP44" s="128"/>
      <c r="HQ44" s="128"/>
      <c r="HR44" s="128"/>
      <c r="HS44" s="128"/>
      <c r="HT44" s="128"/>
      <c r="HU44" s="128"/>
      <c r="HV44" s="128"/>
      <c r="HW44" s="128"/>
      <c r="HX44" s="128"/>
      <c r="HY44" s="128"/>
      <c r="HZ44" s="128"/>
      <c r="IA44" s="128"/>
      <c r="IB44" s="128"/>
      <c r="IC44" s="128"/>
      <c r="ID44" s="128"/>
      <c r="IE44" s="128"/>
      <c r="IF44" s="128"/>
      <c r="IG44" s="128"/>
      <c r="IH44" s="128"/>
      <c r="II44" s="128"/>
      <c r="IJ44" s="128"/>
      <c r="IK44" s="128"/>
      <c r="IL44" s="128"/>
      <c r="IM44" s="128"/>
      <c r="IN44" s="128"/>
      <c r="IO44" s="128"/>
      <c r="IP44" s="128"/>
      <c r="IQ44" s="128"/>
      <c r="IR44" s="128"/>
      <c r="IS44" s="128"/>
      <c r="IT44" s="128"/>
      <c r="IU44" s="128"/>
      <c r="IV44" s="128"/>
      <c r="IW44" s="128"/>
      <c r="IX44" s="128"/>
      <c r="IY44" s="128"/>
      <c r="IZ44" s="128"/>
      <c r="JA44" s="128"/>
      <c r="JB44" s="128"/>
      <c r="JC44" s="128"/>
      <c r="JD44" s="128"/>
      <c r="JE44" s="128"/>
      <c r="JF44" s="128"/>
      <c r="JG44" s="128"/>
      <c r="JH44" s="128"/>
      <c r="JI44" s="128"/>
      <c r="JJ44" s="128"/>
      <c r="JK44" s="128"/>
      <c r="JL44" s="128"/>
      <c r="JM44" s="128"/>
      <c r="JN44" s="128"/>
      <c r="JO44" s="128"/>
      <c r="JP44" s="128"/>
      <c r="JQ44" s="128"/>
      <c r="JR44" s="128"/>
      <c r="JS44" s="128"/>
      <c r="JT44" s="128"/>
      <c r="JU44" s="128"/>
      <c r="JV44" s="128"/>
      <c r="JW44" s="128"/>
      <c r="JX44" s="128"/>
      <c r="JY44" s="128"/>
      <c r="JZ44" s="128"/>
      <c r="KA44" s="128"/>
      <c r="KB44" s="128"/>
      <c r="KC44" s="128"/>
      <c r="KD44" s="128"/>
      <c r="KE44" s="128"/>
      <c r="KF44" s="128"/>
      <c r="KG44" s="128"/>
      <c r="KH44" s="128"/>
      <c r="KI44" s="128"/>
      <c r="KJ44" s="128"/>
      <c r="KK44" s="128"/>
      <c r="KL44" s="128"/>
      <c r="KM44" s="128"/>
      <c r="KN44" s="128"/>
      <c r="KO44" s="128"/>
      <c r="KP44" s="128"/>
      <c r="KQ44" s="128"/>
      <c r="KR44" s="128"/>
      <c r="KS44" s="128"/>
      <c r="KT44" s="128"/>
      <c r="KU44" s="128"/>
      <c r="KV44" s="128"/>
      <c r="KW44" s="128"/>
      <c r="KX44" s="128"/>
      <c r="KY44" s="128"/>
      <c r="KZ44" s="128"/>
      <c r="LA44" s="128"/>
      <c r="LB44" s="128"/>
      <c r="LC44" s="128"/>
      <c r="LD44" s="128"/>
      <c r="LE44" s="128"/>
      <c r="LF44" s="128"/>
      <c r="LG44" s="128"/>
      <c r="LH44" s="128"/>
      <c r="LI44" s="128"/>
      <c r="LJ44" s="128"/>
      <c r="LK44" s="128"/>
      <c r="LL44" s="128"/>
      <c r="LM44" s="128"/>
      <c r="LN44" s="128"/>
      <c r="LO44" s="128"/>
      <c r="LP44" s="128"/>
      <c r="LQ44" s="128"/>
      <c r="LR44" s="128"/>
      <c r="LS44" s="128"/>
      <c r="LT44" s="128"/>
      <c r="LU44" s="128"/>
      <c r="LV44" s="128"/>
      <c r="LW44" s="128"/>
      <c r="LX44" s="128"/>
      <c r="LY44" s="128"/>
      <c r="LZ44" s="128"/>
      <c r="MA44" s="128"/>
      <c r="MB44" s="128"/>
      <c r="MC44" s="128"/>
      <c r="MD44" s="128"/>
      <c r="ME44" s="128"/>
      <c r="MF44" s="128"/>
      <c r="MG44" s="128"/>
      <c r="MH44" s="128"/>
      <c r="MI44" s="128"/>
      <c r="MJ44" s="128"/>
      <c r="MK44" s="128"/>
      <c r="ML44" s="128"/>
      <c r="MM44" s="128"/>
      <c r="MN44" s="128"/>
      <c r="MO44" s="128"/>
      <c r="MP44" s="128"/>
      <c r="MQ44" s="128"/>
      <c r="MR44" s="128"/>
      <c r="MS44" s="128"/>
      <c r="MT44" s="128"/>
      <c r="MU44" s="128"/>
      <c r="MV44" s="128"/>
      <c r="MW44" s="128"/>
      <c r="MX44" s="128"/>
      <c r="MY44" s="128"/>
      <c r="MZ44" s="128"/>
      <c r="NA44" s="128"/>
      <c r="NB44" s="128"/>
      <c r="NC44" s="128"/>
      <c r="ND44" s="128"/>
      <c r="NE44" s="128"/>
      <c r="NF44" s="128"/>
      <c r="NG44" s="128"/>
      <c r="NH44" s="128"/>
      <c r="NI44" s="128"/>
      <c r="NJ44" s="128"/>
      <c r="NK44" s="128"/>
      <c r="NL44" s="128"/>
      <c r="NM44" s="128"/>
      <c r="NN44" s="128"/>
      <c r="NO44" s="128"/>
      <c r="NP44" s="128"/>
      <c r="NQ44" s="128"/>
      <c r="NR44" s="128"/>
      <c r="NS44" s="128"/>
      <c r="NT44" s="128"/>
      <c r="NU44" s="128"/>
      <c r="NV44" s="128"/>
      <c r="NW44" s="128"/>
      <c r="NX44" s="128"/>
      <c r="NY44" s="128"/>
      <c r="NZ44" s="128"/>
      <c r="OA44" s="128"/>
      <c r="OB44" s="128"/>
      <c r="OC44" s="128"/>
      <c r="OD44" s="128"/>
      <c r="OE44" s="128"/>
      <c r="OF44" s="128"/>
      <c r="OG44" s="128"/>
      <c r="OH44" s="128"/>
      <c r="OI44" s="128"/>
      <c r="OJ44" s="128"/>
      <c r="OK44" s="128"/>
      <c r="OL44" s="128"/>
      <c r="OM44" s="128"/>
      <c r="ON44" s="128"/>
      <c r="OO44" s="128"/>
      <c r="OP44" s="128"/>
      <c r="OQ44" s="128"/>
      <c r="OR44" s="128"/>
      <c r="OS44" s="128"/>
      <c r="OT44" s="128"/>
      <c r="OU44" s="128"/>
      <c r="OV44" s="128"/>
      <c r="OW44" s="128"/>
      <c r="OX44" s="128"/>
      <c r="OY44" s="128"/>
      <c r="OZ44" s="128"/>
      <c r="PA44" s="128"/>
      <c r="PB44" s="128"/>
      <c r="PC44" s="128"/>
      <c r="PD44" s="128"/>
      <c r="PE44" s="128"/>
      <c r="PF44" s="128"/>
      <c r="PG44" s="128"/>
      <c r="PH44" s="128"/>
      <c r="PI44" s="128"/>
      <c r="PJ44" s="128"/>
      <c r="PK44" s="128"/>
      <c r="PL44" s="128"/>
      <c r="PM44" s="128"/>
      <c r="PN44" s="128"/>
      <c r="PO44" s="128"/>
      <c r="PP44" s="128"/>
      <c r="PQ44" s="128"/>
      <c r="PR44" s="128"/>
      <c r="PS44" s="128"/>
      <c r="PT44" s="128"/>
      <c r="PU44" s="128"/>
      <c r="PV44" s="128"/>
      <c r="PW44" s="128"/>
      <c r="PX44" s="128"/>
      <c r="PY44" s="128"/>
      <c r="PZ44" s="128"/>
      <c r="QA44" s="128"/>
      <c r="QB44" s="128"/>
      <c r="QC44" s="128"/>
      <c r="QD44" s="128"/>
      <c r="QE44" s="128"/>
      <c r="QF44" s="128"/>
      <c r="QG44" s="128"/>
      <c r="QH44" s="128"/>
      <c r="QI44" s="128"/>
      <c r="QJ44" s="128"/>
      <c r="QK44" s="128"/>
      <c r="QL44" s="128"/>
      <c r="QM44" s="128"/>
      <c r="QN44" s="128"/>
      <c r="QO44" s="128"/>
      <c r="QP44" s="128"/>
      <c r="QQ44" s="128"/>
      <c r="QR44" s="128"/>
      <c r="QS44" s="128"/>
      <c r="QT44" s="128"/>
      <c r="QU44" s="128"/>
      <c r="QV44" s="128"/>
      <c r="QW44" s="128"/>
      <c r="QX44" s="128"/>
      <c r="QY44" s="128"/>
      <c r="QZ44" s="128"/>
      <c r="RA44" s="128"/>
      <c r="RB44" s="128"/>
      <c r="RC44" s="128"/>
      <c r="RD44" s="128"/>
      <c r="RE44" s="128"/>
      <c r="RF44" s="128"/>
      <c r="RG44" s="128"/>
      <c r="RH44" s="128"/>
      <c r="RI44" s="128"/>
      <c r="RJ44" s="128"/>
      <c r="RK44" s="128"/>
      <c r="RL44" s="128"/>
      <c r="RM44" s="128"/>
      <c r="RN44" s="128"/>
      <c r="RO44" s="128"/>
      <c r="RP44" s="128"/>
      <c r="RQ44" s="128"/>
      <c r="RR44" s="128"/>
      <c r="RS44" s="128"/>
      <c r="RT44" s="128"/>
      <c r="RU44" s="128"/>
      <c r="RV44" s="128"/>
      <c r="RW44" s="128"/>
      <c r="RX44" s="128"/>
      <c r="RY44" s="128"/>
      <c r="RZ44" s="128"/>
      <c r="SA44" s="128"/>
      <c r="SB44" s="128"/>
      <c r="SC44" s="128"/>
      <c r="SD44" s="128"/>
      <c r="SE44" s="128"/>
      <c r="SF44" s="128"/>
      <c r="SG44" s="128"/>
      <c r="SH44" s="128"/>
      <c r="SI44" s="128"/>
      <c r="SJ44" s="128"/>
      <c r="SK44" s="128"/>
      <c r="SL44" s="128"/>
      <c r="SM44" s="128"/>
      <c r="SN44" s="128"/>
      <c r="SO44" s="128"/>
      <c r="SP44" s="128"/>
      <c r="SQ44" s="128"/>
      <c r="SR44" s="128"/>
      <c r="SS44" s="128"/>
      <c r="ST44" s="128"/>
      <c r="SU44" s="128"/>
      <c r="SV44" s="128"/>
      <c r="SW44" s="128"/>
      <c r="SX44" s="128"/>
      <c r="SY44" s="128"/>
      <c r="SZ44" s="128"/>
      <c r="TA44" s="128"/>
      <c r="TB44" s="128"/>
      <c r="TC44" s="128"/>
      <c r="TD44" s="128"/>
      <c r="TE44" s="128"/>
      <c r="TF44" s="128"/>
      <c r="TG44" s="128"/>
      <c r="TH44" s="128"/>
      <c r="TI44" s="128"/>
      <c r="TJ44" s="128"/>
      <c r="TK44" s="128"/>
      <c r="TL44" s="128"/>
      <c r="TM44" s="128"/>
      <c r="TN44" s="128"/>
      <c r="TO44" s="128"/>
      <c r="TP44" s="128"/>
      <c r="TQ44" s="128"/>
      <c r="TR44" s="128"/>
      <c r="TS44" s="128"/>
      <c r="TT44" s="128"/>
      <c r="TU44" s="128"/>
      <c r="TV44" s="128"/>
      <c r="TW44" s="128"/>
      <c r="TX44" s="128"/>
      <c r="TY44" s="128"/>
      <c r="TZ44" s="128"/>
      <c r="UA44" s="128"/>
      <c r="UB44" s="128"/>
      <c r="UC44" s="128"/>
      <c r="UD44" s="128"/>
      <c r="UE44" s="128"/>
      <c r="UF44" s="128"/>
      <c r="UG44" s="128"/>
      <c r="UH44" s="128"/>
      <c r="UI44" s="128"/>
      <c r="UJ44" s="128"/>
      <c r="UK44" s="128"/>
      <c r="UL44" s="128"/>
      <c r="UM44" s="128"/>
      <c r="UN44" s="128"/>
      <c r="UO44" s="128"/>
      <c r="UP44" s="128"/>
      <c r="UQ44" s="128"/>
      <c r="UR44" s="128"/>
      <c r="US44" s="128"/>
      <c r="UT44" s="128"/>
      <c r="UU44" s="128"/>
      <c r="UV44" s="128"/>
      <c r="UW44" s="128"/>
      <c r="UX44" s="128"/>
      <c r="UY44" s="128"/>
      <c r="UZ44" s="128"/>
      <c r="VA44" s="128"/>
      <c r="VB44" s="128"/>
      <c r="VC44" s="128"/>
      <c r="VD44" s="128"/>
      <c r="VE44" s="128"/>
      <c r="VF44" s="128"/>
      <c r="VG44" s="128"/>
      <c r="VH44" s="128"/>
      <c r="VI44" s="128"/>
      <c r="VJ44" s="128"/>
      <c r="VK44" s="128"/>
      <c r="VL44" s="128"/>
      <c r="VM44" s="128"/>
      <c r="VN44" s="128"/>
      <c r="VO44" s="128"/>
      <c r="VP44" s="128"/>
      <c r="VQ44" s="128"/>
      <c r="VR44" s="128"/>
      <c r="VS44" s="128"/>
      <c r="VT44" s="128"/>
      <c r="VU44" s="128"/>
      <c r="VV44" s="128"/>
      <c r="VW44" s="128"/>
      <c r="VX44" s="128"/>
      <c r="VY44" s="128"/>
      <c r="VZ44" s="128"/>
      <c r="WA44" s="128"/>
      <c r="WB44" s="128"/>
      <c r="WC44" s="128"/>
      <c r="WD44" s="128"/>
      <c r="WE44" s="128"/>
      <c r="WF44" s="128"/>
      <c r="WG44" s="128"/>
      <c r="WH44" s="128"/>
      <c r="WI44" s="128"/>
      <c r="WJ44" s="128"/>
      <c r="WK44" s="128"/>
      <c r="WL44" s="128"/>
      <c r="WM44" s="128"/>
      <c r="WN44" s="128"/>
      <c r="WO44" s="128"/>
      <c r="WP44" s="128"/>
      <c r="WQ44" s="128"/>
      <c r="WR44" s="128"/>
      <c r="WS44" s="128"/>
      <c r="WT44" s="128"/>
      <c r="WU44" s="128"/>
      <c r="WV44" s="128"/>
      <c r="WW44" s="128"/>
      <c r="WX44" s="128"/>
      <c r="WY44" s="128"/>
      <c r="WZ44" s="128"/>
      <c r="XA44" s="128"/>
      <c r="XB44" s="128"/>
      <c r="XC44" s="128"/>
      <c r="XD44" s="128"/>
      <c r="XE44" s="128"/>
      <c r="XF44" s="128"/>
      <c r="XG44" s="128"/>
      <c r="XH44" s="128"/>
      <c r="XI44" s="128"/>
      <c r="XJ44" s="128"/>
      <c r="XK44" s="128"/>
      <c r="XL44" s="128"/>
      <c r="XM44" s="128"/>
      <c r="XN44" s="128"/>
      <c r="XO44" s="128"/>
      <c r="XP44" s="128"/>
      <c r="XQ44" s="128"/>
      <c r="XR44" s="128"/>
      <c r="XS44" s="128"/>
      <c r="XT44" s="128"/>
      <c r="XU44" s="128"/>
      <c r="XV44" s="128"/>
      <c r="XW44" s="128"/>
      <c r="XX44" s="128"/>
      <c r="XY44" s="128"/>
      <c r="XZ44" s="128"/>
      <c r="YA44" s="128"/>
      <c r="YB44" s="128"/>
      <c r="YC44" s="128"/>
      <c r="YD44" s="128"/>
      <c r="YE44" s="128"/>
      <c r="YF44" s="128"/>
      <c r="YG44" s="128"/>
      <c r="YH44" s="128"/>
      <c r="YI44" s="128"/>
      <c r="YJ44" s="128"/>
      <c r="YK44" s="128"/>
      <c r="YL44" s="128"/>
      <c r="YM44" s="128"/>
      <c r="YN44" s="128"/>
      <c r="YO44" s="128"/>
      <c r="YP44" s="128"/>
      <c r="YQ44" s="128"/>
      <c r="YR44" s="128"/>
      <c r="YS44" s="128"/>
      <c r="YT44" s="128"/>
      <c r="YU44" s="128"/>
      <c r="YV44" s="128"/>
      <c r="YW44" s="128"/>
      <c r="YX44" s="128"/>
      <c r="YY44" s="128"/>
      <c r="YZ44" s="128"/>
      <c r="ZA44" s="128"/>
      <c r="ZB44" s="128"/>
      <c r="ZC44" s="128"/>
      <c r="ZD44" s="128"/>
      <c r="ZE44" s="128"/>
      <c r="ZF44" s="128"/>
      <c r="ZG44" s="128"/>
      <c r="ZH44" s="128"/>
      <c r="ZI44" s="128"/>
      <c r="ZJ44" s="128"/>
      <c r="ZK44" s="128"/>
      <c r="ZL44" s="128"/>
      <c r="ZM44" s="128"/>
      <c r="ZN44" s="128"/>
      <c r="ZO44" s="128"/>
      <c r="ZP44" s="128"/>
      <c r="ZQ44" s="128"/>
      <c r="ZR44" s="128"/>
      <c r="ZS44" s="128"/>
      <c r="ZT44" s="128"/>
      <c r="ZU44" s="128"/>
      <c r="ZV44" s="128"/>
      <c r="ZW44" s="128"/>
      <c r="ZX44" s="128"/>
      <c r="ZY44" s="128"/>
      <c r="ZZ44" s="128"/>
      <c r="AAA44" s="128"/>
      <c r="AAB44" s="128"/>
      <c r="AAC44" s="128"/>
      <c r="AAD44" s="128"/>
      <c r="AAE44" s="128"/>
      <c r="AAF44" s="128"/>
      <c r="AAG44" s="128"/>
      <c r="AAH44" s="128"/>
      <c r="AAI44" s="128"/>
      <c r="AAJ44" s="128"/>
      <c r="AAK44" s="128"/>
      <c r="AAL44" s="128"/>
      <c r="AAM44" s="128"/>
      <c r="AAN44" s="128"/>
      <c r="AAO44" s="128"/>
      <c r="AAP44" s="128"/>
      <c r="AAQ44" s="128"/>
      <c r="AAR44" s="128"/>
      <c r="AAS44" s="128"/>
      <c r="AAT44" s="128"/>
      <c r="AAU44" s="128"/>
      <c r="AAV44" s="128"/>
      <c r="AAW44" s="128"/>
      <c r="AAX44" s="128"/>
      <c r="AAY44" s="128"/>
      <c r="AAZ44" s="128"/>
      <c r="ABA44" s="128"/>
      <c r="ABB44" s="128"/>
      <c r="ABC44" s="128"/>
      <c r="ABD44" s="128"/>
      <c r="ABE44" s="128"/>
      <c r="ABF44" s="128"/>
      <c r="ABG44" s="128"/>
      <c r="ABH44" s="128"/>
      <c r="ABI44" s="128"/>
      <c r="ABJ44" s="128"/>
      <c r="ABK44" s="128"/>
      <c r="ABL44" s="128"/>
      <c r="ABM44" s="128"/>
      <c r="ABN44" s="128"/>
      <c r="ABO44" s="128"/>
      <c r="ABP44" s="128"/>
      <c r="ABQ44" s="128"/>
      <c r="ABR44" s="128"/>
      <c r="ABS44" s="128"/>
      <c r="ABT44" s="128"/>
      <c r="ABU44" s="128"/>
      <c r="ABV44" s="128"/>
      <c r="ABW44" s="128"/>
      <c r="ABX44" s="128"/>
      <c r="ABY44" s="128"/>
      <c r="ABZ44" s="128"/>
      <c r="ACA44" s="128"/>
      <c r="ACB44" s="128"/>
      <c r="ACC44" s="128"/>
      <c r="ACD44" s="128"/>
      <c r="ACE44" s="128"/>
      <c r="ACF44" s="128"/>
      <c r="ACG44" s="128"/>
      <c r="ACH44" s="128"/>
      <c r="ACI44" s="128"/>
      <c r="ACJ44" s="128"/>
      <c r="ACK44" s="128"/>
      <c r="ACL44" s="128"/>
      <c r="ACM44" s="128"/>
      <c r="ACN44" s="128"/>
      <c r="ACO44" s="128"/>
      <c r="ACP44" s="128"/>
      <c r="ACQ44" s="128"/>
      <c r="ACR44" s="128"/>
      <c r="ACS44" s="128"/>
      <c r="ACT44" s="128"/>
      <c r="ACU44" s="128"/>
      <c r="ACV44" s="128"/>
      <c r="ACW44" s="128"/>
      <c r="ACX44" s="128"/>
      <c r="ACY44" s="128"/>
      <c r="ACZ44" s="128"/>
      <c r="ADA44" s="128"/>
      <c r="ADB44" s="128"/>
      <c r="ADC44" s="128"/>
      <c r="ADD44" s="128"/>
      <c r="ADE44" s="128"/>
      <c r="ADF44" s="128"/>
      <c r="ADG44" s="128"/>
      <c r="ADH44" s="128"/>
      <c r="ADI44" s="128"/>
      <c r="ADJ44" s="128"/>
      <c r="ADK44" s="128"/>
      <c r="ADL44" s="128"/>
      <c r="ADM44" s="128"/>
      <c r="ADN44" s="128"/>
      <c r="ADO44" s="128"/>
      <c r="ADP44" s="128"/>
      <c r="ADQ44" s="128"/>
      <c r="ADR44" s="128"/>
      <c r="ADS44" s="128"/>
      <c r="ADT44" s="128"/>
      <c r="ADU44" s="128"/>
      <c r="ADV44" s="128"/>
      <c r="ADW44" s="128"/>
      <c r="ADX44" s="128"/>
      <c r="ADY44" s="128"/>
      <c r="ADZ44" s="128"/>
      <c r="AEA44" s="128"/>
      <c r="AEB44" s="128"/>
      <c r="AEC44" s="128"/>
      <c r="AED44" s="128"/>
      <c r="AEE44" s="128"/>
      <c r="AEF44" s="128"/>
      <c r="AEG44" s="128"/>
      <c r="AEH44" s="128"/>
      <c r="AEI44" s="128"/>
      <c r="AEJ44" s="128"/>
      <c r="AEK44" s="128"/>
      <c r="AEL44" s="128"/>
      <c r="AEM44" s="128"/>
      <c r="AEN44" s="128"/>
      <c r="AEO44" s="128"/>
      <c r="AEP44" s="128"/>
      <c r="AEQ44" s="128"/>
      <c r="AER44" s="128"/>
      <c r="AES44" s="128"/>
      <c r="AET44" s="128"/>
      <c r="AEU44" s="128"/>
      <c r="AEV44" s="128"/>
      <c r="AEW44" s="128"/>
      <c r="AEX44" s="128"/>
      <c r="AEY44" s="128"/>
      <c r="AEZ44" s="128"/>
      <c r="AFA44" s="128"/>
      <c r="AFB44" s="128"/>
      <c r="AFC44" s="128"/>
      <c r="AFD44" s="128"/>
      <c r="AFE44" s="128"/>
      <c r="AFF44" s="128"/>
      <c r="AFG44" s="128"/>
      <c r="AFH44" s="128"/>
      <c r="AFI44" s="128"/>
      <c r="AFJ44" s="128"/>
      <c r="AFK44" s="128"/>
      <c r="AFL44" s="128"/>
      <c r="AFM44" s="128"/>
      <c r="AFN44" s="128"/>
      <c r="AFO44" s="128"/>
      <c r="AFP44" s="128"/>
      <c r="AFQ44" s="128"/>
      <c r="AFR44" s="128"/>
      <c r="AFS44" s="128"/>
      <c r="AFT44" s="128"/>
      <c r="AFU44" s="128"/>
      <c r="AFV44" s="128"/>
      <c r="AFW44" s="128"/>
      <c r="AFX44" s="128"/>
      <c r="AFY44" s="128"/>
      <c r="AFZ44" s="128"/>
      <c r="AGA44" s="128"/>
      <c r="AGB44" s="128"/>
      <c r="AGC44" s="128"/>
      <c r="AGD44" s="128"/>
      <c r="AGE44" s="128"/>
      <c r="AGF44" s="128"/>
      <c r="AGG44" s="128"/>
      <c r="AGH44" s="128"/>
      <c r="AGI44" s="128"/>
      <c r="AGJ44" s="128"/>
      <c r="AGK44" s="128"/>
      <c r="AGL44" s="128"/>
      <c r="AGM44" s="128"/>
      <c r="AGN44" s="128"/>
      <c r="AGO44" s="128"/>
      <c r="AGP44" s="128"/>
      <c r="AGQ44" s="128"/>
      <c r="AGR44" s="128"/>
      <c r="AGS44" s="128"/>
      <c r="AGT44" s="128"/>
      <c r="AGU44" s="128"/>
      <c r="AGV44" s="128"/>
      <c r="AGW44" s="128"/>
      <c r="AGX44" s="128"/>
      <c r="AGY44" s="128"/>
      <c r="AGZ44" s="128"/>
      <c r="AHA44" s="128"/>
      <c r="AHB44" s="128"/>
      <c r="AHC44" s="128"/>
      <c r="AHD44" s="128"/>
      <c r="AHE44" s="128"/>
      <c r="AHF44" s="128"/>
      <c r="AHG44" s="128"/>
      <c r="AHH44" s="128"/>
      <c r="AHI44" s="128"/>
      <c r="AHJ44" s="128"/>
      <c r="AHK44" s="128"/>
      <c r="AHL44" s="128"/>
      <c r="AHM44" s="128"/>
      <c r="AHN44" s="128"/>
      <c r="AHO44" s="128"/>
      <c r="AHP44" s="128"/>
      <c r="AHQ44" s="128"/>
      <c r="AHR44" s="128"/>
      <c r="AHS44" s="128"/>
      <c r="AHT44" s="128"/>
      <c r="AHU44" s="128"/>
      <c r="AHV44" s="128"/>
      <c r="AHW44" s="128"/>
      <c r="AHX44" s="128"/>
      <c r="AHY44" s="128"/>
      <c r="AHZ44" s="128"/>
      <c r="AIA44" s="128"/>
      <c r="AIB44" s="128"/>
      <c r="AIC44" s="128"/>
      <c r="AID44" s="128"/>
      <c r="AIE44" s="128"/>
      <c r="AIF44" s="128"/>
      <c r="AIG44" s="128"/>
      <c r="AIH44" s="128"/>
      <c r="AII44" s="128"/>
      <c r="AIJ44" s="128"/>
      <c r="AIK44" s="128"/>
      <c r="AIL44" s="128"/>
      <c r="AIM44" s="128"/>
      <c r="AIN44" s="128"/>
      <c r="AIO44" s="128"/>
      <c r="AIP44" s="128"/>
      <c r="AIQ44" s="128"/>
      <c r="AIR44" s="128"/>
      <c r="AIS44" s="128"/>
      <c r="AIT44" s="128"/>
      <c r="AIU44" s="128"/>
      <c r="AIV44" s="128"/>
      <c r="AIW44" s="128"/>
      <c r="AIX44" s="128"/>
      <c r="AIY44" s="128"/>
      <c r="AIZ44" s="128"/>
      <c r="AJA44" s="128"/>
      <c r="AJB44" s="128"/>
      <c r="AJC44" s="128"/>
      <c r="AJD44" s="128"/>
      <c r="AJE44" s="128"/>
      <c r="AJF44" s="128"/>
      <c r="AJG44" s="128"/>
      <c r="AJH44" s="128"/>
      <c r="AJI44" s="128"/>
      <c r="AJJ44" s="128"/>
      <c r="AJK44" s="128"/>
      <c r="AJL44" s="128"/>
      <c r="AJM44" s="128"/>
      <c r="AJN44" s="128"/>
      <c r="AJO44" s="128"/>
      <c r="AJP44" s="128"/>
      <c r="AJQ44" s="128"/>
      <c r="AJR44" s="128"/>
      <c r="AJS44" s="128"/>
      <c r="AJT44" s="128"/>
      <c r="AJU44" s="128"/>
      <c r="AJV44" s="128"/>
      <c r="AJW44" s="128"/>
      <c r="AJX44" s="128"/>
      <c r="AJY44" s="128"/>
      <c r="AJZ44" s="128"/>
      <c r="AKA44" s="128"/>
      <c r="AKB44" s="128"/>
      <c r="AKC44" s="128"/>
      <c r="AKD44" s="128"/>
      <c r="AKE44" s="128"/>
      <c r="AKF44" s="128"/>
      <c r="AKG44" s="128"/>
      <c r="AKH44" s="128"/>
      <c r="AKI44" s="128"/>
      <c r="AKJ44" s="128"/>
      <c r="AKK44" s="128"/>
      <c r="AKL44" s="128"/>
      <c r="AKM44" s="128"/>
      <c r="AKN44" s="128"/>
      <c r="AKO44" s="128"/>
      <c r="AKP44" s="128"/>
      <c r="AKQ44" s="128"/>
      <c r="AKR44" s="128"/>
      <c r="AKS44" s="128"/>
      <c r="AKT44" s="128"/>
      <c r="AKU44" s="128"/>
      <c r="AKV44" s="128"/>
      <c r="AKW44" s="128"/>
      <c r="AKX44" s="128"/>
      <c r="AKY44" s="128"/>
      <c r="AKZ44" s="128"/>
      <c r="ALA44" s="128"/>
      <c r="ALB44" s="128"/>
      <c r="ALC44" s="128"/>
      <c r="ALD44" s="128"/>
      <c r="ALE44" s="128"/>
      <c r="ALF44" s="128"/>
      <c r="ALG44" s="128"/>
      <c r="ALH44" s="128"/>
      <c r="ALI44" s="128"/>
      <c r="ALJ44" s="128"/>
      <c r="ALK44" s="128"/>
      <c r="ALL44" s="128"/>
      <c r="ALM44" s="128"/>
      <c r="ALN44" s="128"/>
      <c r="ALO44" s="128"/>
      <c r="ALP44" s="128"/>
      <c r="ALQ44" s="128"/>
      <c r="ALR44" s="128"/>
      <c r="ALS44" s="128"/>
      <c r="ALT44" s="128"/>
      <c r="ALU44" s="128"/>
      <c r="ALV44" s="128"/>
      <c r="ALW44" s="128"/>
      <c r="ALX44" s="128"/>
      <c r="ALY44" s="128"/>
      <c r="ALZ44" s="128"/>
      <c r="AMA44"/>
      <c r="AMB44"/>
      <c r="AMC44"/>
      <c r="AMD44"/>
    </row>
    <row r="45" spans="1:1018" s="96" customFormat="1" ht="12" customHeight="1">
      <c r="A45" s="129"/>
      <c r="B45" s="129"/>
      <c r="C45" s="129"/>
      <c r="D45" s="129"/>
      <c r="E45" s="129"/>
      <c r="F45" s="129"/>
      <c r="I45" s="225"/>
      <c r="K45" s="159"/>
      <c r="P45" s="173"/>
      <c r="T45" s="278"/>
      <c r="X45"/>
      <c r="Y45" s="179"/>
      <c r="AA45" s="159"/>
      <c r="AC45"/>
      <c r="AE45" s="128"/>
      <c r="AF45"/>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c r="BO45" s="128"/>
      <c r="BP45" s="128"/>
      <c r="BQ45" s="128"/>
      <c r="BR45" s="128"/>
      <c r="BS45" s="128"/>
      <c r="BT45" s="128"/>
      <c r="BU45" s="128"/>
      <c r="BV45" s="128"/>
      <c r="BW45" s="128"/>
      <c r="BX45" s="128"/>
      <c r="BY45" s="128"/>
      <c r="BZ45" s="128"/>
      <c r="CA45" s="128"/>
      <c r="CB45" s="128"/>
      <c r="CC45" s="128"/>
      <c r="CD45" s="128"/>
      <c r="CE45" s="128"/>
      <c r="CF45" s="128"/>
      <c r="CG45" s="128"/>
      <c r="CH45" s="128"/>
      <c r="CI45" s="128"/>
      <c r="CJ45" s="128"/>
      <c r="CK45" s="128"/>
      <c r="CL45" s="128"/>
      <c r="CM45" s="128"/>
      <c r="CN45" s="128"/>
      <c r="CO45" s="128"/>
      <c r="CP45" s="128"/>
      <c r="CQ45" s="128"/>
      <c r="CR45" s="128"/>
      <c r="CS45" s="128"/>
      <c r="CT45" s="128"/>
      <c r="CU45" s="128"/>
      <c r="CV45" s="128"/>
      <c r="CW45" s="128"/>
      <c r="CX45" s="128"/>
      <c r="CY45" s="128"/>
      <c r="CZ45" s="128"/>
      <c r="DA45" s="128"/>
      <c r="DB45" s="128"/>
      <c r="DC45" s="128"/>
      <c r="DD45" s="128"/>
      <c r="DE45" s="128"/>
      <c r="DF45" s="128"/>
      <c r="DG45" s="128"/>
      <c r="DH45" s="128"/>
      <c r="DI45" s="128"/>
      <c r="DJ45" s="128"/>
      <c r="DK45" s="128"/>
      <c r="DL45" s="128"/>
      <c r="DM45" s="128"/>
      <c r="DN45" s="128"/>
      <c r="DO45" s="128"/>
      <c r="DP45" s="128"/>
      <c r="DQ45" s="128"/>
      <c r="DR45" s="128"/>
      <c r="DS45" s="128"/>
      <c r="DT45" s="128"/>
      <c r="DU45" s="128"/>
      <c r="DV45" s="128"/>
      <c r="DW45" s="128"/>
      <c r="DX45" s="128"/>
      <c r="DY45" s="128"/>
      <c r="DZ45" s="128"/>
      <c r="EA45" s="128"/>
      <c r="EB45" s="128"/>
      <c r="EC45" s="128"/>
      <c r="ED45" s="128"/>
      <c r="EE45" s="128"/>
      <c r="EF45" s="128"/>
      <c r="EG45" s="128"/>
      <c r="EH45" s="128"/>
      <c r="EI45" s="128"/>
      <c r="EJ45" s="128"/>
      <c r="EK45" s="128"/>
      <c r="EL45" s="128"/>
      <c r="EM45" s="128"/>
      <c r="EN45" s="128"/>
      <c r="EO45" s="128"/>
      <c r="EP45" s="128"/>
      <c r="EQ45" s="128"/>
      <c r="ER45" s="128"/>
      <c r="ES45" s="128"/>
      <c r="ET45" s="128"/>
      <c r="EU45" s="128"/>
      <c r="EV45" s="128"/>
      <c r="EW45" s="128"/>
      <c r="EX45" s="128"/>
      <c r="EY45" s="128"/>
      <c r="EZ45" s="128"/>
      <c r="FA45" s="128"/>
      <c r="FB45" s="128"/>
      <c r="FC45" s="128"/>
      <c r="FD45" s="128"/>
      <c r="FE45" s="128"/>
      <c r="FF45" s="128"/>
      <c r="FG45" s="128"/>
      <c r="FH45" s="128"/>
      <c r="FI45" s="128"/>
      <c r="FJ45" s="128"/>
      <c r="FK45" s="128"/>
      <c r="FL45" s="128"/>
      <c r="FM45" s="128"/>
      <c r="FN45" s="128"/>
      <c r="FO45" s="128"/>
      <c r="FP45" s="128"/>
      <c r="FQ45" s="128"/>
      <c r="FR45" s="128"/>
      <c r="FS45" s="128"/>
      <c r="FT45" s="128"/>
      <c r="FU45" s="128"/>
      <c r="FV45" s="128"/>
      <c r="FW45" s="128"/>
      <c r="FX45" s="128"/>
      <c r="FY45" s="128"/>
      <c r="FZ45" s="128"/>
      <c r="GA45" s="128"/>
      <c r="GB45" s="128"/>
      <c r="GC45" s="128"/>
      <c r="GD45" s="128"/>
      <c r="GE45" s="128"/>
      <c r="GF45" s="128"/>
      <c r="GG45" s="128"/>
      <c r="GH45" s="128"/>
      <c r="GI45" s="128"/>
      <c r="GJ45" s="128"/>
      <c r="GK45" s="128"/>
      <c r="GL45" s="128"/>
      <c r="GM45" s="128"/>
      <c r="GN45" s="128"/>
      <c r="GO45" s="128"/>
      <c r="GP45" s="128"/>
      <c r="GQ45" s="128"/>
      <c r="GR45" s="128"/>
      <c r="GS45" s="128"/>
      <c r="GT45" s="128"/>
      <c r="GU45" s="128"/>
      <c r="GV45" s="128"/>
      <c r="GW45" s="128"/>
      <c r="GX45" s="128"/>
      <c r="GY45" s="128"/>
      <c r="GZ45" s="128"/>
      <c r="HA45" s="128"/>
      <c r="HB45" s="128"/>
      <c r="HC45" s="128"/>
      <c r="HD45" s="128"/>
      <c r="HE45" s="128"/>
      <c r="HF45" s="128"/>
      <c r="HG45" s="128"/>
      <c r="HH45" s="128"/>
      <c r="HI45" s="128"/>
      <c r="HJ45" s="128"/>
      <c r="HK45" s="128"/>
      <c r="HL45" s="128"/>
      <c r="HM45" s="128"/>
      <c r="HN45" s="128"/>
      <c r="HO45" s="128"/>
      <c r="HP45" s="128"/>
      <c r="HQ45" s="128"/>
      <c r="HR45" s="128"/>
      <c r="HS45" s="128"/>
      <c r="HT45" s="128"/>
      <c r="HU45" s="128"/>
      <c r="HV45" s="128"/>
      <c r="HW45" s="128"/>
      <c r="HX45" s="128"/>
      <c r="HY45" s="128"/>
      <c r="HZ45" s="128"/>
      <c r="IA45" s="128"/>
      <c r="IB45" s="128"/>
      <c r="IC45" s="128"/>
      <c r="ID45" s="128"/>
      <c r="IE45" s="128"/>
      <c r="IF45" s="128"/>
      <c r="IG45" s="128"/>
      <c r="IH45" s="128"/>
      <c r="II45" s="128"/>
      <c r="IJ45" s="128"/>
      <c r="IK45" s="128"/>
      <c r="IL45" s="128"/>
      <c r="IM45" s="128"/>
      <c r="IN45" s="128"/>
      <c r="IO45" s="128"/>
      <c r="IP45" s="128"/>
      <c r="IQ45" s="128"/>
      <c r="IR45" s="128"/>
      <c r="IS45" s="128"/>
      <c r="IT45" s="128"/>
      <c r="IU45" s="128"/>
      <c r="IV45" s="128"/>
      <c r="IW45" s="128"/>
      <c r="IX45" s="128"/>
      <c r="IY45" s="128"/>
      <c r="IZ45" s="128"/>
      <c r="JA45" s="128"/>
      <c r="JB45" s="128"/>
      <c r="JC45" s="128"/>
      <c r="JD45" s="128"/>
      <c r="JE45" s="128"/>
      <c r="JF45" s="128"/>
      <c r="JG45" s="128"/>
      <c r="JH45" s="128"/>
      <c r="JI45" s="128"/>
      <c r="JJ45" s="128"/>
      <c r="JK45" s="128"/>
      <c r="JL45" s="128"/>
      <c r="JM45" s="128"/>
      <c r="JN45" s="128"/>
      <c r="JO45" s="128"/>
      <c r="JP45" s="128"/>
      <c r="JQ45" s="128"/>
      <c r="JR45" s="128"/>
      <c r="JS45" s="128"/>
      <c r="JT45" s="128"/>
      <c r="JU45" s="128"/>
      <c r="JV45" s="128"/>
      <c r="JW45" s="128"/>
      <c r="JX45" s="128"/>
      <c r="JY45" s="128"/>
      <c r="JZ45" s="128"/>
      <c r="KA45" s="128"/>
      <c r="KB45" s="128"/>
      <c r="KC45" s="128"/>
      <c r="KD45" s="128"/>
      <c r="KE45" s="128"/>
      <c r="KF45" s="128"/>
      <c r="KG45" s="128"/>
      <c r="KH45" s="128"/>
      <c r="KI45" s="128"/>
      <c r="KJ45" s="128"/>
      <c r="KK45" s="128"/>
      <c r="KL45" s="128"/>
      <c r="KM45" s="128"/>
      <c r="KN45" s="128"/>
      <c r="KO45" s="128"/>
      <c r="KP45" s="128"/>
      <c r="KQ45" s="128"/>
      <c r="KR45" s="128"/>
      <c r="KS45" s="128"/>
      <c r="KT45" s="128"/>
      <c r="KU45" s="128"/>
      <c r="KV45" s="128"/>
      <c r="KW45" s="128"/>
      <c r="KX45" s="128"/>
      <c r="KY45" s="128"/>
      <c r="KZ45" s="128"/>
      <c r="LA45" s="128"/>
      <c r="LB45" s="128"/>
      <c r="LC45" s="128"/>
      <c r="LD45" s="128"/>
      <c r="LE45" s="128"/>
      <c r="LF45" s="128"/>
      <c r="LG45" s="128"/>
      <c r="LH45" s="128"/>
      <c r="LI45" s="128"/>
      <c r="LJ45" s="128"/>
      <c r="LK45" s="128"/>
      <c r="LL45" s="128"/>
      <c r="LM45" s="128"/>
      <c r="LN45" s="128"/>
      <c r="LO45" s="128"/>
      <c r="LP45" s="128"/>
      <c r="LQ45" s="128"/>
      <c r="LR45" s="128"/>
      <c r="LS45" s="128"/>
      <c r="LT45" s="128"/>
      <c r="LU45" s="128"/>
      <c r="LV45" s="128"/>
      <c r="LW45" s="128"/>
      <c r="LX45" s="128"/>
      <c r="LY45" s="128"/>
      <c r="LZ45" s="128"/>
      <c r="MA45" s="128"/>
      <c r="MB45" s="128"/>
      <c r="MC45" s="128"/>
      <c r="MD45" s="128"/>
      <c r="ME45" s="128"/>
      <c r="MF45" s="128"/>
      <c r="MG45" s="128"/>
      <c r="MH45" s="128"/>
      <c r="MI45" s="128"/>
      <c r="MJ45" s="128"/>
      <c r="MK45" s="128"/>
      <c r="ML45" s="128"/>
      <c r="MM45" s="128"/>
      <c r="MN45" s="128"/>
      <c r="MO45" s="128"/>
      <c r="MP45" s="128"/>
      <c r="MQ45" s="128"/>
      <c r="MR45" s="128"/>
      <c r="MS45" s="128"/>
      <c r="MT45" s="128"/>
      <c r="MU45" s="128"/>
      <c r="MV45" s="128"/>
      <c r="MW45" s="128"/>
      <c r="MX45" s="128"/>
      <c r="MY45" s="128"/>
      <c r="MZ45" s="128"/>
      <c r="NA45" s="128"/>
      <c r="NB45" s="128"/>
      <c r="NC45" s="128"/>
      <c r="ND45" s="128"/>
      <c r="NE45" s="128"/>
      <c r="NF45" s="128"/>
      <c r="NG45" s="128"/>
      <c r="NH45" s="128"/>
      <c r="NI45" s="128"/>
      <c r="NJ45" s="128"/>
      <c r="NK45" s="128"/>
      <c r="NL45" s="128"/>
      <c r="NM45" s="128"/>
      <c r="NN45" s="128"/>
      <c r="NO45" s="128"/>
      <c r="NP45" s="128"/>
      <c r="NQ45" s="128"/>
      <c r="NR45" s="128"/>
      <c r="NS45" s="128"/>
      <c r="NT45" s="128"/>
      <c r="NU45" s="128"/>
      <c r="NV45" s="128"/>
      <c r="NW45" s="128"/>
      <c r="NX45" s="128"/>
      <c r="NY45" s="128"/>
      <c r="NZ45" s="128"/>
      <c r="OA45" s="128"/>
      <c r="OB45" s="128"/>
      <c r="OC45" s="128"/>
      <c r="OD45" s="128"/>
      <c r="OE45" s="128"/>
      <c r="OF45" s="128"/>
      <c r="OG45" s="128"/>
      <c r="OH45" s="128"/>
      <c r="OI45" s="128"/>
      <c r="OJ45" s="128"/>
      <c r="OK45" s="128"/>
      <c r="OL45" s="128"/>
      <c r="OM45" s="128"/>
      <c r="ON45" s="128"/>
      <c r="OO45" s="128"/>
      <c r="OP45" s="128"/>
      <c r="OQ45" s="128"/>
      <c r="OR45" s="128"/>
      <c r="OS45" s="128"/>
      <c r="OT45" s="128"/>
      <c r="OU45" s="128"/>
      <c r="OV45" s="128"/>
      <c r="OW45" s="128"/>
      <c r="OX45" s="128"/>
      <c r="OY45" s="128"/>
      <c r="OZ45" s="128"/>
      <c r="PA45" s="128"/>
      <c r="PB45" s="128"/>
      <c r="PC45" s="128"/>
      <c r="PD45" s="128"/>
      <c r="PE45" s="128"/>
      <c r="PF45" s="128"/>
      <c r="PG45" s="128"/>
      <c r="PH45" s="128"/>
      <c r="PI45" s="128"/>
      <c r="PJ45" s="128"/>
      <c r="PK45" s="128"/>
      <c r="PL45" s="128"/>
      <c r="PM45" s="128"/>
      <c r="PN45" s="128"/>
      <c r="PO45" s="128"/>
      <c r="PP45" s="128"/>
      <c r="PQ45" s="128"/>
      <c r="PR45" s="128"/>
      <c r="PS45" s="128"/>
      <c r="PT45" s="128"/>
      <c r="PU45" s="128"/>
      <c r="PV45" s="128"/>
      <c r="PW45" s="128"/>
      <c r="PX45" s="128"/>
      <c r="PY45" s="128"/>
      <c r="PZ45" s="128"/>
      <c r="QA45" s="128"/>
      <c r="QB45" s="128"/>
      <c r="QC45" s="128"/>
      <c r="QD45" s="128"/>
      <c r="QE45" s="128"/>
      <c r="QF45" s="128"/>
      <c r="QG45" s="128"/>
      <c r="QH45" s="128"/>
      <c r="QI45" s="128"/>
      <c r="QJ45" s="128"/>
      <c r="QK45" s="128"/>
      <c r="QL45" s="128"/>
      <c r="QM45" s="128"/>
      <c r="QN45" s="128"/>
      <c r="QO45" s="128"/>
      <c r="QP45" s="128"/>
      <c r="QQ45" s="128"/>
      <c r="QR45" s="128"/>
      <c r="QS45" s="128"/>
      <c r="QT45" s="128"/>
      <c r="QU45" s="128"/>
      <c r="QV45" s="128"/>
      <c r="QW45" s="128"/>
      <c r="QX45" s="128"/>
      <c r="QY45" s="128"/>
      <c r="QZ45" s="128"/>
      <c r="RA45" s="128"/>
      <c r="RB45" s="128"/>
      <c r="RC45" s="128"/>
      <c r="RD45" s="128"/>
      <c r="RE45" s="128"/>
      <c r="RF45" s="128"/>
      <c r="RG45" s="128"/>
      <c r="RH45" s="128"/>
      <c r="RI45" s="128"/>
      <c r="RJ45" s="128"/>
      <c r="RK45" s="128"/>
      <c r="RL45" s="128"/>
      <c r="RM45" s="128"/>
      <c r="RN45" s="128"/>
      <c r="RO45" s="128"/>
      <c r="RP45" s="128"/>
      <c r="RQ45" s="128"/>
      <c r="RR45" s="128"/>
      <c r="RS45" s="128"/>
      <c r="RT45" s="128"/>
      <c r="RU45" s="128"/>
      <c r="RV45" s="128"/>
      <c r="RW45" s="128"/>
      <c r="RX45" s="128"/>
      <c r="RY45" s="128"/>
      <c r="RZ45" s="128"/>
      <c r="SA45" s="128"/>
      <c r="SB45" s="128"/>
      <c r="SC45" s="128"/>
      <c r="SD45" s="128"/>
      <c r="SE45" s="128"/>
      <c r="SF45" s="128"/>
      <c r="SG45" s="128"/>
      <c r="SH45" s="128"/>
      <c r="SI45" s="128"/>
      <c r="SJ45" s="128"/>
      <c r="SK45" s="128"/>
      <c r="SL45" s="128"/>
      <c r="SM45" s="128"/>
      <c r="SN45" s="128"/>
      <c r="SO45" s="128"/>
      <c r="SP45" s="128"/>
      <c r="SQ45" s="128"/>
      <c r="SR45" s="128"/>
      <c r="SS45" s="128"/>
      <c r="ST45" s="128"/>
      <c r="SU45" s="128"/>
      <c r="SV45" s="128"/>
      <c r="SW45" s="128"/>
      <c r="SX45" s="128"/>
      <c r="SY45" s="128"/>
      <c r="SZ45" s="128"/>
      <c r="TA45" s="128"/>
      <c r="TB45" s="128"/>
      <c r="TC45" s="128"/>
      <c r="TD45" s="128"/>
      <c r="TE45" s="128"/>
      <c r="TF45" s="128"/>
      <c r="TG45" s="128"/>
      <c r="TH45" s="128"/>
      <c r="TI45" s="128"/>
      <c r="TJ45" s="128"/>
      <c r="TK45" s="128"/>
      <c r="TL45" s="128"/>
      <c r="TM45" s="128"/>
      <c r="TN45" s="128"/>
      <c r="TO45" s="128"/>
      <c r="TP45" s="128"/>
      <c r="TQ45" s="128"/>
      <c r="TR45" s="128"/>
      <c r="TS45" s="128"/>
      <c r="TT45" s="128"/>
      <c r="TU45" s="128"/>
      <c r="TV45" s="128"/>
      <c r="TW45" s="128"/>
      <c r="TX45" s="128"/>
      <c r="TY45" s="128"/>
      <c r="TZ45" s="128"/>
      <c r="UA45" s="128"/>
      <c r="UB45" s="128"/>
      <c r="UC45" s="128"/>
      <c r="UD45" s="128"/>
      <c r="UE45" s="128"/>
      <c r="UF45" s="128"/>
      <c r="UG45" s="128"/>
      <c r="UH45" s="128"/>
      <c r="UI45" s="128"/>
      <c r="UJ45" s="128"/>
      <c r="UK45" s="128"/>
      <c r="UL45" s="128"/>
      <c r="UM45" s="128"/>
      <c r="UN45" s="128"/>
      <c r="UO45" s="128"/>
      <c r="UP45" s="128"/>
      <c r="UQ45" s="128"/>
      <c r="UR45" s="128"/>
      <c r="US45" s="128"/>
      <c r="UT45" s="128"/>
      <c r="UU45" s="128"/>
      <c r="UV45" s="128"/>
      <c r="UW45" s="128"/>
      <c r="UX45" s="128"/>
      <c r="UY45" s="128"/>
      <c r="UZ45" s="128"/>
      <c r="VA45" s="128"/>
      <c r="VB45" s="128"/>
      <c r="VC45" s="128"/>
      <c r="VD45" s="128"/>
      <c r="VE45" s="128"/>
      <c r="VF45" s="128"/>
      <c r="VG45" s="128"/>
      <c r="VH45" s="128"/>
      <c r="VI45" s="128"/>
      <c r="VJ45" s="128"/>
      <c r="VK45" s="128"/>
      <c r="VL45" s="128"/>
      <c r="VM45" s="128"/>
      <c r="VN45" s="128"/>
      <c r="VO45" s="128"/>
      <c r="VP45" s="128"/>
      <c r="VQ45" s="128"/>
      <c r="VR45" s="128"/>
      <c r="VS45" s="128"/>
      <c r="VT45" s="128"/>
      <c r="VU45" s="128"/>
      <c r="VV45" s="128"/>
      <c r="VW45" s="128"/>
      <c r="VX45" s="128"/>
      <c r="VY45" s="128"/>
      <c r="VZ45" s="128"/>
      <c r="WA45" s="128"/>
      <c r="WB45" s="128"/>
      <c r="WC45" s="128"/>
      <c r="WD45" s="128"/>
      <c r="WE45" s="128"/>
      <c r="WF45" s="128"/>
      <c r="WG45" s="128"/>
      <c r="WH45" s="128"/>
      <c r="WI45" s="128"/>
      <c r="WJ45" s="128"/>
      <c r="WK45" s="128"/>
      <c r="WL45" s="128"/>
      <c r="WM45" s="128"/>
      <c r="WN45" s="128"/>
      <c r="WO45" s="128"/>
      <c r="WP45" s="128"/>
      <c r="WQ45" s="128"/>
      <c r="WR45" s="128"/>
      <c r="WS45" s="128"/>
      <c r="WT45" s="128"/>
      <c r="WU45" s="128"/>
      <c r="WV45" s="128"/>
      <c r="WW45" s="128"/>
      <c r="WX45" s="128"/>
      <c r="WY45" s="128"/>
      <c r="WZ45" s="128"/>
      <c r="XA45" s="128"/>
      <c r="XB45" s="128"/>
      <c r="XC45" s="128"/>
      <c r="XD45" s="128"/>
      <c r="XE45" s="128"/>
      <c r="XF45" s="128"/>
      <c r="XG45" s="128"/>
      <c r="XH45" s="128"/>
      <c r="XI45" s="128"/>
      <c r="XJ45" s="128"/>
      <c r="XK45" s="128"/>
      <c r="XL45" s="128"/>
      <c r="XM45" s="128"/>
      <c r="XN45" s="128"/>
      <c r="XO45" s="128"/>
      <c r="XP45" s="128"/>
      <c r="XQ45" s="128"/>
      <c r="XR45" s="128"/>
      <c r="XS45" s="128"/>
      <c r="XT45" s="128"/>
      <c r="XU45" s="128"/>
      <c r="XV45" s="128"/>
      <c r="XW45" s="128"/>
      <c r="XX45" s="128"/>
      <c r="XY45" s="128"/>
      <c r="XZ45" s="128"/>
      <c r="YA45" s="128"/>
      <c r="YB45" s="128"/>
      <c r="YC45" s="128"/>
      <c r="YD45" s="128"/>
      <c r="YE45" s="128"/>
      <c r="YF45" s="128"/>
      <c r="YG45" s="128"/>
      <c r="YH45" s="128"/>
      <c r="YI45" s="128"/>
      <c r="YJ45" s="128"/>
      <c r="YK45" s="128"/>
      <c r="YL45" s="128"/>
      <c r="YM45" s="128"/>
      <c r="YN45" s="128"/>
      <c r="YO45" s="128"/>
      <c r="YP45" s="128"/>
      <c r="YQ45" s="128"/>
      <c r="YR45" s="128"/>
      <c r="YS45" s="128"/>
      <c r="YT45" s="128"/>
      <c r="YU45" s="128"/>
      <c r="YV45" s="128"/>
      <c r="YW45" s="128"/>
      <c r="YX45" s="128"/>
      <c r="YY45" s="128"/>
      <c r="YZ45" s="128"/>
      <c r="ZA45" s="128"/>
      <c r="ZB45" s="128"/>
      <c r="ZC45" s="128"/>
      <c r="ZD45" s="128"/>
      <c r="ZE45" s="128"/>
      <c r="ZF45" s="128"/>
      <c r="ZG45" s="128"/>
      <c r="ZH45" s="128"/>
      <c r="ZI45" s="128"/>
      <c r="ZJ45" s="128"/>
      <c r="ZK45" s="128"/>
      <c r="ZL45" s="128"/>
      <c r="ZM45" s="128"/>
      <c r="ZN45" s="128"/>
      <c r="ZO45" s="128"/>
      <c r="ZP45" s="128"/>
      <c r="ZQ45" s="128"/>
      <c r="ZR45" s="128"/>
      <c r="ZS45" s="128"/>
      <c r="ZT45" s="128"/>
      <c r="ZU45" s="128"/>
      <c r="ZV45" s="128"/>
      <c r="ZW45" s="128"/>
      <c r="ZX45" s="128"/>
      <c r="ZY45" s="128"/>
      <c r="ZZ45" s="128"/>
      <c r="AAA45" s="128"/>
      <c r="AAB45" s="128"/>
      <c r="AAC45" s="128"/>
      <c r="AAD45" s="128"/>
      <c r="AAE45" s="128"/>
      <c r="AAF45" s="128"/>
      <c r="AAG45" s="128"/>
      <c r="AAH45" s="128"/>
      <c r="AAI45" s="128"/>
      <c r="AAJ45" s="128"/>
      <c r="AAK45" s="128"/>
      <c r="AAL45" s="128"/>
      <c r="AAM45" s="128"/>
      <c r="AAN45" s="128"/>
      <c r="AAO45" s="128"/>
      <c r="AAP45" s="128"/>
      <c r="AAQ45" s="128"/>
      <c r="AAR45" s="128"/>
      <c r="AAS45" s="128"/>
      <c r="AAT45" s="128"/>
      <c r="AAU45" s="128"/>
      <c r="AAV45" s="128"/>
      <c r="AAW45" s="128"/>
      <c r="AAX45" s="128"/>
      <c r="AAY45" s="128"/>
      <c r="AAZ45" s="128"/>
      <c r="ABA45" s="128"/>
      <c r="ABB45" s="128"/>
      <c r="ABC45" s="128"/>
      <c r="ABD45" s="128"/>
      <c r="ABE45" s="128"/>
      <c r="ABF45" s="128"/>
      <c r="ABG45" s="128"/>
      <c r="ABH45" s="128"/>
      <c r="ABI45" s="128"/>
      <c r="ABJ45" s="128"/>
      <c r="ABK45" s="128"/>
      <c r="ABL45" s="128"/>
      <c r="ABM45" s="128"/>
      <c r="ABN45" s="128"/>
      <c r="ABO45" s="128"/>
      <c r="ABP45" s="128"/>
      <c r="ABQ45" s="128"/>
      <c r="ABR45" s="128"/>
      <c r="ABS45" s="128"/>
      <c r="ABT45" s="128"/>
      <c r="ABU45" s="128"/>
      <c r="ABV45" s="128"/>
      <c r="ABW45" s="128"/>
      <c r="ABX45" s="128"/>
      <c r="ABY45" s="128"/>
      <c r="ABZ45" s="128"/>
      <c r="ACA45" s="128"/>
      <c r="ACB45" s="128"/>
      <c r="ACC45" s="128"/>
      <c r="ACD45" s="128"/>
      <c r="ACE45" s="128"/>
      <c r="ACF45" s="128"/>
      <c r="ACG45" s="128"/>
      <c r="ACH45" s="128"/>
      <c r="ACI45" s="128"/>
      <c r="ACJ45" s="128"/>
      <c r="ACK45" s="128"/>
      <c r="ACL45" s="128"/>
      <c r="ACM45" s="128"/>
      <c r="ACN45" s="128"/>
      <c r="ACO45" s="128"/>
      <c r="ACP45" s="128"/>
      <c r="ACQ45" s="128"/>
      <c r="ACR45" s="128"/>
      <c r="ACS45" s="128"/>
      <c r="ACT45" s="128"/>
      <c r="ACU45" s="128"/>
      <c r="ACV45" s="128"/>
      <c r="ACW45" s="128"/>
      <c r="ACX45" s="128"/>
      <c r="ACY45" s="128"/>
      <c r="ACZ45" s="128"/>
      <c r="ADA45" s="128"/>
      <c r="ADB45" s="128"/>
      <c r="ADC45" s="128"/>
      <c r="ADD45" s="128"/>
      <c r="ADE45" s="128"/>
      <c r="ADF45" s="128"/>
      <c r="ADG45" s="128"/>
      <c r="ADH45" s="128"/>
      <c r="ADI45" s="128"/>
      <c r="ADJ45" s="128"/>
      <c r="ADK45" s="128"/>
      <c r="ADL45" s="128"/>
      <c r="ADM45" s="128"/>
      <c r="ADN45" s="128"/>
      <c r="ADO45" s="128"/>
      <c r="ADP45" s="128"/>
      <c r="ADQ45" s="128"/>
      <c r="ADR45" s="128"/>
      <c r="ADS45" s="128"/>
      <c r="ADT45" s="128"/>
      <c r="ADU45" s="128"/>
      <c r="ADV45" s="128"/>
      <c r="ADW45" s="128"/>
      <c r="ADX45" s="128"/>
      <c r="ADY45" s="128"/>
      <c r="ADZ45" s="128"/>
      <c r="AEA45" s="128"/>
      <c r="AEB45" s="128"/>
      <c r="AEC45" s="128"/>
      <c r="AED45" s="128"/>
      <c r="AEE45" s="128"/>
      <c r="AEF45" s="128"/>
      <c r="AEG45" s="128"/>
      <c r="AEH45" s="128"/>
      <c r="AEI45" s="128"/>
      <c r="AEJ45" s="128"/>
      <c r="AEK45" s="128"/>
      <c r="AEL45" s="128"/>
      <c r="AEM45" s="128"/>
      <c r="AEN45" s="128"/>
      <c r="AEO45" s="128"/>
      <c r="AEP45" s="128"/>
      <c r="AEQ45" s="128"/>
      <c r="AER45" s="128"/>
      <c r="AES45" s="128"/>
      <c r="AET45" s="128"/>
      <c r="AEU45" s="128"/>
      <c r="AEV45" s="128"/>
      <c r="AEW45" s="128"/>
      <c r="AEX45" s="128"/>
      <c r="AEY45" s="128"/>
      <c r="AEZ45" s="128"/>
      <c r="AFA45" s="128"/>
      <c r="AFB45" s="128"/>
      <c r="AFC45" s="128"/>
      <c r="AFD45" s="128"/>
      <c r="AFE45" s="128"/>
      <c r="AFF45" s="128"/>
      <c r="AFG45" s="128"/>
      <c r="AFH45" s="128"/>
      <c r="AFI45" s="128"/>
      <c r="AFJ45" s="128"/>
      <c r="AFK45" s="128"/>
      <c r="AFL45" s="128"/>
      <c r="AFM45" s="128"/>
      <c r="AFN45" s="128"/>
      <c r="AFO45" s="128"/>
      <c r="AFP45" s="128"/>
      <c r="AFQ45" s="128"/>
      <c r="AFR45" s="128"/>
      <c r="AFS45" s="128"/>
      <c r="AFT45" s="128"/>
      <c r="AFU45" s="128"/>
      <c r="AFV45" s="128"/>
      <c r="AFW45" s="128"/>
      <c r="AFX45" s="128"/>
      <c r="AFY45" s="128"/>
      <c r="AFZ45" s="128"/>
      <c r="AGA45" s="128"/>
      <c r="AGB45" s="128"/>
      <c r="AGC45" s="128"/>
      <c r="AGD45" s="128"/>
      <c r="AGE45" s="128"/>
      <c r="AGF45" s="128"/>
      <c r="AGG45" s="128"/>
      <c r="AGH45" s="128"/>
      <c r="AGI45" s="128"/>
      <c r="AGJ45" s="128"/>
      <c r="AGK45" s="128"/>
      <c r="AGL45" s="128"/>
      <c r="AGM45" s="128"/>
      <c r="AGN45" s="128"/>
      <c r="AGO45" s="128"/>
      <c r="AGP45" s="128"/>
      <c r="AGQ45" s="128"/>
      <c r="AGR45" s="128"/>
      <c r="AGS45" s="128"/>
      <c r="AGT45" s="128"/>
      <c r="AGU45" s="128"/>
      <c r="AGV45" s="128"/>
      <c r="AGW45" s="128"/>
      <c r="AGX45" s="128"/>
      <c r="AGY45" s="128"/>
      <c r="AGZ45" s="128"/>
      <c r="AHA45" s="128"/>
      <c r="AHB45" s="128"/>
      <c r="AHC45" s="128"/>
      <c r="AHD45" s="128"/>
      <c r="AHE45" s="128"/>
      <c r="AHF45" s="128"/>
      <c r="AHG45" s="128"/>
      <c r="AHH45" s="128"/>
      <c r="AHI45" s="128"/>
      <c r="AHJ45" s="128"/>
      <c r="AHK45" s="128"/>
      <c r="AHL45" s="128"/>
      <c r="AHM45" s="128"/>
      <c r="AHN45" s="128"/>
      <c r="AHO45" s="128"/>
      <c r="AHP45" s="128"/>
      <c r="AHQ45" s="128"/>
      <c r="AHR45" s="128"/>
      <c r="AHS45" s="128"/>
      <c r="AHT45" s="128"/>
      <c r="AHU45" s="128"/>
      <c r="AHV45" s="128"/>
      <c r="AHW45" s="128"/>
      <c r="AHX45" s="128"/>
      <c r="AHY45" s="128"/>
      <c r="AHZ45" s="128"/>
      <c r="AIA45" s="128"/>
      <c r="AIB45" s="128"/>
      <c r="AIC45" s="128"/>
      <c r="AID45" s="128"/>
      <c r="AIE45" s="128"/>
      <c r="AIF45" s="128"/>
      <c r="AIG45" s="128"/>
      <c r="AIH45" s="128"/>
      <c r="AII45" s="128"/>
      <c r="AIJ45" s="128"/>
      <c r="AIK45" s="128"/>
      <c r="AIL45" s="128"/>
      <c r="AIM45" s="128"/>
      <c r="AIN45" s="128"/>
      <c r="AIO45" s="128"/>
      <c r="AIP45" s="128"/>
      <c r="AIQ45" s="128"/>
      <c r="AIR45" s="128"/>
      <c r="AIS45" s="128"/>
      <c r="AIT45" s="128"/>
      <c r="AIU45" s="128"/>
      <c r="AIV45" s="128"/>
      <c r="AIW45" s="128"/>
      <c r="AIX45" s="128"/>
      <c r="AIY45" s="128"/>
      <c r="AIZ45" s="128"/>
      <c r="AJA45" s="128"/>
      <c r="AJB45" s="128"/>
      <c r="AJC45" s="128"/>
      <c r="AJD45" s="128"/>
      <c r="AJE45" s="128"/>
      <c r="AJF45" s="128"/>
      <c r="AJG45" s="128"/>
      <c r="AJH45" s="128"/>
      <c r="AJI45" s="128"/>
      <c r="AJJ45" s="128"/>
      <c r="AJK45" s="128"/>
      <c r="AJL45" s="128"/>
      <c r="AJM45" s="128"/>
      <c r="AJN45" s="128"/>
      <c r="AJO45" s="128"/>
      <c r="AJP45" s="128"/>
      <c r="AJQ45" s="128"/>
      <c r="AJR45" s="128"/>
      <c r="AJS45" s="128"/>
      <c r="AJT45" s="128"/>
      <c r="AJU45" s="128"/>
      <c r="AJV45" s="128"/>
      <c r="AJW45" s="128"/>
      <c r="AJX45" s="128"/>
      <c r="AJY45" s="128"/>
      <c r="AJZ45" s="128"/>
      <c r="AKA45" s="128"/>
      <c r="AKB45" s="128"/>
      <c r="AKC45" s="128"/>
      <c r="AKD45" s="128"/>
      <c r="AKE45" s="128"/>
      <c r="AKF45" s="128"/>
      <c r="AKG45" s="128"/>
      <c r="AKH45" s="128"/>
      <c r="AKI45" s="128"/>
      <c r="AKJ45" s="128"/>
      <c r="AKK45" s="128"/>
      <c r="AKL45" s="128"/>
      <c r="AKM45" s="128"/>
      <c r="AKN45" s="128"/>
      <c r="AKO45" s="128"/>
      <c r="AKP45" s="128"/>
      <c r="AKQ45" s="128"/>
      <c r="AKR45" s="128"/>
      <c r="AKS45" s="128"/>
      <c r="AKT45" s="128"/>
      <c r="AKU45" s="128"/>
      <c r="AKV45" s="128"/>
      <c r="AKW45" s="128"/>
      <c r="AKX45" s="128"/>
      <c r="AKY45" s="128"/>
      <c r="AKZ45" s="128"/>
      <c r="ALA45" s="128"/>
      <c r="ALB45" s="128"/>
      <c r="ALC45" s="128"/>
      <c r="ALD45" s="128"/>
      <c r="ALE45" s="128"/>
      <c r="ALF45" s="128"/>
      <c r="ALG45" s="128"/>
      <c r="ALH45" s="128"/>
      <c r="ALI45" s="128"/>
      <c r="ALJ45" s="128"/>
      <c r="ALK45" s="128"/>
      <c r="ALL45" s="128"/>
      <c r="ALM45" s="128"/>
      <c r="ALN45" s="128"/>
      <c r="ALO45" s="128"/>
      <c r="ALP45" s="128"/>
      <c r="ALQ45" s="128"/>
      <c r="ALR45" s="128"/>
      <c r="ALS45" s="128"/>
      <c r="ALT45" s="128"/>
      <c r="ALU45" s="128"/>
      <c r="ALV45" s="128"/>
      <c r="ALW45" s="128"/>
      <c r="ALX45" s="128"/>
      <c r="ALY45" s="128"/>
      <c r="ALZ45" s="128"/>
      <c r="AMA45"/>
      <c r="AMB45"/>
      <c r="AMC45"/>
      <c r="AMD45"/>
    </row>
    <row r="46" spans="1:1018" s="96" customFormat="1" ht="12" customHeight="1">
      <c r="A46" s="129"/>
      <c r="B46" s="129"/>
      <c r="C46" s="129"/>
      <c r="D46" s="129"/>
      <c r="E46" s="129"/>
      <c r="F46" s="129"/>
      <c r="I46" s="225"/>
      <c r="K46" s="159"/>
      <c r="P46" s="173"/>
      <c r="T46" s="278"/>
      <c r="X46"/>
      <c r="Y46" s="179"/>
      <c r="AA46" s="159"/>
      <c r="AC46"/>
      <c r="AE46" s="128"/>
      <c r="AF46"/>
      <c r="AG46" s="128"/>
      <c r="AH46" s="128"/>
      <c r="AI46" s="128"/>
      <c r="AJ46" s="128"/>
      <c r="AK46" s="128"/>
      <c r="AL46" s="128"/>
      <c r="AM46" s="128"/>
      <c r="AN46" s="128"/>
      <c r="AO46" s="128"/>
      <c r="AP46" s="128"/>
      <c r="AQ46" s="128"/>
      <c r="AR46" s="128"/>
      <c r="AS46" s="128"/>
      <c r="AT46" s="128"/>
      <c r="AU46" s="128"/>
      <c r="AV46" s="128"/>
      <c r="AW46" s="128"/>
      <c r="AX46" s="128"/>
      <c r="AY46" s="128"/>
      <c r="AZ46" s="128"/>
      <c r="BA46" s="128"/>
      <c r="BB46" s="128"/>
      <c r="BC46" s="128"/>
      <c r="BD46" s="128"/>
      <c r="BE46" s="128"/>
      <c r="BF46" s="128"/>
      <c r="BG46" s="128"/>
      <c r="BH46" s="128"/>
      <c r="BI46" s="128"/>
      <c r="BJ46" s="128"/>
      <c r="BK46" s="128"/>
      <c r="BL46" s="128"/>
      <c r="BM46" s="128"/>
      <c r="BN46" s="128"/>
      <c r="BO46" s="128"/>
      <c r="BP46" s="128"/>
      <c r="BQ46" s="128"/>
      <c r="BR46" s="128"/>
      <c r="BS46" s="128"/>
      <c r="BT46" s="128"/>
      <c r="BU46" s="128"/>
      <c r="BV46" s="128"/>
      <c r="BW46" s="128"/>
      <c r="BX46" s="128"/>
      <c r="BY46" s="128"/>
      <c r="BZ46" s="128"/>
      <c r="CA46" s="128"/>
      <c r="CB46" s="128"/>
      <c r="CC46" s="128"/>
      <c r="CD46" s="128"/>
      <c r="CE46" s="128"/>
      <c r="CF46" s="128"/>
      <c r="CG46" s="128"/>
      <c r="CH46" s="128"/>
      <c r="CI46" s="128"/>
      <c r="CJ46" s="128"/>
      <c r="CK46" s="128"/>
      <c r="CL46" s="128"/>
      <c r="CM46" s="128"/>
      <c r="CN46" s="128"/>
      <c r="CO46" s="128"/>
      <c r="CP46" s="128"/>
      <c r="CQ46" s="128"/>
      <c r="CR46" s="128"/>
      <c r="CS46" s="128"/>
      <c r="CT46" s="128"/>
      <c r="CU46" s="128"/>
      <c r="CV46" s="128"/>
      <c r="CW46" s="128"/>
      <c r="CX46" s="128"/>
      <c r="CY46" s="128"/>
      <c r="CZ46" s="128"/>
      <c r="DA46" s="128"/>
      <c r="DB46" s="128"/>
      <c r="DC46" s="128"/>
      <c r="DD46" s="128"/>
      <c r="DE46" s="128"/>
      <c r="DF46" s="128"/>
      <c r="DG46" s="128"/>
      <c r="DH46" s="128"/>
      <c r="DI46" s="128"/>
      <c r="DJ46" s="128"/>
      <c r="DK46" s="128"/>
      <c r="DL46" s="128"/>
      <c r="DM46" s="128"/>
      <c r="DN46" s="128"/>
      <c r="DO46" s="128"/>
      <c r="DP46" s="128"/>
      <c r="DQ46" s="128"/>
      <c r="DR46" s="128"/>
      <c r="DS46" s="128"/>
      <c r="DT46" s="128"/>
      <c r="DU46" s="128"/>
      <c r="DV46" s="128"/>
      <c r="DW46" s="128"/>
      <c r="DX46" s="128"/>
      <c r="DY46" s="128"/>
      <c r="DZ46" s="128"/>
      <c r="EA46" s="128"/>
      <c r="EB46" s="128"/>
      <c r="EC46" s="128"/>
      <c r="ED46" s="128"/>
      <c r="EE46" s="128"/>
      <c r="EF46" s="128"/>
      <c r="EG46" s="128"/>
      <c r="EH46" s="128"/>
      <c r="EI46" s="128"/>
      <c r="EJ46" s="128"/>
      <c r="EK46" s="128"/>
      <c r="EL46" s="128"/>
      <c r="EM46" s="128"/>
      <c r="EN46" s="128"/>
      <c r="EO46" s="128"/>
      <c r="EP46" s="128"/>
      <c r="EQ46" s="128"/>
      <c r="ER46" s="128"/>
      <c r="ES46" s="128"/>
      <c r="ET46" s="128"/>
      <c r="EU46" s="128"/>
      <c r="EV46" s="128"/>
      <c r="EW46" s="128"/>
      <c r="EX46" s="128"/>
      <c r="EY46" s="128"/>
      <c r="EZ46" s="128"/>
      <c r="FA46" s="128"/>
      <c r="FB46" s="128"/>
      <c r="FC46" s="128"/>
      <c r="FD46" s="128"/>
      <c r="FE46" s="128"/>
      <c r="FF46" s="128"/>
      <c r="FG46" s="128"/>
      <c r="FH46" s="128"/>
      <c r="FI46" s="128"/>
      <c r="FJ46" s="128"/>
      <c r="FK46" s="128"/>
      <c r="FL46" s="128"/>
      <c r="FM46" s="128"/>
      <c r="FN46" s="128"/>
      <c r="FO46" s="128"/>
      <c r="FP46" s="128"/>
      <c r="FQ46" s="128"/>
      <c r="FR46" s="128"/>
      <c r="FS46" s="128"/>
      <c r="FT46" s="128"/>
      <c r="FU46" s="128"/>
      <c r="FV46" s="128"/>
      <c r="FW46" s="128"/>
      <c r="FX46" s="128"/>
      <c r="FY46" s="128"/>
      <c r="FZ46" s="128"/>
      <c r="GA46" s="128"/>
      <c r="GB46" s="128"/>
      <c r="GC46" s="128"/>
      <c r="GD46" s="128"/>
      <c r="GE46" s="128"/>
      <c r="GF46" s="128"/>
      <c r="GG46" s="128"/>
      <c r="GH46" s="128"/>
      <c r="GI46" s="128"/>
      <c r="GJ46" s="128"/>
      <c r="GK46" s="128"/>
      <c r="GL46" s="128"/>
      <c r="GM46" s="128"/>
      <c r="GN46" s="128"/>
      <c r="GO46" s="128"/>
      <c r="GP46" s="128"/>
      <c r="GQ46" s="128"/>
      <c r="GR46" s="128"/>
      <c r="GS46" s="128"/>
      <c r="GT46" s="128"/>
      <c r="GU46" s="128"/>
      <c r="GV46" s="128"/>
      <c r="GW46" s="128"/>
      <c r="GX46" s="128"/>
      <c r="GY46" s="128"/>
      <c r="GZ46" s="128"/>
      <c r="HA46" s="128"/>
      <c r="HB46" s="128"/>
      <c r="HC46" s="128"/>
      <c r="HD46" s="128"/>
      <c r="HE46" s="128"/>
      <c r="HF46" s="128"/>
      <c r="HG46" s="128"/>
      <c r="HH46" s="128"/>
      <c r="HI46" s="128"/>
      <c r="HJ46" s="128"/>
      <c r="HK46" s="128"/>
      <c r="HL46" s="128"/>
      <c r="HM46" s="128"/>
      <c r="HN46" s="128"/>
      <c r="HO46" s="128"/>
      <c r="HP46" s="128"/>
      <c r="HQ46" s="128"/>
      <c r="HR46" s="128"/>
      <c r="HS46" s="128"/>
      <c r="HT46" s="128"/>
      <c r="HU46" s="128"/>
      <c r="HV46" s="128"/>
      <c r="HW46" s="128"/>
      <c r="HX46" s="128"/>
      <c r="HY46" s="128"/>
      <c r="HZ46" s="128"/>
      <c r="IA46" s="128"/>
      <c r="IB46" s="128"/>
      <c r="IC46" s="128"/>
      <c r="ID46" s="128"/>
      <c r="IE46" s="128"/>
      <c r="IF46" s="128"/>
      <c r="IG46" s="128"/>
      <c r="IH46" s="128"/>
      <c r="II46" s="128"/>
      <c r="IJ46" s="128"/>
      <c r="IK46" s="128"/>
      <c r="IL46" s="128"/>
      <c r="IM46" s="128"/>
      <c r="IN46" s="128"/>
      <c r="IO46" s="128"/>
      <c r="IP46" s="128"/>
      <c r="IQ46" s="128"/>
      <c r="IR46" s="128"/>
      <c r="IS46" s="128"/>
      <c r="IT46" s="128"/>
      <c r="IU46" s="128"/>
      <c r="IV46" s="128"/>
      <c r="IW46" s="128"/>
      <c r="IX46" s="128"/>
      <c r="IY46" s="128"/>
      <c r="IZ46" s="128"/>
      <c r="JA46" s="128"/>
      <c r="JB46" s="128"/>
      <c r="JC46" s="128"/>
      <c r="JD46" s="128"/>
      <c r="JE46" s="128"/>
      <c r="JF46" s="128"/>
      <c r="JG46" s="128"/>
      <c r="JH46" s="128"/>
      <c r="JI46" s="128"/>
      <c r="JJ46" s="128"/>
      <c r="JK46" s="128"/>
      <c r="JL46" s="128"/>
      <c r="JM46" s="128"/>
      <c r="JN46" s="128"/>
      <c r="JO46" s="128"/>
      <c r="JP46" s="128"/>
      <c r="JQ46" s="128"/>
      <c r="JR46" s="128"/>
      <c r="JS46" s="128"/>
      <c r="JT46" s="128"/>
      <c r="JU46" s="128"/>
      <c r="JV46" s="128"/>
      <c r="JW46" s="128"/>
      <c r="JX46" s="128"/>
      <c r="JY46" s="128"/>
      <c r="JZ46" s="128"/>
      <c r="KA46" s="128"/>
      <c r="KB46" s="128"/>
      <c r="KC46" s="128"/>
      <c r="KD46" s="128"/>
      <c r="KE46" s="128"/>
      <c r="KF46" s="128"/>
      <c r="KG46" s="128"/>
      <c r="KH46" s="128"/>
      <c r="KI46" s="128"/>
      <c r="KJ46" s="128"/>
      <c r="KK46" s="128"/>
      <c r="KL46" s="128"/>
      <c r="KM46" s="128"/>
      <c r="KN46" s="128"/>
      <c r="KO46" s="128"/>
      <c r="KP46" s="128"/>
      <c r="KQ46" s="128"/>
      <c r="KR46" s="128"/>
      <c r="KS46" s="128"/>
      <c r="KT46" s="128"/>
      <c r="KU46" s="128"/>
      <c r="KV46" s="128"/>
      <c r="KW46" s="128"/>
      <c r="KX46" s="128"/>
      <c r="KY46" s="128"/>
      <c r="KZ46" s="128"/>
      <c r="LA46" s="128"/>
      <c r="LB46" s="128"/>
      <c r="LC46" s="128"/>
      <c r="LD46" s="128"/>
      <c r="LE46" s="128"/>
      <c r="LF46" s="128"/>
      <c r="LG46" s="128"/>
      <c r="LH46" s="128"/>
      <c r="LI46" s="128"/>
      <c r="LJ46" s="128"/>
      <c r="LK46" s="128"/>
      <c r="LL46" s="128"/>
      <c r="LM46" s="128"/>
      <c r="LN46" s="128"/>
      <c r="LO46" s="128"/>
      <c r="LP46" s="128"/>
      <c r="LQ46" s="128"/>
      <c r="LR46" s="128"/>
      <c r="LS46" s="128"/>
      <c r="LT46" s="128"/>
      <c r="LU46" s="128"/>
      <c r="LV46" s="128"/>
      <c r="LW46" s="128"/>
      <c r="LX46" s="128"/>
      <c r="LY46" s="128"/>
      <c r="LZ46" s="128"/>
      <c r="MA46" s="128"/>
      <c r="MB46" s="128"/>
      <c r="MC46" s="128"/>
      <c r="MD46" s="128"/>
      <c r="ME46" s="128"/>
      <c r="MF46" s="128"/>
      <c r="MG46" s="128"/>
      <c r="MH46" s="128"/>
      <c r="MI46" s="128"/>
      <c r="MJ46" s="128"/>
      <c r="MK46" s="128"/>
      <c r="ML46" s="128"/>
      <c r="MM46" s="128"/>
      <c r="MN46" s="128"/>
      <c r="MO46" s="128"/>
      <c r="MP46" s="128"/>
      <c r="MQ46" s="128"/>
      <c r="MR46" s="128"/>
      <c r="MS46" s="128"/>
      <c r="MT46" s="128"/>
      <c r="MU46" s="128"/>
      <c r="MV46" s="128"/>
      <c r="MW46" s="128"/>
      <c r="MX46" s="128"/>
      <c r="MY46" s="128"/>
      <c r="MZ46" s="128"/>
      <c r="NA46" s="128"/>
      <c r="NB46" s="128"/>
      <c r="NC46" s="128"/>
      <c r="ND46" s="128"/>
      <c r="NE46" s="128"/>
      <c r="NF46" s="128"/>
      <c r="NG46" s="128"/>
      <c r="NH46" s="128"/>
      <c r="NI46" s="128"/>
      <c r="NJ46" s="128"/>
      <c r="NK46" s="128"/>
      <c r="NL46" s="128"/>
      <c r="NM46" s="128"/>
      <c r="NN46" s="128"/>
      <c r="NO46" s="128"/>
      <c r="NP46" s="128"/>
      <c r="NQ46" s="128"/>
      <c r="NR46" s="128"/>
      <c r="NS46" s="128"/>
      <c r="NT46" s="128"/>
      <c r="NU46" s="128"/>
      <c r="NV46" s="128"/>
      <c r="NW46" s="128"/>
      <c r="NX46" s="128"/>
      <c r="NY46" s="128"/>
      <c r="NZ46" s="128"/>
      <c r="OA46" s="128"/>
      <c r="OB46" s="128"/>
      <c r="OC46" s="128"/>
      <c r="OD46" s="128"/>
      <c r="OE46" s="128"/>
      <c r="OF46" s="128"/>
      <c r="OG46" s="128"/>
      <c r="OH46" s="128"/>
      <c r="OI46" s="128"/>
      <c r="OJ46" s="128"/>
      <c r="OK46" s="128"/>
      <c r="OL46" s="128"/>
      <c r="OM46" s="128"/>
      <c r="ON46" s="128"/>
      <c r="OO46" s="128"/>
      <c r="OP46" s="128"/>
      <c r="OQ46" s="128"/>
      <c r="OR46" s="128"/>
      <c r="OS46" s="128"/>
      <c r="OT46" s="128"/>
      <c r="OU46" s="128"/>
      <c r="OV46" s="128"/>
      <c r="OW46" s="128"/>
      <c r="OX46" s="128"/>
      <c r="OY46" s="128"/>
      <c r="OZ46" s="128"/>
      <c r="PA46" s="128"/>
      <c r="PB46" s="128"/>
      <c r="PC46" s="128"/>
      <c r="PD46" s="128"/>
      <c r="PE46" s="128"/>
      <c r="PF46" s="128"/>
      <c r="PG46" s="128"/>
      <c r="PH46" s="128"/>
      <c r="PI46" s="128"/>
      <c r="PJ46" s="128"/>
      <c r="PK46" s="128"/>
      <c r="PL46" s="128"/>
      <c r="PM46" s="128"/>
      <c r="PN46" s="128"/>
      <c r="PO46" s="128"/>
      <c r="PP46" s="128"/>
      <c r="PQ46" s="128"/>
      <c r="PR46" s="128"/>
      <c r="PS46" s="128"/>
      <c r="PT46" s="128"/>
      <c r="PU46" s="128"/>
      <c r="PV46" s="128"/>
      <c r="PW46" s="128"/>
      <c r="PX46" s="128"/>
      <c r="PY46" s="128"/>
      <c r="PZ46" s="128"/>
      <c r="QA46" s="128"/>
      <c r="QB46" s="128"/>
      <c r="QC46" s="128"/>
      <c r="QD46" s="128"/>
      <c r="QE46" s="128"/>
      <c r="QF46" s="128"/>
      <c r="QG46" s="128"/>
      <c r="QH46" s="128"/>
      <c r="QI46" s="128"/>
      <c r="QJ46" s="128"/>
      <c r="QK46" s="128"/>
      <c r="QL46" s="128"/>
      <c r="QM46" s="128"/>
      <c r="QN46" s="128"/>
      <c r="QO46" s="128"/>
      <c r="QP46" s="128"/>
      <c r="QQ46" s="128"/>
      <c r="QR46" s="128"/>
      <c r="QS46" s="128"/>
      <c r="QT46" s="128"/>
      <c r="QU46" s="128"/>
      <c r="QV46" s="128"/>
      <c r="QW46" s="128"/>
      <c r="QX46" s="128"/>
      <c r="QY46" s="128"/>
      <c r="QZ46" s="128"/>
      <c r="RA46" s="128"/>
      <c r="RB46" s="128"/>
      <c r="RC46" s="128"/>
      <c r="RD46" s="128"/>
      <c r="RE46" s="128"/>
      <c r="RF46" s="128"/>
      <c r="RG46" s="128"/>
      <c r="RH46" s="128"/>
      <c r="RI46" s="128"/>
      <c r="RJ46" s="128"/>
      <c r="RK46" s="128"/>
      <c r="RL46" s="128"/>
      <c r="RM46" s="128"/>
      <c r="RN46" s="128"/>
      <c r="RO46" s="128"/>
      <c r="RP46" s="128"/>
      <c r="RQ46" s="128"/>
      <c r="RR46" s="128"/>
      <c r="RS46" s="128"/>
      <c r="RT46" s="128"/>
      <c r="RU46" s="128"/>
      <c r="RV46" s="128"/>
      <c r="RW46" s="128"/>
      <c r="RX46" s="128"/>
      <c r="RY46" s="128"/>
      <c r="RZ46" s="128"/>
      <c r="SA46" s="128"/>
      <c r="SB46" s="128"/>
      <c r="SC46" s="128"/>
      <c r="SD46" s="128"/>
      <c r="SE46" s="128"/>
      <c r="SF46" s="128"/>
      <c r="SG46" s="128"/>
      <c r="SH46" s="128"/>
      <c r="SI46" s="128"/>
      <c r="SJ46" s="128"/>
      <c r="SK46" s="128"/>
      <c r="SL46" s="128"/>
      <c r="SM46" s="128"/>
      <c r="SN46" s="128"/>
      <c r="SO46" s="128"/>
      <c r="SP46" s="128"/>
      <c r="SQ46" s="128"/>
      <c r="SR46" s="128"/>
      <c r="SS46" s="128"/>
      <c r="ST46" s="128"/>
      <c r="SU46" s="128"/>
      <c r="SV46" s="128"/>
      <c r="SW46" s="128"/>
      <c r="SX46" s="128"/>
      <c r="SY46" s="128"/>
      <c r="SZ46" s="128"/>
      <c r="TA46" s="128"/>
      <c r="TB46" s="128"/>
      <c r="TC46" s="128"/>
      <c r="TD46" s="128"/>
      <c r="TE46" s="128"/>
      <c r="TF46" s="128"/>
      <c r="TG46" s="128"/>
      <c r="TH46" s="128"/>
      <c r="TI46" s="128"/>
      <c r="TJ46" s="128"/>
      <c r="TK46" s="128"/>
      <c r="TL46" s="128"/>
      <c r="TM46" s="128"/>
      <c r="TN46" s="128"/>
      <c r="TO46" s="128"/>
      <c r="TP46" s="128"/>
      <c r="TQ46" s="128"/>
      <c r="TR46" s="128"/>
      <c r="TS46" s="128"/>
      <c r="TT46" s="128"/>
      <c r="TU46" s="128"/>
      <c r="TV46" s="128"/>
      <c r="TW46" s="128"/>
      <c r="TX46" s="128"/>
      <c r="TY46" s="128"/>
      <c r="TZ46" s="128"/>
      <c r="UA46" s="128"/>
      <c r="UB46" s="128"/>
      <c r="UC46" s="128"/>
      <c r="UD46" s="128"/>
      <c r="UE46" s="128"/>
      <c r="UF46" s="128"/>
      <c r="UG46" s="128"/>
      <c r="UH46" s="128"/>
      <c r="UI46" s="128"/>
      <c r="UJ46" s="128"/>
      <c r="UK46" s="128"/>
      <c r="UL46" s="128"/>
      <c r="UM46" s="128"/>
      <c r="UN46" s="128"/>
      <c r="UO46" s="128"/>
      <c r="UP46" s="128"/>
      <c r="UQ46" s="128"/>
      <c r="UR46" s="128"/>
      <c r="US46" s="128"/>
      <c r="UT46" s="128"/>
      <c r="UU46" s="128"/>
      <c r="UV46" s="128"/>
      <c r="UW46" s="128"/>
      <c r="UX46" s="128"/>
      <c r="UY46" s="128"/>
      <c r="UZ46" s="128"/>
      <c r="VA46" s="128"/>
      <c r="VB46" s="128"/>
      <c r="VC46" s="128"/>
      <c r="VD46" s="128"/>
      <c r="VE46" s="128"/>
      <c r="VF46" s="128"/>
      <c r="VG46" s="128"/>
      <c r="VH46" s="128"/>
      <c r="VI46" s="128"/>
      <c r="VJ46" s="128"/>
      <c r="VK46" s="128"/>
      <c r="VL46" s="128"/>
      <c r="VM46" s="128"/>
      <c r="VN46" s="128"/>
      <c r="VO46" s="128"/>
      <c r="VP46" s="128"/>
      <c r="VQ46" s="128"/>
      <c r="VR46" s="128"/>
      <c r="VS46" s="128"/>
      <c r="VT46" s="128"/>
      <c r="VU46" s="128"/>
      <c r="VV46" s="128"/>
      <c r="VW46" s="128"/>
      <c r="VX46" s="128"/>
      <c r="VY46" s="128"/>
      <c r="VZ46" s="128"/>
      <c r="WA46" s="128"/>
      <c r="WB46" s="128"/>
      <c r="WC46" s="128"/>
      <c r="WD46" s="128"/>
      <c r="WE46" s="128"/>
      <c r="WF46" s="128"/>
      <c r="WG46" s="128"/>
      <c r="WH46" s="128"/>
      <c r="WI46" s="128"/>
      <c r="WJ46" s="128"/>
      <c r="WK46" s="128"/>
      <c r="WL46" s="128"/>
      <c r="WM46" s="128"/>
      <c r="WN46" s="128"/>
      <c r="WO46" s="128"/>
      <c r="WP46" s="128"/>
      <c r="WQ46" s="128"/>
      <c r="WR46" s="128"/>
      <c r="WS46" s="128"/>
      <c r="WT46" s="128"/>
      <c r="WU46" s="128"/>
      <c r="WV46" s="128"/>
      <c r="WW46" s="128"/>
      <c r="WX46" s="128"/>
      <c r="WY46" s="128"/>
      <c r="WZ46" s="128"/>
      <c r="XA46" s="128"/>
      <c r="XB46" s="128"/>
      <c r="XC46" s="128"/>
      <c r="XD46" s="128"/>
      <c r="XE46" s="128"/>
      <c r="XF46" s="128"/>
      <c r="XG46" s="128"/>
      <c r="XH46" s="128"/>
      <c r="XI46" s="128"/>
      <c r="XJ46" s="128"/>
      <c r="XK46" s="128"/>
      <c r="XL46" s="128"/>
      <c r="XM46" s="128"/>
      <c r="XN46" s="128"/>
      <c r="XO46" s="128"/>
      <c r="XP46" s="128"/>
      <c r="XQ46" s="128"/>
      <c r="XR46" s="128"/>
      <c r="XS46" s="128"/>
      <c r="XT46" s="128"/>
      <c r="XU46" s="128"/>
      <c r="XV46" s="128"/>
      <c r="XW46" s="128"/>
      <c r="XX46" s="128"/>
      <c r="XY46" s="128"/>
      <c r="XZ46" s="128"/>
      <c r="YA46" s="128"/>
      <c r="YB46" s="128"/>
      <c r="YC46" s="128"/>
      <c r="YD46" s="128"/>
      <c r="YE46" s="128"/>
      <c r="YF46" s="128"/>
      <c r="YG46" s="128"/>
      <c r="YH46" s="128"/>
      <c r="YI46" s="128"/>
      <c r="YJ46" s="128"/>
      <c r="YK46" s="128"/>
      <c r="YL46" s="128"/>
      <c r="YM46" s="128"/>
      <c r="YN46" s="128"/>
      <c r="YO46" s="128"/>
      <c r="YP46" s="128"/>
      <c r="YQ46" s="128"/>
      <c r="YR46" s="128"/>
      <c r="YS46" s="128"/>
      <c r="YT46" s="128"/>
      <c r="YU46" s="128"/>
      <c r="YV46" s="128"/>
      <c r="YW46" s="128"/>
      <c r="YX46" s="128"/>
      <c r="YY46" s="128"/>
      <c r="YZ46" s="128"/>
      <c r="ZA46" s="128"/>
      <c r="ZB46" s="128"/>
      <c r="ZC46" s="128"/>
      <c r="ZD46" s="128"/>
      <c r="ZE46" s="128"/>
      <c r="ZF46" s="128"/>
      <c r="ZG46" s="128"/>
      <c r="ZH46" s="128"/>
      <c r="ZI46" s="128"/>
      <c r="ZJ46" s="128"/>
      <c r="ZK46" s="128"/>
      <c r="ZL46" s="128"/>
      <c r="ZM46" s="128"/>
      <c r="ZN46" s="128"/>
      <c r="ZO46" s="128"/>
      <c r="ZP46" s="128"/>
      <c r="ZQ46" s="128"/>
      <c r="ZR46" s="128"/>
      <c r="ZS46" s="128"/>
      <c r="ZT46" s="128"/>
      <c r="ZU46" s="128"/>
      <c r="ZV46" s="128"/>
      <c r="ZW46" s="128"/>
      <c r="ZX46" s="128"/>
      <c r="ZY46" s="128"/>
      <c r="ZZ46" s="128"/>
      <c r="AAA46" s="128"/>
      <c r="AAB46" s="128"/>
      <c r="AAC46" s="128"/>
      <c r="AAD46" s="128"/>
      <c r="AAE46" s="128"/>
      <c r="AAF46" s="128"/>
      <c r="AAG46" s="128"/>
      <c r="AAH46" s="128"/>
      <c r="AAI46" s="128"/>
      <c r="AAJ46" s="128"/>
      <c r="AAK46" s="128"/>
      <c r="AAL46" s="128"/>
      <c r="AAM46" s="128"/>
      <c r="AAN46" s="128"/>
      <c r="AAO46" s="128"/>
      <c r="AAP46" s="128"/>
      <c r="AAQ46" s="128"/>
      <c r="AAR46" s="128"/>
      <c r="AAS46" s="128"/>
      <c r="AAT46" s="128"/>
      <c r="AAU46" s="128"/>
      <c r="AAV46" s="128"/>
      <c r="AAW46" s="128"/>
      <c r="AAX46" s="128"/>
      <c r="AAY46" s="128"/>
      <c r="AAZ46" s="128"/>
      <c r="ABA46" s="128"/>
      <c r="ABB46" s="128"/>
      <c r="ABC46" s="128"/>
      <c r="ABD46" s="128"/>
      <c r="ABE46" s="128"/>
      <c r="ABF46" s="128"/>
      <c r="ABG46" s="128"/>
      <c r="ABH46" s="128"/>
      <c r="ABI46" s="128"/>
      <c r="ABJ46" s="128"/>
      <c r="ABK46" s="128"/>
      <c r="ABL46" s="128"/>
      <c r="ABM46" s="128"/>
      <c r="ABN46" s="128"/>
      <c r="ABO46" s="128"/>
      <c r="ABP46" s="128"/>
      <c r="ABQ46" s="128"/>
      <c r="ABR46" s="128"/>
      <c r="ABS46" s="128"/>
      <c r="ABT46" s="128"/>
      <c r="ABU46" s="128"/>
      <c r="ABV46" s="128"/>
      <c r="ABW46" s="128"/>
      <c r="ABX46" s="128"/>
      <c r="ABY46" s="128"/>
      <c r="ABZ46" s="128"/>
      <c r="ACA46" s="128"/>
      <c r="ACB46" s="128"/>
      <c r="ACC46" s="128"/>
      <c r="ACD46" s="128"/>
      <c r="ACE46" s="128"/>
      <c r="ACF46" s="128"/>
      <c r="ACG46" s="128"/>
      <c r="ACH46" s="128"/>
      <c r="ACI46" s="128"/>
      <c r="ACJ46" s="128"/>
      <c r="ACK46" s="128"/>
      <c r="ACL46" s="128"/>
      <c r="ACM46" s="128"/>
      <c r="ACN46" s="128"/>
      <c r="ACO46" s="128"/>
      <c r="ACP46" s="128"/>
      <c r="ACQ46" s="128"/>
      <c r="ACR46" s="128"/>
      <c r="ACS46" s="128"/>
      <c r="ACT46" s="128"/>
      <c r="ACU46" s="128"/>
      <c r="ACV46" s="128"/>
      <c r="ACW46" s="128"/>
      <c r="ACX46" s="128"/>
      <c r="ACY46" s="128"/>
      <c r="ACZ46" s="128"/>
      <c r="ADA46" s="128"/>
      <c r="ADB46" s="128"/>
      <c r="ADC46" s="128"/>
      <c r="ADD46" s="128"/>
      <c r="ADE46" s="128"/>
      <c r="ADF46" s="128"/>
      <c r="ADG46" s="128"/>
      <c r="ADH46" s="128"/>
      <c r="ADI46" s="128"/>
      <c r="ADJ46" s="128"/>
      <c r="ADK46" s="128"/>
      <c r="ADL46" s="128"/>
      <c r="ADM46" s="128"/>
      <c r="ADN46" s="128"/>
      <c r="ADO46" s="128"/>
      <c r="ADP46" s="128"/>
      <c r="ADQ46" s="128"/>
      <c r="ADR46" s="128"/>
      <c r="ADS46" s="128"/>
      <c r="ADT46" s="128"/>
      <c r="ADU46" s="128"/>
      <c r="ADV46" s="128"/>
      <c r="ADW46" s="128"/>
      <c r="ADX46" s="128"/>
      <c r="ADY46" s="128"/>
      <c r="ADZ46" s="128"/>
      <c r="AEA46" s="128"/>
      <c r="AEB46" s="128"/>
      <c r="AEC46" s="128"/>
      <c r="AED46" s="128"/>
      <c r="AEE46" s="128"/>
      <c r="AEF46" s="128"/>
      <c r="AEG46" s="128"/>
      <c r="AEH46" s="128"/>
      <c r="AEI46" s="128"/>
      <c r="AEJ46" s="128"/>
      <c r="AEK46" s="128"/>
      <c r="AEL46" s="128"/>
      <c r="AEM46" s="128"/>
      <c r="AEN46" s="128"/>
      <c r="AEO46" s="128"/>
      <c r="AEP46" s="128"/>
      <c r="AEQ46" s="128"/>
      <c r="AER46" s="128"/>
      <c r="AES46" s="128"/>
      <c r="AET46" s="128"/>
      <c r="AEU46" s="128"/>
      <c r="AEV46" s="128"/>
      <c r="AEW46" s="128"/>
      <c r="AEX46" s="128"/>
      <c r="AEY46" s="128"/>
      <c r="AEZ46" s="128"/>
      <c r="AFA46" s="128"/>
      <c r="AFB46" s="128"/>
      <c r="AFC46" s="128"/>
      <c r="AFD46" s="128"/>
      <c r="AFE46" s="128"/>
      <c r="AFF46" s="128"/>
      <c r="AFG46" s="128"/>
      <c r="AFH46" s="128"/>
      <c r="AFI46" s="128"/>
      <c r="AFJ46" s="128"/>
      <c r="AFK46" s="128"/>
      <c r="AFL46" s="128"/>
      <c r="AFM46" s="128"/>
      <c r="AFN46" s="128"/>
      <c r="AFO46" s="128"/>
      <c r="AFP46" s="128"/>
      <c r="AFQ46" s="128"/>
      <c r="AFR46" s="128"/>
      <c r="AFS46" s="128"/>
      <c r="AFT46" s="128"/>
      <c r="AFU46" s="128"/>
      <c r="AFV46" s="128"/>
      <c r="AFW46" s="128"/>
      <c r="AFX46" s="128"/>
      <c r="AFY46" s="128"/>
      <c r="AFZ46" s="128"/>
      <c r="AGA46" s="128"/>
      <c r="AGB46" s="128"/>
      <c r="AGC46" s="128"/>
      <c r="AGD46" s="128"/>
      <c r="AGE46" s="128"/>
      <c r="AGF46" s="128"/>
      <c r="AGG46" s="128"/>
      <c r="AGH46" s="128"/>
      <c r="AGI46" s="128"/>
      <c r="AGJ46" s="128"/>
      <c r="AGK46" s="128"/>
      <c r="AGL46" s="128"/>
      <c r="AGM46" s="128"/>
      <c r="AGN46" s="128"/>
      <c r="AGO46" s="128"/>
      <c r="AGP46" s="128"/>
      <c r="AGQ46" s="128"/>
      <c r="AGR46" s="128"/>
      <c r="AGS46" s="128"/>
      <c r="AGT46" s="128"/>
      <c r="AGU46" s="128"/>
      <c r="AGV46" s="128"/>
      <c r="AGW46" s="128"/>
      <c r="AGX46" s="128"/>
      <c r="AGY46" s="128"/>
      <c r="AGZ46" s="128"/>
      <c r="AHA46" s="128"/>
      <c r="AHB46" s="128"/>
      <c r="AHC46" s="128"/>
      <c r="AHD46" s="128"/>
      <c r="AHE46" s="128"/>
      <c r="AHF46" s="128"/>
      <c r="AHG46" s="128"/>
      <c r="AHH46" s="128"/>
      <c r="AHI46" s="128"/>
      <c r="AHJ46" s="128"/>
      <c r="AHK46" s="128"/>
      <c r="AHL46" s="128"/>
      <c r="AHM46" s="128"/>
      <c r="AHN46" s="128"/>
      <c r="AHO46" s="128"/>
      <c r="AHP46" s="128"/>
      <c r="AHQ46" s="128"/>
      <c r="AHR46" s="128"/>
      <c r="AHS46" s="128"/>
      <c r="AHT46" s="128"/>
      <c r="AHU46" s="128"/>
      <c r="AHV46" s="128"/>
      <c r="AHW46" s="128"/>
      <c r="AHX46" s="128"/>
      <c r="AHY46" s="128"/>
      <c r="AHZ46" s="128"/>
      <c r="AIA46" s="128"/>
      <c r="AIB46" s="128"/>
      <c r="AIC46" s="128"/>
      <c r="AID46" s="128"/>
      <c r="AIE46" s="128"/>
      <c r="AIF46" s="128"/>
      <c r="AIG46" s="128"/>
      <c r="AIH46" s="128"/>
      <c r="AII46" s="128"/>
      <c r="AIJ46" s="128"/>
      <c r="AIK46" s="128"/>
      <c r="AIL46" s="128"/>
      <c r="AIM46" s="128"/>
      <c r="AIN46" s="128"/>
      <c r="AIO46" s="128"/>
      <c r="AIP46" s="128"/>
      <c r="AIQ46" s="128"/>
      <c r="AIR46" s="128"/>
      <c r="AIS46" s="128"/>
      <c r="AIT46" s="128"/>
      <c r="AIU46" s="128"/>
      <c r="AIV46" s="128"/>
      <c r="AIW46" s="128"/>
      <c r="AIX46" s="128"/>
      <c r="AIY46" s="128"/>
      <c r="AIZ46" s="128"/>
      <c r="AJA46" s="128"/>
      <c r="AJB46" s="128"/>
      <c r="AJC46" s="128"/>
      <c r="AJD46" s="128"/>
      <c r="AJE46" s="128"/>
      <c r="AJF46" s="128"/>
      <c r="AJG46" s="128"/>
      <c r="AJH46" s="128"/>
      <c r="AJI46" s="128"/>
      <c r="AJJ46" s="128"/>
      <c r="AJK46" s="128"/>
      <c r="AJL46" s="128"/>
      <c r="AJM46" s="128"/>
      <c r="AJN46" s="128"/>
      <c r="AJO46" s="128"/>
      <c r="AJP46" s="128"/>
      <c r="AJQ46" s="128"/>
      <c r="AJR46" s="128"/>
      <c r="AJS46" s="128"/>
      <c r="AJT46" s="128"/>
      <c r="AJU46" s="128"/>
      <c r="AJV46" s="128"/>
      <c r="AJW46" s="128"/>
      <c r="AJX46" s="128"/>
      <c r="AJY46" s="128"/>
      <c r="AJZ46" s="128"/>
      <c r="AKA46" s="128"/>
      <c r="AKB46" s="128"/>
      <c r="AKC46" s="128"/>
      <c r="AKD46" s="128"/>
      <c r="AKE46" s="128"/>
      <c r="AKF46" s="128"/>
      <c r="AKG46" s="128"/>
      <c r="AKH46" s="128"/>
      <c r="AKI46" s="128"/>
      <c r="AKJ46" s="128"/>
      <c r="AKK46" s="128"/>
      <c r="AKL46" s="128"/>
      <c r="AKM46" s="128"/>
      <c r="AKN46" s="128"/>
      <c r="AKO46" s="128"/>
      <c r="AKP46" s="128"/>
      <c r="AKQ46" s="128"/>
      <c r="AKR46" s="128"/>
      <c r="AKS46" s="128"/>
      <c r="AKT46" s="128"/>
      <c r="AKU46" s="128"/>
      <c r="AKV46" s="128"/>
      <c r="AKW46" s="128"/>
      <c r="AKX46" s="128"/>
      <c r="AKY46" s="128"/>
      <c r="AKZ46" s="128"/>
      <c r="ALA46" s="128"/>
      <c r="ALB46" s="128"/>
      <c r="ALC46" s="128"/>
      <c r="ALD46" s="128"/>
      <c r="ALE46" s="128"/>
      <c r="ALF46" s="128"/>
      <c r="ALG46" s="128"/>
      <c r="ALH46" s="128"/>
      <c r="ALI46" s="128"/>
      <c r="ALJ46" s="128"/>
      <c r="ALK46" s="128"/>
      <c r="ALL46" s="128"/>
      <c r="ALM46" s="128"/>
      <c r="ALN46" s="128"/>
      <c r="ALO46" s="128"/>
      <c r="ALP46" s="128"/>
      <c r="ALQ46" s="128"/>
      <c r="ALR46" s="128"/>
      <c r="ALS46" s="128"/>
      <c r="ALT46" s="128"/>
      <c r="ALU46" s="128"/>
      <c r="ALV46" s="128"/>
      <c r="ALW46" s="128"/>
      <c r="ALX46" s="128"/>
      <c r="ALY46" s="128"/>
      <c r="ALZ46" s="128"/>
      <c r="AMA46"/>
      <c r="AMB46"/>
      <c r="AMC46"/>
      <c r="AMD46"/>
    </row>
    <row r="47" spans="1:1018" s="96" customFormat="1" ht="12" customHeight="1">
      <c r="A47" s="129"/>
      <c r="B47" s="129"/>
      <c r="C47" s="129"/>
      <c r="D47" s="129"/>
      <c r="E47" s="129"/>
      <c r="F47" s="129"/>
      <c r="I47" s="225"/>
      <c r="K47" s="159"/>
      <c r="P47" s="173"/>
      <c r="T47" s="278"/>
      <c r="X47"/>
      <c r="Y47" s="179"/>
      <c r="AA47" s="159"/>
      <c r="AC47"/>
      <c r="AE47" s="128"/>
      <c r="AF47"/>
      <c r="AG47" s="128"/>
      <c r="AH47" s="128"/>
      <c r="AI47" s="128"/>
      <c r="AJ47" s="128"/>
      <c r="AK47" s="128"/>
      <c r="AL47" s="128"/>
      <c r="AM47" s="128"/>
      <c r="AN47" s="128"/>
      <c r="AO47" s="128"/>
      <c r="AP47" s="128"/>
      <c r="AQ47" s="128"/>
      <c r="AR47" s="128"/>
      <c r="AS47" s="128"/>
      <c r="AT47" s="128"/>
      <c r="AU47" s="128"/>
      <c r="AV47" s="128"/>
      <c r="AW47" s="128"/>
      <c r="AX47" s="128"/>
      <c r="AY47" s="128"/>
      <c r="AZ47" s="128"/>
      <c r="BA47" s="128"/>
      <c r="BB47" s="128"/>
      <c r="BC47" s="128"/>
      <c r="BD47" s="128"/>
      <c r="BE47" s="128"/>
      <c r="BF47" s="128"/>
      <c r="BG47" s="128"/>
      <c r="BH47" s="128"/>
      <c r="BI47" s="128"/>
      <c r="BJ47" s="128"/>
      <c r="BK47" s="128"/>
      <c r="BL47" s="128"/>
      <c r="BM47" s="128"/>
      <c r="BN47" s="128"/>
      <c r="BO47" s="128"/>
      <c r="BP47" s="128"/>
      <c r="BQ47" s="128"/>
      <c r="BR47" s="128"/>
      <c r="BS47" s="128"/>
      <c r="BT47" s="128"/>
      <c r="BU47" s="128"/>
      <c r="BV47" s="128"/>
      <c r="BW47" s="128"/>
      <c r="BX47" s="128"/>
      <c r="BY47" s="128"/>
      <c r="BZ47" s="128"/>
      <c r="CA47" s="128"/>
      <c r="CB47" s="128"/>
      <c r="CC47" s="128"/>
      <c r="CD47" s="128"/>
      <c r="CE47" s="128"/>
      <c r="CF47" s="128"/>
      <c r="CG47" s="128"/>
      <c r="CH47" s="128"/>
      <c r="CI47" s="128"/>
      <c r="CJ47" s="128"/>
      <c r="CK47" s="128"/>
      <c r="CL47" s="128"/>
      <c r="CM47" s="128"/>
      <c r="CN47" s="128"/>
      <c r="CO47" s="128"/>
      <c r="CP47" s="128"/>
      <c r="CQ47" s="128"/>
      <c r="CR47" s="128"/>
      <c r="CS47" s="128"/>
      <c r="CT47" s="128"/>
      <c r="CU47" s="128"/>
      <c r="CV47" s="128"/>
      <c r="CW47" s="128"/>
      <c r="CX47" s="128"/>
      <c r="CY47" s="128"/>
      <c r="CZ47" s="128"/>
      <c r="DA47" s="128"/>
      <c r="DB47" s="128"/>
      <c r="DC47" s="128"/>
      <c r="DD47" s="128"/>
      <c r="DE47" s="128"/>
      <c r="DF47" s="128"/>
      <c r="DG47" s="128"/>
      <c r="DH47" s="128"/>
      <c r="DI47" s="128"/>
      <c r="DJ47" s="128"/>
      <c r="DK47" s="128"/>
      <c r="DL47" s="128"/>
      <c r="DM47" s="128"/>
      <c r="DN47" s="128"/>
      <c r="DO47" s="128"/>
      <c r="DP47" s="128"/>
      <c r="DQ47" s="128"/>
      <c r="DR47" s="128"/>
      <c r="DS47" s="128"/>
      <c r="DT47" s="128"/>
      <c r="DU47" s="128"/>
      <c r="DV47" s="128"/>
      <c r="DW47" s="128"/>
      <c r="DX47" s="128"/>
      <c r="DY47" s="128"/>
      <c r="DZ47" s="128"/>
      <c r="EA47" s="128"/>
      <c r="EB47" s="128"/>
      <c r="EC47" s="128"/>
      <c r="ED47" s="128"/>
      <c r="EE47" s="128"/>
      <c r="EF47" s="128"/>
      <c r="EG47" s="128"/>
      <c r="EH47" s="128"/>
      <c r="EI47" s="128"/>
      <c r="EJ47" s="128"/>
      <c r="EK47" s="128"/>
      <c r="EL47" s="128"/>
      <c r="EM47" s="128"/>
      <c r="EN47" s="128"/>
      <c r="EO47" s="128"/>
      <c r="EP47" s="128"/>
      <c r="EQ47" s="128"/>
      <c r="ER47" s="128"/>
      <c r="ES47" s="128"/>
      <c r="ET47" s="128"/>
      <c r="EU47" s="128"/>
      <c r="EV47" s="128"/>
      <c r="EW47" s="128"/>
      <c r="EX47" s="128"/>
      <c r="EY47" s="128"/>
      <c r="EZ47" s="128"/>
      <c r="FA47" s="128"/>
      <c r="FB47" s="128"/>
      <c r="FC47" s="128"/>
      <c r="FD47" s="128"/>
      <c r="FE47" s="128"/>
      <c r="FF47" s="128"/>
      <c r="FG47" s="128"/>
      <c r="FH47" s="128"/>
      <c r="FI47" s="128"/>
      <c r="FJ47" s="128"/>
      <c r="FK47" s="128"/>
      <c r="FL47" s="128"/>
      <c r="FM47" s="128"/>
      <c r="FN47" s="128"/>
      <c r="FO47" s="128"/>
      <c r="FP47" s="128"/>
      <c r="FQ47" s="128"/>
      <c r="FR47" s="128"/>
      <c r="FS47" s="128"/>
      <c r="FT47" s="128"/>
      <c r="FU47" s="128"/>
      <c r="FV47" s="128"/>
      <c r="FW47" s="128"/>
      <c r="FX47" s="128"/>
      <c r="FY47" s="128"/>
      <c r="FZ47" s="128"/>
      <c r="GA47" s="128"/>
      <c r="GB47" s="128"/>
      <c r="GC47" s="128"/>
      <c r="GD47" s="128"/>
      <c r="GE47" s="128"/>
      <c r="GF47" s="128"/>
      <c r="GG47" s="128"/>
      <c r="GH47" s="128"/>
      <c r="GI47" s="128"/>
      <c r="GJ47" s="128"/>
      <c r="GK47" s="128"/>
      <c r="GL47" s="128"/>
      <c r="GM47" s="128"/>
      <c r="GN47" s="128"/>
      <c r="GO47" s="128"/>
      <c r="GP47" s="128"/>
      <c r="GQ47" s="128"/>
      <c r="GR47" s="128"/>
      <c r="GS47" s="128"/>
      <c r="GT47" s="128"/>
      <c r="GU47" s="128"/>
      <c r="GV47" s="128"/>
      <c r="GW47" s="128"/>
      <c r="GX47" s="128"/>
      <c r="GY47" s="128"/>
      <c r="GZ47" s="128"/>
      <c r="HA47" s="128"/>
      <c r="HB47" s="128"/>
      <c r="HC47" s="128"/>
      <c r="HD47" s="128"/>
      <c r="HE47" s="128"/>
      <c r="HF47" s="128"/>
      <c r="HG47" s="128"/>
      <c r="HH47" s="128"/>
      <c r="HI47" s="128"/>
      <c r="HJ47" s="128"/>
      <c r="HK47" s="128"/>
      <c r="HL47" s="128"/>
      <c r="HM47" s="128"/>
      <c r="HN47" s="128"/>
      <c r="HO47" s="128"/>
      <c r="HP47" s="128"/>
      <c r="HQ47" s="128"/>
      <c r="HR47" s="128"/>
      <c r="HS47" s="128"/>
      <c r="HT47" s="128"/>
      <c r="HU47" s="128"/>
      <c r="HV47" s="128"/>
      <c r="HW47" s="128"/>
      <c r="HX47" s="128"/>
      <c r="HY47" s="128"/>
      <c r="HZ47" s="128"/>
      <c r="IA47" s="128"/>
      <c r="IB47" s="128"/>
      <c r="IC47" s="128"/>
      <c r="ID47" s="128"/>
      <c r="IE47" s="128"/>
      <c r="IF47" s="128"/>
      <c r="IG47" s="128"/>
      <c r="IH47" s="128"/>
      <c r="II47" s="128"/>
      <c r="IJ47" s="128"/>
      <c r="IK47" s="128"/>
      <c r="IL47" s="128"/>
      <c r="IM47" s="128"/>
      <c r="IN47" s="128"/>
      <c r="IO47" s="128"/>
      <c r="IP47" s="128"/>
      <c r="IQ47" s="128"/>
      <c r="IR47" s="128"/>
      <c r="IS47" s="128"/>
      <c r="IT47" s="128"/>
      <c r="IU47" s="128"/>
      <c r="IV47" s="128"/>
      <c r="IW47" s="128"/>
      <c r="IX47" s="128"/>
      <c r="IY47" s="128"/>
      <c r="IZ47" s="128"/>
      <c r="JA47" s="128"/>
      <c r="JB47" s="128"/>
      <c r="JC47" s="128"/>
      <c r="JD47" s="128"/>
      <c r="JE47" s="128"/>
      <c r="JF47" s="128"/>
      <c r="JG47" s="128"/>
      <c r="JH47" s="128"/>
      <c r="JI47" s="128"/>
      <c r="JJ47" s="128"/>
      <c r="JK47" s="128"/>
      <c r="JL47" s="128"/>
      <c r="JM47" s="128"/>
      <c r="JN47" s="128"/>
      <c r="JO47" s="128"/>
      <c r="JP47" s="128"/>
      <c r="JQ47" s="128"/>
      <c r="JR47" s="128"/>
      <c r="JS47" s="128"/>
      <c r="JT47" s="128"/>
      <c r="JU47" s="128"/>
      <c r="JV47" s="128"/>
      <c r="JW47" s="128"/>
      <c r="JX47" s="128"/>
      <c r="JY47" s="128"/>
      <c r="JZ47" s="128"/>
      <c r="KA47" s="128"/>
      <c r="KB47" s="128"/>
      <c r="KC47" s="128"/>
      <c r="KD47" s="128"/>
      <c r="KE47" s="128"/>
      <c r="KF47" s="128"/>
      <c r="KG47" s="128"/>
      <c r="KH47" s="128"/>
      <c r="KI47" s="128"/>
      <c r="KJ47" s="128"/>
      <c r="KK47" s="128"/>
      <c r="KL47" s="128"/>
      <c r="KM47" s="128"/>
      <c r="KN47" s="128"/>
      <c r="KO47" s="128"/>
      <c r="KP47" s="128"/>
      <c r="KQ47" s="128"/>
      <c r="KR47" s="128"/>
      <c r="KS47" s="128"/>
      <c r="KT47" s="128"/>
      <c r="KU47" s="128"/>
      <c r="KV47" s="128"/>
      <c r="KW47" s="128"/>
      <c r="KX47" s="128"/>
      <c r="KY47" s="128"/>
      <c r="KZ47" s="128"/>
      <c r="LA47" s="128"/>
      <c r="LB47" s="128"/>
      <c r="LC47" s="128"/>
      <c r="LD47" s="128"/>
      <c r="LE47" s="128"/>
      <c r="LF47" s="128"/>
      <c r="LG47" s="128"/>
      <c r="LH47" s="128"/>
      <c r="LI47" s="128"/>
      <c r="LJ47" s="128"/>
      <c r="LK47" s="128"/>
      <c r="LL47" s="128"/>
      <c r="LM47" s="128"/>
      <c r="LN47" s="128"/>
      <c r="LO47" s="128"/>
      <c r="LP47" s="128"/>
      <c r="LQ47" s="128"/>
      <c r="LR47" s="128"/>
      <c r="LS47" s="128"/>
      <c r="LT47" s="128"/>
      <c r="LU47" s="128"/>
      <c r="LV47" s="128"/>
      <c r="LW47" s="128"/>
      <c r="LX47" s="128"/>
      <c r="LY47" s="128"/>
      <c r="LZ47" s="128"/>
      <c r="MA47" s="128"/>
      <c r="MB47" s="128"/>
      <c r="MC47" s="128"/>
      <c r="MD47" s="128"/>
      <c r="ME47" s="128"/>
      <c r="MF47" s="128"/>
      <c r="MG47" s="128"/>
      <c r="MH47" s="128"/>
      <c r="MI47" s="128"/>
      <c r="MJ47" s="128"/>
      <c r="MK47" s="128"/>
      <c r="ML47" s="128"/>
      <c r="MM47" s="128"/>
      <c r="MN47" s="128"/>
      <c r="MO47" s="128"/>
      <c r="MP47" s="128"/>
      <c r="MQ47" s="128"/>
      <c r="MR47" s="128"/>
      <c r="MS47" s="128"/>
      <c r="MT47" s="128"/>
      <c r="MU47" s="128"/>
      <c r="MV47" s="128"/>
      <c r="MW47" s="128"/>
      <c r="MX47" s="128"/>
      <c r="MY47" s="128"/>
      <c r="MZ47" s="128"/>
      <c r="NA47" s="128"/>
      <c r="NB47" s="128"/>
      <c r="NC47" s="128"/>
      <c r="ND47" s="128"/>
      <c r="NE47" s="128"/>
      <c r="NF47" s="128"/>
      <c r="NG47" s="128"/>
      <c r="NH47" s="128"/>
      <c r="NI47" s="128"/>
      <c r="NJ47" s="128"/>
      <c r="NK47" s="128"/>
      <c r="NL47" s="128"/>
      <c r="NM47" s="128"/>
      <c r="NN47" s="128"/>
      <c r="NO47" s="128"/>
      <c r="NP47" s="128"/>
      <c r="NQ47" s="128"/>
      <c r="NR47" s="128"/>
      <c r="NS47" s="128"/>
      <c r="NT47" s="128"/>
      <c r="NU47" s="128"/>
      <c r="NV47" s="128"/>
      <c r="NW47" s="128"/>
      <c r="NX47" s="128"/>
      <c r="NY47" s="128"/>
      <c r="NZ47" s="128"/>
      <c r="OA47" s="128"/>
      <c r="OB47" s="128"/>
      <c r="OC47" s="128"/>
      <c r="OD47" s="128"/>
      <c r="OE47" s="128"/>
      <c r="OF47" s="128"/>
      <c r="OG47" s="128"/>
      <c r="OH47" s="128"/>
      <c r="OI47" s="128"/>
      <c r="OJ47" s="128"/>
      <c r="OK47" s="128"/>
      <c r="OL47" s="128"/>
      <c r="OM47" s="128"/>
      <c r="ON47" s="128"/>
      <c r="OO47" s="128"/>
      <c r="OP47" s="128"/>
      <c r="OQ47" s="128"/>
      <c r="OR47" s="128"/>
      <c r="OS47" s="128"/>
      <c r="OT47" s="128"/>
      <c r="OU47" s="128"/>
      <c r="OV47" s="128"/>
      <c r="OW47" s="128"/>
      <c r="OX47" s="128"/>
      <c r="OY47" s="128"/>
      <c r="OZ47" s="128"/>
      <c r="PA47" s="128"/>
      <c r="PB47" s="128"/>
      <c r="PC47" s="128"/>
      <c r="PD47" s="128"/>
      <c r="PE47" s="128"/>
      <c r="PF47" s="128"/>
      <c r="PG47" s="128"/>
      <c r="PH47" s="128"/>
      <c r="PI47" s="128"/>
      <c r="PJ47" s="128"/>
      <c r="PK47" s="128"/>
      <c r="PL47" s="128"/>
      <c r="PM47" s="128"/>
      <c r="PN47" s="128"/>
      <c r="PO47" s="128"/>
      <c r="PP47" s="128"/>
      <c r="PQ47" s="128"/>
      <c r="PR47" s="128"/>
      <c r="PS47" s="128"/>
      <c r="PT47" s="128"/>
      <c r="PU47" s="128"/>
      <c r="PV47" s="128"/>
      <c r="PW47" s="128"/>
      <c r="PX47" s="128"/>
      <c r="PY47" s="128"/>
      <c r="PZ47" s="128"/>
      <c r="QA47" s="128"/>
      <c r="QB47" s="128"/>
      <c r="QC47" s="128"/>
      <c r="QD47" s="128"/>
      <c r="QE47" s="128"/>
      <c r="QF47" s="128"/>
      <c r="QG47" s="128"/>
      <c r="QH47" s="128"/>
      <c r="QI47" s="128"/>
      <c r="QJ47" s="128"/>
      <c r="QK47" s="128"/>
      <c r="QL47" s="128"/>
      <c r="QM47" s="128"/>
      <c r="QN47" s="128"/>
      <c r="QO47" s="128"/>
      <c r="QP47" s="128"/>
      <c r="QQ47" s="128"/>
      <c r="QR47" s="128"/>
      <c r="QS47" s="128"/>
      <c r="QT47" s="128"/>
      <c r="QU47" s="128"/>
      <c r="QV47" s="128"/>
      <c r="QW47" s="128"/>
      <c r="QX47" s="128"/>
      <c r="QY47" s="128"/>
      <c r="QZ47" s="128"/>
      <c r="RA47" s="128"/>
      <c r="RB47" s="128"/>
      <c r="RC47" s="128"/>
      <c r="RD47" s="128"/>
      <c r="RE47" s="128"/>
      <c r="RF47" s="128"/>
      <c r="RG47" s="128"/>
      <c r="RH47" s="128"/>
      <c r="RI47" s="128"/>
      <c r="RJ47" s="128"/>
      <c r="RK47" s="128"/>
      <c r="RL47" s="128"/>
      <c r="RM47" s="128"/>
      <c r="RN47" s="128"/>
      <c r="RO47" s="128"/>
      <c r="RP47" s="128"/>
      <c r="RQ47" s="128"/>
      <c r="RR47" s="128"/>
      <c r="RS47" s="128"/>
      <c r="RT47" s="128"/>
      <c r="RU47" s="128"/>
      <c r="RV47" s="128"/>
      <c r="RW47" s="128"/>
      <c r="RX47" s="128"/>
      <c r="RY47" s="128"/>
      <c r="RZ47" s="128"/>
      <c r="SA47" s="128"/>
      <c r="SB47" s="128"/>
      <c r="SC47" s="128"/>
      <c r="SD47" s="128"/>
      <c r="SE47" s="128"/>
      <c r="SF47" s="128"/>
      <c r="SG47" s="128"/>
      <c r="SH47" s="128"/>
      <c r="SI47" s="128"/>
      <c r="SJ47" s="128"/>
      <c r="SK47" s="128"/>
      <c r="SL47" s="128"/>
      <c r="SM47" s="128"/>
      <c r="SN47" s="128"/>
      <c r="SO47" s="128"/>
      <c r="SP47" s="128"/>
      <c r="SQ47" s="128"/>
      <c r="SR47" s="128"/>
      <c r="SS47" s="128"/>
      <c r="ST47" s="128"/>
      <c r="SU47" s="128"/>
      <c r="SV47" s="128"/>
      <c r="SW47" s="128"/>
      <c r="SX47" s="128"/>
      <c r="SY47" s="128"/>
      <c r="SZ47" s="128"/>
      <c r="TA47" s="128"/>
      <c r="TB47" s="128"/>
      <c r="TC47" s="128"/>
      <c r="TD47" s="128"/>
      <c r="TE47" s="128"/>
      <c r="TF47" s="128"/>
      <c r="TG47" s="128"/>
      <c r="TH47" s="128"/>
      <c r="TI47" s="128"/>
      <c r="TJ47" s="128"/>
      <c r="TK47" s="128"/>
      <c r="TL47" s="128"/>
      <c r="TM47" s="128"/>
      <c r="TN47" s="128"/>
      <c r="TO47" s="128"/>
      <c r="TP47" s="128"/>
      <c r="TQ47" s="128"/>
      <c r="TR47" s="128"/>
      <c r="TS47" s="128"/>
      <c r="TT47" s="128"/>
      <c r="TU47" s="128"/>
      <c r="TV47" s="128"/>
      <c r="TW47" s="128"/>
      <c r="TX47" s="128"/>
      <c r="TY47" s="128"/>
      <c r="TZ47" s="128"/>
      <c r="UA47" s="128"/>
      <c r="UB47" s="128"/>
      <c r="UC47" s="128"/>
      <c r="UD47" s="128"/>
      <c r="UE47" s="128"/>
      <c r="UF47" s="128"/>
      <c r="UG47" s="128"/>
      <c r="UH47" s="128"/>
      <c r="UI47" s="128"/>
      <c r="UJ47" s="128"/>
      <c r="UK47" s="128"/>
      <c r="UL47" s="128"/>
      <c r="UM47" s="128"/>
      <c r="UN47" s="128"/>
      <c r="UO47" s="128"/>
      <c r="UP47" s="128"/>
      <c r="UQ47" s="128"/>
      <c r="UR47" s="128"/>
      <c r="US47" s="128"/>
      <c r="UT47" s="128"/>
      <c r="UU47" s="128"/>
      <c r="UV47" s="128"/>
      <c r="UW47" s="128"/>
      <c r="UX47" s="128"/>
      <c r="UY47" s="128"/>
      <c r="UZ47" s="128"/>
      <c r="VA47" s="128"/>
      <c r="VB47" s="128"/>
      <c r="VC47" s="128"/>
      <c r="VD47" s="128"/>
      <c r="VE47" s="128"/>
      <c r="VF47" s="128"/>
      <c r="VG47" s="128"/>
      <c r="VH47" s="128"/>
      <c r="VI47" s="128"/>
      <c r="VJ47" s="128"/>
      <c r="VK47" s="128"/>
      <c r="VL47" s="128"/>
      <c r="VM47" s="128"/>
      <c r="VN47" s="128"/>
      <c r="VO47" s="128"/>
      <c r="VP47" s="128"/>
      <c r="VQ47" s="128"/>
      <c r="VR47" s="128"/>
      <c r="VS47" s="128"/>
      <c r="VT47" s="128"/>
      <c r="VU47" s="128"/>
      <c r="VV47" s="128"/>
      <c r="VW47" s="128"/>
      <c r="VX47" s="128"/>
      <c r="VY47" s="128"/>
      <c r="VZ47" s="128"/>
      <c r="WA47" s="128"/>
      <c r="WB47" s="128"/>
      <c r="WC47" s="128"/>
      <c r="WD47" s="128"/>
      <c r="WE47" s="128"/>
      <c r="WF47" s="128"/>
      <c r="WG47" s="128"/>
      <c r="WH47" s="128"/>
      <c r="WI47" s="128"/>
      <c r="WJ47" s="128"/>
      <c r="WK47" s="128"/>
      <c r="WL47" s="128"/>
      <c r="WM47" s="128"/>
      <c r="WN47" s="128"/>
      <c r="WO47" s="128"/>
      <c r="WP47" s="128"/>
      <c r="WQ47" s="128"/>
      <c r="WR47" s="128"/>
      <c r="WS47" s="128"/>
      <c r="WT47" s="128"/>
      <c r="WU47" s="128"/>
      <c r="WV47" s="128"/>
      <c r="WW47" s="128"/>
      <c r="WX47" s="128"/>
      <c r="WY47" s="128"/>
      <c r="WZ47" s="128"/>
      <c r="XA47" s="128"/>
      <c r="XB47" s="128"/>
      <c r="XC47" s="128"/>
      <c r="XD47" s="128"/>
      <c r="XE47" s="128"/>
      <c r="XF47" s="128"/>
      <c r="XG47" s="128"/>
      <c r="XH47" s="128"/>
      <c r="XI47" s="128"/>
      <c r="XJ47" s="128"/>
      <c r="XK47" s="128"/>
      <c r="XL47" s="128"/>
      <c r="XM47" s="128"/>
      <c r="XN47" s="128"/>
      <c r="XO47" s="128"/>
      <c r="XP47" s="128"/>
      <c r="XQ47" s="128"/>
      <c r="XR47" s="128"/>
      <c r="XS47" s="128"/>
      <c r="XT47" s="128"/>
      <c r="XU47" s="128"/>
      <c r="XV47" s="128"/>
      <c r="XW47" s="128"/>
      <c r="XX47" s="128"/>
      <c r="XY47" s="128"/>
      <c r="XZ47" s="128"/>
      <c r="YA47" s="128"/>
      <c r="YB47" s="128"/>
      <c r="YC47" s="128"/>
      <c r="YD47" s="128"/>
      <c r="YE47" s="128"/>
      <c r="YF47" s="128"/>
      <c r="YG47" s="128"/>
      <c r="YH47" s="128"/>
      <c r="YI47" s="128"/>
      <c r="YJ47" s="128"/>
      <c r="YK47" s="128"/>
      <c r="YL47" s="128"/>
      <c r="YM47" s="128"/>
      <c r="YN47" s="128"/>
      <c r="YO47" s="128"/>
      <c r="YP47" s="128"/>
      <c r="YQ47" s="128"/>
      <c r="YR47" s="128"/>
      <c r="YS47" s="128"/>
      <c r="YT47" s="128"/>
      <c r="YU47" s="128"/>
      <c r="YV47" s="128"/>
      <c r="YW47" s="128"/>
      <c r="YX47" s="128"/>
      <c r="YY47" s="128"/>
      <c r="YZ47" s="128"/>
      <c r="ZA47" s="128"/>
      <c r="ZB47" s="128"/>
      <c r="ZC47" s="128"/>
      <c r="ZD47" s="128"/>
      <c r="ZE47" s="128"/>
      <c r="ZF47" s="128"/>
      <c r="ZG47" s="128"/>
      <c r="ZH47" s="128"/>
      <c r="ZI47" s="128"/>
      <c r="ZJ47" s="128"/>
      <c r="ZK47" s="128"/>
      <c r="ZL47" s="128"/>
      <c r="ZM47" s="128"/>
      <c r="ZN47" s="128"/>
      <c r="ZO47" s="128"/>
      <c r="ZP47" s="128"/>
      <c r="ZQ47" s="128"/>
      <c r="ZR47" s="128"/>
      <c r="ZS47" s="128"/>
      <c r="ZT47" s="128"/>
      <c r="ZU47" s="128"/>
      <c r="ZV47" s="128"/>
      <c r="ZW47" s="128"/>
      <c r="ZX47" s="128"/>
      <c r="ZY47" s="128"/>
      <c r="ZZ47" s="128"/>
      <c r="AAA47" s="128"/>
      <c r="AAB47" s="128"/>
      <c r="AAC47" s="128"/>
      <c r="AAD47" s="128"/>
      <c r="AAE47" s="128"/>
      <c r="AAF47" s="128"/>
      <c r="AAG47" s="128"/>
      <c r="AAH47" s="128"/>
      <c r="AAI47" s="128"/>
      <c r="AAJ47" s="128"/>
      <c r="AAK47" s="128"/>
      <c r="AAL47" s="128"/>
      <c r="AAM47" s="128"/>
      <c r="AAN47" s="128"/>
      <c r="AAO47" s="128"/>
      <c r="AAP47" s="128"/>
      <c r="AAQ47" s="128"/>
      <c r="AAR47" s="128"/>
      <c r="AAS47" s="128"/>
      <c r="AAT47" s="128"/>
      <c r="AAU47" s="128"/>
      <c r="AAV47" s="128"/>
      <c r="AAW47" s="128"/>
      <c r="AAX47" s="128"/>
      <c r="AAY47" s="128"/>
      <c r="AAZ47" s="128"/>
      <c r="ABA47" s="128"/>
      <c r="ABB47" s="128"/>
      <c r="ABC47" s="128"/>
      <c r="ABD47" s="128"/>
      <c r="ABE47" s="128"/>
      <c r="ABF47" s="128"/>
      <c r="ABG47" s="128"/>
      <c r="ABH47" s="128"/>
      <c r="ABI47" s="128"/>
      <c r="ABJ47" s="128"/>
      <c r="ABK47" s="128"/>
      <c r="ABL47" s="128"/>
      <c r="ABM47" s="128"/>
      <c r="ABN47" s="128"/>
      <c r="ABO47" s="128"/>
      <c r="ABP47" s="128"/>
      <c r="ABQ47" s="128"/>
      <c r="ABR47" s="128"/>
      <c r="ABS47" s="128"/>
      <c r="ABT47" s="128"/>
      <c r="ABU47" s="128"/>
      <c r="ABV47" s="128"/>
      <c r="ABW47" s="128"/>
      <c r="ABX47" s="128"/>
      <c r="ABY47" s="128"/>
      <c r="ABZ47" s="128"/>
      <c r="ACA47" s="128"/>
      <c r="ACB47" s="128"/>
      <c r="ACC47" s="128"/>
      <c r="ACD47" s="128"/>
      <c r="ACE47" s="128"/>
      <c r="ACF47" s="128"/>
      <c r="ACG47" s="128"/>
      <c r="ACH47" s="128"/>
      <c r="ACI47" s="128"/>
      <c r="ACJ47" s="128"/>
      <c r="ACK47" s="128"/>
      <c r="ACL47" s="128"/>
      <c r="ACM47" s="128"/>
      <c r="ACN47" s="128"/>
      <c r="ACO47" s="128"/>
      <c r="ACP47" s="128"/>
      <c r="ACQ47" s="128"/>
      <c r="ACR47" s="128"/>
      <c r="ACS47" s="128"/>
      <c r="ACT47" s="128"/>
      <c r="ACU47" s="128"/>
      <c r="ACV47" s="128"/>
      <c r="ACW47" s="128"/>
      <c r="ACX47" s="128"/>
      <c r="ACY47" s="128"/>
      <c r="ACZ47" s="128"/>
      <c r="ADA47" s="128"/>
      <c r="ADB47" s="128"/>
      <c r="ADC47" s="128"/>
      <c r="ADD47" s="128"/>
      <c r="ADE47" s="128"/>
      <c r="ADF47" s="128"/>
      <c r="ADG47" s="128"/>
      <c r="ADH47" s="128"/>
      <c r="ADI47" s="128"/>
      <c r="ADJ47" s="128"/>
      <c r="ADK47" s="128"/>
      <c r="ADL47" s="128"/>
      <c r="ADM47" s="128"/>
      <c r="ADN47" s="128"/>
      <c r="ADO47" s="128"/>
      <c r="ADP47" s="128"/>
      <c r="ADQ47" s="128"/>
      <c r="ADR47" s="128"/>
      <c r="ADS47" s="128"/>
      <c r="ADT47" s="128"/>
      <c r="ADU47" s="128"/>
      <c r="ADV47" s="128"/>
      <c r="ADW47" s="128"/>
      <c r="ADX47" s="128"/>
      <c r="ADY47" s="128"/>
      <c r="ADZ47" s="128"/>
      <c r="AEA47" s="128"/>
      <c r="AEB47" s="128"/>
      <c r="AEC47" s="128"/>
      <c r="AED47" s="128"/>
      <c r="AEE47" s="128"/>
      <c r="AEF47" s="128"/>
      <c r="AEG47" s="128"/>
      <c r="AEH47" s="128"/>
      <c r="AEI47" s="128"/>
      <c r="AEJ47" s="128"/>
      <c r="AEK47" s="128"/>
      <c r="AEL47" s="128"/>
      <c r="AEM47" s="128"/>
      <c r="AEN47" s="128"/>
      <c r="AEO47" s="128"/>
      <c r="AEP47" s="128"/>
      <c r="AEQ47" s="128"/>
      <c r="AER47" s="128"/>
      <c r="AES47" s="128"/>
      <c r="AET47" s="128"/>
      <c r="AEU47" s="128"/>
      <c r="AEV47" s="128"/>
      <c r="AEW47" s="128"/>
      <c r="AEX47" s="128"/>
      <c r="AEY47" s="128"/>
      <c r="AEZ47" s="128"/>
      <c r="AFA47" s="128"/>
      <c r="AFB47" s="128"/>
      <c r="AFC47" s="128"/>
      <c r="AFD47" s="128"/>
      <c r="AFE47" s="128"/>
      <c r="AFF47" s="128"/>
      <c r="AFG47" s="128"/>
      <c r="AFH47" s="128"/>
      <c r="AFI47" s="128"/>
      <c r="AFJ47" s="128"/>
      <c r="AFK47" s="128"/>
      <c r="AFL47" s="128"/>
      <c r="AFM47" s="128"/>
      <c r="AFN47" s="128"/>
      <c r="AFO47" s="128"/>
      <c r="AFP47" s="128"/>
      <c r="AFQ47" s="128"/>
      <c r="AFR47" s="128"/>
      <c r="AFS47" s="128"/>
      <c r="AFT47" s="128"/>
      <c r="AFU47" s="128"/>
      <c r="AFV47" s="128"/>
      <c r="AFW47" s="128"/>
      <c r="AFX47" s="128"/>
      <c r="AFY47" s="128"/>
      <c r="AFZ47" s="128"/>
      <c r="AGA47" s="128"/>
      <c r="AGB47" s="128"/>
      <c r="AGC47" s="128"/>
      <c r="AGD47" s="128"/>
      <c r="AGE47" s="128"/>
      <c r="AGF47" s="128"/>
      <c r="AGG47" s="128"/>
      <c r="AGH47" s="128"/>
      <c r="AGI47" s="128"/>
      <c r="AGJ47" s="128"/>
      <c r="AGK47" s="128"/>
      <c r="AGL47" s="128"/>
      <c r="AGM47" s="128"/>
      <c r="AGN47" s="128"/>
      <c r="AGO47" s="128"/>
      <c r="AGP47" s="128"/>
      <c r="AGQ47" s="128"/>
      <c r="AGR47" s="128"/>
      <c r="AGS47" s="128"/>
      <c r="AGT47" s="128"/>
      <c r="AGU47" s="128"/>
      <c r="AGV47" s="128"/>
      <c r="AGW47" s="128"/>
      <c r="AGX47" s="128"/>
      <c r="AGY47" s="128"/>
      <c r="AGZ47" s="128"/>
      <c r="AHA47" s="128"/>
      <c r="AHB47" s="128"/>
      <c r="AHC47" s="128"/>
      <c r="AHD47" s="128"/>
      <c r="AHE47" s="128"/>
      <c r="AHF47" s="128"/>
      <c r="AHG47" s="128"/>
      <c r="AHH47" s="128"/>
      <c r="AHI47" s="128"/>
      <c r="AHJ47" s="128"/>
      <c r="AHK47" s="128"/>
      <c r="AHL47" s="128"/>
      <c r="AHM47" s="128"/>
      <c r="AHN47" s="128"/>
      <c r="AHO47" s="128"/>
      <c r="AHP47" s="128"/>
      <c r="AHQ47" s="128"/>
      <c r="AHR47" s="128"/>
      <c r="AHS47" s="128"/>
      <c r="AHT47" s="128"/>
      <c r="AHU47" s="128"/>
      <c r="AHV47" s="128"/>
      <c r="AHW47" s="128"/>
      <c r="AHX47" s="128"/>
      <c r="AHY47" s="128"/>
      <c r="AHZ47" s="128"/>
      <c r="AIA47" s="128"/>
      <c r="AIB47" s="128"/>
      <c r="AIC47" s="128"/>
      <c r="AID47" s="128"/>
      <c r="AIE47" s="128"/>
      <c r="AIF47" s="128"/>
      <c r="AIG47" s="128"/>
      <c r="AIH47" s="128"/>
      <c r="AII47" s="128"/>
      <c r="AIJ47" s="128"/>
      <c r="AIK47" s="128"/>
      <c r="AIL47" s="128"/>
      <c r="AIM47" s="128"/>
      <c r="AIN47" s="128"/>
      <c r="AIO47" s="128"/>
      <c r="AIP47" s="128"/>
      <c r="AIQ47" s="128"/>
      <c r="AIR47" s="128"/>
      <c r="AIS47" s="128"/>
      <c r="AIT47" s="128"/>
      <c r="AIU47" s="128"/>
      <c r="AIV47" s="128"/>
      <c r="AIW47" s="128"/>
      <c r="AIX47" s="128"/>
      <c r="AIY47" s="128"/>
      <c r="AIZ47" s="128"/>
      <c r="AJA47" s="128"/>
      <c r="AJB47" s="128"/>
      <c r="AJC47" s="128"/>
      <c r="AJD47" s="128"/>
      <c r="AJE47" s="128"/>
      <c r="AJF47" s="128"/>
      <c r="AJG47" s="128"/>
      <c r="AJH47" s="128"/>
      <c r="AJI47" s="128"/>
      <c r="AJJ47" s="128"/>
      <c r="AJK47" s="128"/>
      <c r="AJL47" s="128"/>
      <c r="AJM47" s="128"/>
      <c r="AJN47" s="128"/>
      <c r="AJO47" s="128"/>
      <c r="AJP47" s="128"/>
      <c r="AJQ47" s="128"/>
      <c r="AJR47" s="128"/>
      <c r="AJS47" s="128"/>
      <c r="AJT47" s="128"/>
      <c r="AJU47" s="128"/>
      <c r="AJV47" s="128"/>
      <c r="AJW47" s="128"/>
      <c r="AJX47" s="128"/>
      <c r="AJY47" s="128"/>
      <c r="AJZ47" s="128"/>
      <c r="AKA47" s="128"/>
      <c r="AKB47" s="128"/>
      <c r="AKC47" s="128"/>
      <c r="AKD47" s="128"/>
      <c r="AKE47" s="128"/>
      <c r="AKF47" s="128"/>
      <c r="AKG47" s="128"/>
      <c r="AKH47" s="128"/>
      <c r="AKI47" s="128"/>
      <c r="AKJ47" s="128"/>
      <c r="AKK47" s="128"/>
      <c r="AKL47" s="128"/>
      <c r="AKM47" s="128"/>
      <c r="AKN47" s="128"/>
      <c r="AKO47" s="128"/>
      <c r="AKP47" s="128"/>
      <c r="AKQ47" s="128"/>
      <c r="AKR47" s="128"/>
      <c r="AKS47" s="128"/>
      <c r="AKT47" s="128"/>
      <c r="AKU47" s="128"/>
      <c r="AKV47" s="128"/>
      <c r="AKW47" s="128"/>
      <c r="AKX47" s="128"/>
      <c r="AKY47" s="128"/>
      <c r="AKZ47" s="128"/>
      <c r="ALA47" s="128"/>
      <c r="ALB47" s="128"/>
      <c r="ALC47" s="128"/>
      <c r="ALD47" s="128"/>
      <c r="ALE47" s="128"/>
      <c r="ALF47" s="128"/>
      <c r="ALG47" s="128"/>
      <c r="ALH47" s="128"/>
      <c r="ALI47" s="128"/>
      <c r="ALJ47" s="128"/>
      <c r="ALK47" s="128"/>
      <c r="ALL47" s="128"/>
      <c r="ALM47" s="128"/>
      <c r="ALN47" s="128"/>
      <c r="ALO47" s="128"/>
      <c r="ALP47" s="128"/>
      <c r="ALQ47" s="128"/>
      <c r="ALR47" s="128"/>
      <c r="ALS47" s="128"/>
      <c r="ALT47" s="128"/>
      <c r="ALU47" s="128"/>
      <c r="ALV47" s="128"/>
      <c r="ALW47" s="128"/>
      <c r="ALX47" s="128"/>
      <c r="ALY47" s="128"/>
      <c r="ALZ47" s="128"/>
      <c r="AMA47"/>
      <c r="AMB47"/>
      <c r="AMC47"/>
      <c r="AMD47"/>
    </row>
    <row r="48" spans="1:1018" ht="12" customHeight="1">
      <c r="A48" s="129"/>
      <c r="B48" s="129"/>
      <c r="C48" s="129"/>
      <c r="D48" s="129"/>
      <c r="E48" s="129"/>
      <c r="F48" s="129"/>
    </row>
    <row r="49" spans="1:1018" ht="12" customHeight="1">
      <c r="A49" s="129"/>
      <c r="B49" s="129"/>
      <c r="C49" s="129"/>
      <c r="D49" s="129"/>
      <c r="E49" s="129"/>
      <c r="F49" s="129"/>
    </row>
    <row r="50" spans="1:1018" ht="12" customHeight="1">
      <c r="A50" s="129"/>
      <c r="B50" s="129"/>
      <c r="C50" s="129"/>
      <c r="D50" s="129"/>
      <c r="E50" s="129"/>
      <c r="F50" s="129"/>
    </row>
    <row r="51" spans="1:1018" ht="12" customHeight="1">
      <c r="A51" s="129"/>
      <c r="B51" s="129"/>
      <c r="C51" s="129"/>
      <c r="D51" s="129"/>
      <c r="E51" s="129"/>
      <c r="F51" s="129"/>
    </row>
    <row r="52" spans="1:1018" s="117" customFormat="1" ht="12" customHeight="1">
      <c r="A52" s="129"/>
      <c r="B52" s="129"/>
      <c r="C52" s="129"/>
      <c r="D52" s="129"/>
      <c r="E52" s="129"/>
      <c r="F52" s="129"/>
      <c r="G52" s="96"/>
      <c r="H52" s="96"/>
      <c r="I52" s="225"/>
      <c r="J52" s="96"/>
      <c r="K52" s="159"/>
      <c r="L52" s="96"/>
      <c r="M52" s="96"/>
      <c r="N52" s="96"/>
      <c r="O52" s="96"/>
      <c r="P52" s="173"/>
      <c r="Q52" s="96"/>
      <c r="R52" s="96"/>
      <c r="S52" s="96"/>
      <c r="T52" s="278"/>
      <c r="U52" s="96"/>
      <c r="V52" s="96"/>
      <c r="W52" s="96"/>
      <c r="X52"/>
      <c r="Y52" s="179"/>
      <c r="Z52" s="96"/>
      <c r="AA52" s="161"/>
      <c r="AB52" s="96"/>
      <c r="AD52" s="96"/>
      <c r="AMB52"/>
    </row>
    <row r="53" spans="1:1018" s="117" customFormat="1" ht="12" customHeight="1">
      <c r="A53" s="130"/>
      <c r="B53" s="130"/>
      <c r="C53" s="130"/>
      <c r="D53" s="130"/>
      <c r="E53" s="130"/>
      <c r="F53" s="130"/>
      <c r="G53" s="96"/>
      <c r="H53" s="96"/>
      <c r="I53" s="225"/>
      <c r="J53" s="96"/>
      <c r="K53" s="159"/>
      <c r="L53" s="96"/>
      <c r="M53" s="96"/>
      <c r="N53" s="96"/>
      <c r="O53" s="96"/>
      <c r="P53" s="173"/>
      <c r="Q53" s="96"/>
      <c r="R53" s="96"/>
      <c r="S53" s="96"/>
      <c r="T53" s="278"/>
      <c r="U53" s="96"/>
      <c r="V53" s="96"/>
      <c r="W53" s="96"/>
      <c r="X53"/>
      <c r="Y53" s="179"/>
      <c r="Z53" s="96"/>
      <c r="AA53" s="161"/>
      <c r="AB53" s="96"/>
      <c r="AD53" s="96"/>
      <c r="AMB53"/>
    </row>
    <row r="54" spans="1:1018" s="117" customFormat="1" ht="12" customHeight="1">
      <c r="A54" s="123"/>
      <c r="B54" s="123"/>
      <c r="C54" s="123"/>
      <c r="D54" s="123"/>
      <c r="E54" s="123"/>
      <c r="F54" s="123"/>
      <c r="G54" s="112"/>
      <c r="H54" s="112"/>
      <c r="I54" s="277"/>
      <c r="J54" s="112"/>
      <c r="K54" s="161"/>
      <c r="L54" s="112"/>
      <c r="M54" s="112"/>
      <c r="N54" s="112"/>
      <c r="O54" s="112"/>
      <c r="P54" s="190"/>
      <c r="Q54" s="112"/>
      <c r="R54" s="112"/>
      <c r="S54" s="112"/>
      <c r="T54" s="125"/>
      <c r="U54" s="112"/>
      <c r="V54" s="112"/>
      <c r="W54" s="112"/>
      <c r="X54"/>
      <c r="Y54" s="180"/>
      <c r="Z54" s="112"/>
      <c r="AA54" s="161"/>
      <c r="AB54" s="112"/>
      <c r="AD54" s="112"/>
      <c r="AMB54"/>
    </row>
    <row r="55" spans="1:1018" s="117" customFormat="1" ht="12" customHeight="1">
      <c r="A55" s="123"/>
      <c r="B55" s="123"/>
      <c r="C55" s="123"/>
      <c r="D55" s="123"/>
      <c r="E55" s="123"/>
      <c r="F55" s="123"/>
      <c r="G55" s="112"/>
      <c r="H55" s="112"/>
      <c r="I55" s="277"/>
      <c r="J55" s="112"/>
      <c r="K55" s="161"/>
      <c r="L55" s="112"/>
      <c r="M55" s="112"/>
      <c r="N55" s="112"/>
      <c r="O55" s="112"/>
      <c r="P55" s="190"/>
      <c r="Q55" s="112"/>
      <c r="R55" s="112"/>
      <c r="S55" s="112"/>
      <c r="T55" s="125"/>
      <c r="U55" s="112"/>
      <c r="V55" s="112"/>
      <c r="W55" s="112"/>
      <c r="X55"/>
      <c r="Y55" s="180"/>
      <c r="Z55" s="112"/>
      <c r="AA55" s="161"/>
      <c r="AB55" s="112"/>
      <c r="AD55" s="112"/>
      <c r="AMB55"/>
    </row>
    <row r="56" spans="1:1018" s="117" customFormat="1" ht="12" customHeight="1">
      <c r="A56" s="123"/>
      <c r="B56" s="123"/>
      <c r="C56" s="123"/>
      <c r="D56" s="123"/>
      <c r="E56" s="123"/>
      <c r="F56" s="123"/>
      <c r="G56" s="112"/>
      <c r="H56" s="112"/>
      <c r="I56" s="277"/>
      <c r="J56" s="112"/>
      <c r="K56" s="161"/>
      <c r="L56" s="112"/>
      <c r="M56" s="112"/>
      <c r="N56" s="112"/>
      <c r="O56" s="112"/>
      <c r="P56" s="190"/>
      <c r="Q56" s="112"/>
      <c r="R56" s="112"/>
      <c r="S56" s="112"/>
      <c r="T56" s="125"/>
      <c r="U56" s="112"/>
      <c r="V56" s="112"/>
      <c r="W56" s="112"/>
      <c r="X56"/>
      <c r="Y56" s="180"/>
      <c r="Z56" s="112"/>
      <c r="AA56" s="161"/>
      <c r="AB56" s="112"/>
      <c r="AD56" s="112"/>
      <c r="AMB56"/>
    </row>
    <row r="57" spans="1:1018" s="117" customFormat="1" ht="12" customHeight="1">
      <c r="A57" s="123"/>
      <c r="B57" s="123"/>
      <c r="C57" s="123"/>
      <c r="D57" s="123"/>
      <c r="E57" s="123"/>
      <c r="F57" s="123"/>
      <c r="G57" s="112"/>
      <c r="H57" s="112"/>
      <c r="I57" s="277"/>
      <c r="J57" s="112"/>
      <c r="K57" s="161"/>
      <c r="L57" s="112"/>
      <c r="M57" s="112"/>
      <c r="N57" s="112"/>
      <c r="O57" s="112"/>
      <c r="P57" s="190"/>
      <c r="Q57" s="112"/>
      <c r="R57" s="112"/>
      <c r="S57" s="112"/>
      <c r="T57" s="125"/>
      <c r="U57" s="112"/>
      <c r="V57" s="112"/>
      <c r="W57" s="112"/>
      <c r="X57"/>
      <c r="Y57" s="180"/>
      <c r="Z57" s="112"/>
      <c r="AA57" s="161"/>
      <c r="AB57" s="112"/>
      <c r="AD57" s="112"/>
      <c r="AMB57"/>
    </row>
    <row r="58" spans="1:1018" s="117" customFormat="1" ht="12" customHeight="1">
      <c r="A58" s="123"/>
      <c r="B58" s="123"/>
      <c r="C58" s="123"/>
      <c r="D58" s="123"/>
      <c r="E58" s="123"/>
      <c r="F58" s="123"/>
      <c r="G58" s="112"/>
      <c r="H58" s="112"/>
      <c r="I58" s="277"/>
      <c r="J58" s="112"/>
      <c r="K58" s="161"/>
      <c r="L58" s="112"/>
      <c r="M58" s="112"/>
      <c r="N58" s="112"/>
      <c r="O58" s="112"/>
      <c r="P58" s="190"/>
      <c r="Q58" s="112"/>
      <c r="R58" s="112"/>
      <c r="S58" s="112"/>
      <c r="T58" s="125"/>
      <c r="U58" s="112"/>
      <c r="V58" s="112"/>
      <c r="W58" s="112"/>
      <c r="X58"/>
      <c r="Y58" s="180"/>
      <c r="Z58" s="112"/>
      <c r="AA58" s="161"/>
      <c r="AB58" s="112"/>
      <c r="AD58" s="112"/>
      <c r="AMB58"/>
    </row>
    <row r="59" spans="1:1018" ht="12" customHeight="1">
      <c r="A59" s="123"/>
      <c r="B59" s="123"/>
      <c r="C59" s="123"/>
      <c r="D59" s="123"/>
      <c r="E59" s="123"/>
      <c r="F59" s="123"/>
      <c r="G59" s="112"/>
      <c r="H59" s="112"/>
      <c r="I59" s="277"/>
      <c r="J59" s="112"/>
      <c r="K59" s="161"/>
      <c r="L59" s="112"/>
      <c r="M59" s="112"/>
      <c r="N59" s="112"/>
      <c r="O59" s="112"/>
      <c r="P59" s="190"/>
      <c r="Q59" s="112"/>
      <c r="R59" s="112"/>
      <c r="S59" s="112"/>
      <c r="T59" s="125"/>
      <c r="U59" s="112"/>
      <c r="V59" s="112"/>
      <c r="W59" s="112"/>
      <c r="Y59" s="180"/>
      <c r="Z59" s="112"/>
      <c r="AB59" s="112"/>
      <c r="AD59" s="112"/>
    </row>
    <row r="60" spans="1:1018" ht="12" customHeight="1">
      <c r="A60" s="123"/>
      <c r="B60" s="123"/>
      <c r="C60" s="123"/>
      <c r="D60" s="123"/>
      <c r="E60" s="123"/>
      <c r="F60" s="123"/>
      <c r="G60" s="112"/>
      <c r="H60" s="112"/>
      <c r="I60" s="277"/>
      <c r="J60" s="112"/>
      <c r="K60" s="161"/>
      <c r="L60" s="112"/>
      <c r="M60" s="112"/>
      <c r="N60" s="112"/>
      <c r="O60" s="112"/>
      <c r="P60" s="190"/>
      <c r="Q60" s="112"/>
      <c r="R60" s="112"/>
      <c r="S60" s="112"/>
      <c r="T60" s="125"/>
      <c r="U60" s="112"/>
      <c r="V60" s="112"/>
      <c r="W60" s="112"/>
      <c r="Y60" s="180"/>
      <c r="Z60" s="112"/>
      <c r="AB60" s="112"/>
      <c r="AD60" s="112"/>
    </row>
    <row r="61" spans="1:1018" ht="12" customHeight="1">
      <c r="A61" s="130"/>
      <c r="B61" s="130"/>
      <c r="C61" s="130"/>
      <c r="D61" s="130"/>
      <c r="E61" s="130"/>
      <c r="F61" s="130"/>
    </row>
    <row r="62" spans="1:1018" ht="12" customHeight="1">
      <c r="A62" s="130"/>
      <c r="B62" s="130"/>
      <c r="C62" s="130"/>
      <c r="D62" s="130"/>
      <c r="E62" s="130"/>
      <c r="F62" s="130"/>
    </row>
    <row r="63" spans="1:1018" ht="12" customHeight="1">
      <c r="A63" s="130"/>
      <c r="B63" s="130"/>
      <c r="C63" s="130"/>
      <c r="D63" s="130"/>
      <c r="E63" s="130"/>
      <c r="F63" s="130"/>
    </row>
    <row r="64" spans="1:1018" s="96" customFormat="1" ht="12" customHeight="1">
      <c r="A64" s="136"/>
      <c r="B64" s="136"/>
      <c r="C64" s="136"/>
      <c r="D64" s="136"/>
      <c r="E64" s="136"/>
      <c r="F64" s="136"/>
      <c r="I64" s="225"/>
      <c r="K64" s="159"/>
      <c r="P64" s="173"/>
      <c r="T64" s="278"/>
      <c r="X64"/>
      <c r="Y64" s="179"/>
      <c r="AA64" s="159"/>
      <c r="AC64"/>
      <c r="AE64" s="128"/>
      <c r="AF64"/>
      <c r="AG64" s="128"/>
      <c r="AH64" s="128"/>
      <c r="AI64" s="128"/>
      <c r="AJ64" s="128"/>
      <c r="AK64" s="128"/>
      <c r="AL64" s="128"/>
      <c r="AM64" s="128"/>
      <c r="AN64" s="128"/>
      <c r="AO64" s="128"/>
      <c r="AP64" s="128"/>
      <c r="AQ64" s="128"/>
      <c r="AR64" s="128"/>
      <c r="AS64" s="128"/>
      <c r="AT64" s="128"/>
      <c r="AU64" s="128"/>
      <c r="AV64" s="128"/>
      <c r="AW64" s="128"/>
      <c r="AX64" s="128"/>
      <c r="AY64" s="128"/>
      <c r="AZ64" s="128"/>
      <c r="BA64" s="128"/>
      <c r="BB64" s="128"/>
      <c r="BC64" s="128"/>
      <c r="BD64" s="128"/>
      <c r="BE64" s="128"/>
      <c r="BF64" s="128"/>
      <c r="BG64" s="128"/>
      <c r="BH64" s="128"/>
      <c r="BI64" s="128"/>
      <c r="BJ64" s="128"/>
      <c r="BK64" s="128"/>
      <c r="BL64" s="128"/>
      <c r="BM64" s="128"/>
      <c r="BN64" s="128"/>
      <c r="BO64" s="128"/>
      <c r="BP64" s="128"/>
      <c r="BQ64" s="128"/>
      <c r="BR64" s="128"/>
      <c r="BS64" s="128"/>
      <c r="BT64" s="128"/>
      <c r="BU64" s="128"/>
      <c r="BV64" s="128"/>
      <c r="BW64" s="128"/>
      <c r="BX64" s="128"/>
      <c r="BY64" s="128"/>
      <c r="BZ64" s="128"/>
      <c r="CA64" s="128"/>
      <c r="CB64" s="128"/>
      <c r="CC64" s="128"/>
      <c r="CD64" s="128"/>
      <c r="CE64" s="128"/>
      <c r="CF64" s="128"/>
      <c r="CG64" s="128"/>
      <c r="CH64" s="128"/>
      <c r="CI64" s="128"/>
      <c r="CJ64" s="128"/>
      <c r="CK64" s="128"/>
      <c r="CL64" s="128"/>
      <c r="CM64" s="128"/>
      <c r="CN64" s="128"/>
      <c r="CO64" s="128"/>
      <c r="CP64" s="128"/>
      <c r="CQ64" s="128"/>
      <c r="CR64" s="128"/>
      <c r="CS64" s="128"/>
      <c r="CT64" s="128"/>
      <c r="CU64" s="128"/>
      <c r="CV64" s="128"/>
      <c r="CW64" s="128"/>
      <c r="CX64" s="128"/>
      <c r="CY64" s="128"/>
      <c r="CZ64" s="128"/>
      <c r="DA64" s="128"/>
      <c r="DB64" s="128"/>
      <c r="DC64" s="128"/>
      <c r="DD64" s="128"/>
      <c r="DE64" s="128"/>
      <c r="DF64" s="128"/>
      <c r="DG64" s="128"/>
      <c r="DH64" s="128"/>
      <c r="DI64" s="128"/>
      <c r="DJ64" s="128"/>
      <c r="DK64" s="128"/>
      <c r="DL64" s="128"/>
      <c r="DM64" s="128"/>
      <c r="DN64" s="128"/>
      <c r="DO64" s="128"/>
      <c r="DP64" s="128"/>
      <c r="DQ64" s="128"/>
      <c r="DR64" s="128"/>
      <c r="DS64" s="128"/>
      <c r="DT64" s="128"/>
      <c r="DU64" s="128"/>
      <c r="DV64" s="128"/>
      <c r="DW64" s="128"/>
      <c r="DX64" s="128"/>
      <c r="DY64" s="128"/>
      <c r="DZ64" s="128"/>
      <c r="EA64" s="128"/>
      <c r="EB64" s="128"/>
      <c r="EC64" s="128"/>
      <c r="ED64" s="128"/>
      <c r="EE64" s="128"/>
      <c r="EF64" s="128"/>
      <c r="EG64" s="128"/>
      <c r="EH64" s="128"/>
      <c r="EI64" s="128"/>
      <c r="EJ64" s="128"/>
      <c r="EK64" s="128"/>
      <c r="EL64" s="128"/>
      <c r="EM64" s="128"/>
      <c r="EN64" s="128"/>
      <c r="EO64" s="128"/>
      <c r="EP64" s="128"/>
      <c r="EQ64" s="128"/>
      <c r="ER64" s="128"/>
      <c r="ES64" s="128"/>
      <c r="ET64" s="128"/>
      <c r="EU64" s="128"/>
      <c r="EV64" s="128"/>
      <c r="EW64" s="128"/>
      <c r="EX64" s="128"/>
      <c r="EY64" s="128"/>
      <c r="EZ64" s="128"/>
      <c r="FA64" s="128"/>
      <c r="FB64" s="128"/>
      <c r="FC64" s="128"/>
      <c r="FD64" s="128"/>
      <c r="FE64" s="128"/>
      <c r="FF64" s="128"/>
      <c r="FG64" s="128"/>
      <c r="FH64" s="128"/>
      <c r="FI64" s="128"/>
      <c r="FJ64" s="128"/>
      <c r="FK64" s="128"/>
      <c r="FL64" s="128"/>
      <c r="FM64" s="128"/>
      <c r="FN64" s="128"/>
      <c r="FO64" s="128"/>
      <c r="FP64" s="128"/>
      <c r="FQ64" s="128"/>
      <c r="FR64" s="128"/>
      <c r="FS64" s="128"/>
      <c r="FT64" s="128"/>
      <c r="FU64" s="128"/>
      <c r="FV64" s="128"/>
      <c r="FW64" s="128"/>
      <c r="FX64" s="128"/>
      <c r="FY64" s="128"/>
      <c r="FZ64" s="128"/>
      <c r="GA64" s="128"/>
      <c r="GB64" s="128"/>
      <c r="GC64" s="128"/>
      <c r="GD64" s="128"/>
      <c r="GE64" s="128"/>
      <c r="GF64" s="128"/>
      <c r="GG64" s="128"/>
      <c r="GH64" s="128"/>
      <c r="GI64" s="128"/>
      <c r="GJ64" s="128"/>
      <c r="GK64" s="128"/>
      <c r="GL64" s="128"/>
      <c r="GM64" s="128"/>
      <c r="GN64" s="128"/>
      <c r="GO64" s="128"/>
      <c r="GP64" s="128"/>
      <c r="GQ64" s="128"/>
      <c r="GR64" s="128"/>
      <c r="GS64" s="128"/>
      <c r="GT64" s="128"/>
      <c r="GU64" s="128"/>
      <c r="GV64" s="128"/>
      <c r="GW64" s="128"/>
      <c r="GX64" s="128"/>
      <c r="GY64" s="128"/>
      <c r="GZ64" s="128"/>
      <c r="HA64" s="128"/>
      <c r="HB64" s="128"/>
      <c r="HC64" s="128"/>
      <c r="HD64" s="128"/>
      <c r="HE64" s="128"/>
      <c r="HF64" s="128"/>
      <c r="HG64" s="128"/>
      <c r="HH64" s="128"/>
      <c r="HI64" s="128"/>
      <c r="HJ64" s="128"/>
      <c r="HK64" s="128"/>
      <c r="HL64" s="128"/>
      <c r="HM64" s="128"/>
      <c r="HN64" s="128"/>
      <c r="HO64" s="128"/>
      <c r="HP64" s="128"/>
      <c r="HQ64" s="128"/>
      <c r="HR64" s="128"/>
      <c r="HS64" s="128"/>
      <c r="HT64" s="128"/>
      <c r="HU64" s="128"/>
      <c r="HV64" s="128"/>
      <c r="HW64" s="128"/>
      <c r="HX64" s="128"/>
      <c r="HY64" s="128"/>
      <c r="HZ64" s="128"/>
      <c r="IA64" s="128"/>
      <c r="IB64" s="128"/>
      <c r="IC64" s="128"/>
      <c r="ID64" s="128"/>
      <c r="IE64" s="128"/>
      <c r="IF64" s="128"/>
      <c r="IG64" s="128"/>
      <c r="IH64" s="128"/>
      <c r="II64" s="128"/>
      <c r="IJ64" s="128"/>
      <c r="IK64" s="128"/>
      <c r="IL64" s="128"/>
      <c r="IM64" s="128"/>
      <c r="IN64" s="128"/>
      <c r="IO64" s="128"/>
      <c r="IP64" s="128"/>
      <c r="IQ64" s="128"/>
      <c r="IR64" s="128"/>
      <c r="IS64" s="128"/>
      <c r="IT64" s="128"/>
      <c r="IU64" s="128"/>
      <c r="IV64" s="128"/>
      <c r="IW64" s="128"/>
      <c r="IX64" s="128"/>
      <c r="IY64" s="128"/>
      <c r="IZ64" s="128"/>
      <c r="JA64" s="128"/>
      <c r="JB64" s="128"/>
      <c r="JC64" s="128"/>
      <c r="JD64" s="128"/>
      <c r="JE64" s="128"/>
      <c r="JF64" s="128"/>
      <c r="JG64" s="128"/>
      <c r="JH64" s="128"/>
      <c r="JI64" s="128"/>
      <c r="JJ64" s="128"/>
      <c r="JK64" s="128"/>
      <c r="JL64" s="128"/>
      <c r="JM64" s="128"/>
      <c r="JN64" s="128"/>
      <c r="JO64" s="128"/>
      <c r="JP64" s="128"/>
      <c r="JQ64" s="128"/>
      <c r="JR64" s="128"/>
      <c r="JS64" s="128"/>
      <c r="JT64" s="128"/>
      <c r="JU64" s="128"/>
      <c r="JV64" s="128"/>
      <c r="JW64" s="128"/>
      <c r="JX64" s="128"/>
      <c r="JY64" s="128"/>
      <c r="JZ64" s="128"/>
      <c r="KA64" s="128"/>
      <c r="KB64" s="128"/>
      <c r="KC64" s="128"/>
      <c r="KD64" s="128"/>
      <c r="KE64" s="128"/>
      <c r="KF64" s="128"/>
      <c r="KG64" s="128"/>
      <c r="KH64" s="128"/>
      <c r="KI64" s="128"/>
      <c r="KJ64" s="128"/>
      <c r="KK64" s="128"/>
      <c r="KL64" s="128"/>
      <c r="KM64" s="128"/>
      <c r="KN64" s="128"/>
      <c r="KO64" s="128"/>
      <c r="KP64" s="128"/>
      <c r="KQ64" s="128"/>
      <c r="KR64" s="128"/>
      <c r="KS64" s="128"/>
      <c r="KT64" s="128"/>
      <c r="KU64" s="128"/>
      <c r="KV64" s="128"/>
      <c r="KW64" s="128"/>
      <c r="KX64" s="128"/>
      <c r="KY64" s="128"/>
      <c r="KZ64" s="128"/>
      <c r="LA64" s="128"/>
      <c r="LB64" s="128"/>
      <c r="LC64" s="128"/>
      <c r="LD64" s="128"/>
      <c r="LE64" s="128"/>
      <c r="LF64" s="128"/>
      <c r="LG64" s="128"/>
      <c r="LH64" s="128"/>
      <c r="LI64" s="128"/>
      <c r="LJ64" s="128"/>
      <c r="LK64" s="128"/>
      <c r="LL64" s="128"/>
      <c r="LM64" s="128"/>
      <c r="LN64" s="128"/>
      <c r="LO64" s="128"/>
      <c r="LP64" s="128"/>
      <c r="LQ64" s="128"/>
      <c r="LR64" s="128"/>
      <c r="LS64" s="128"/>
      <c r="LT64" s="128"/>
      <c r="LU64" s="128"/>
      <c r="LV64" s="128"/>
      <c r="LW64" s="128"/>
      <c r="LX64" s="128"/>
      <c r="LY64" s="128"/>
      <c r="LZ64" s="128"/>
      <c r="MA64" s="128"/>
      <c r="MB64" s="128"/>
      <c r="MC64" s="128"/>
      <c r="MD64" s="128"/>
      <c r="ME64" s="128"/>
      <c r="MF64" s="128"/>
      <c r="MG64" s="128"/>
      <c r="MH64" s="128"/>
      <c r="MI64" s="128"/>
      <c r="MJ64" s="128"/>
      <c r="MK64" s="128"/>
      <c r="ML64" s="128"/>
      <c r="MM64" s="128"/>
      <c r="MN64" s="128"/>
      <c r="MO64" s="128"/>
      <c r="MP64" s="128"/>
      <c r="MQ64" s="128"/>
      <c r="MR64" s="128"/>
      <c r="MS64" s="128"/>
      <c r="MT64" s="128"/>
      <c r="MU64" s="128"/>
      <c r="MV64" s="128"/>
      <c r="MW64" s="128"/>
      <c r="MX64" s="128"/>
      <c r="MY64" s="128"/>
      <c r="MZ64" s="128"/>
      <c r="NA64" s="128"/>
      <c r="NB64" s="128"/>
      <c r="NC64" s="128"/>
      <c r="ND64" s="128"/>
      <c r="NE64" s="128"/>
      <c r="NF64" s="128"/>
      <c r="NG64" s="128"/>
      <c r="NH64" s="128"/>
      <c r="NI64" s="128"/>
      <c r="NJ64" s="128"/>
      <c r="NK64" s="128"/>
      <c r="NL64" s="128"/>
      <c r="NM64" s="128"/>
      <c r="NN64" s="128"/>
      <c r="NO64" s="128"/>
      <c r="NP64" s="128"/>
      <c r="NQ64" s="128"/>
      <c r="NR64" s="128"/>
      <c r="NS64" s="128"/>
      <c r="NT64" s="128"/>
      <c r="NU64" s="128"/>
      <c r="NV64" s="128"/>
      <c r="NW64" s="128"/>
      <c r="NX64" s="128"/>
      <c r="NY64" s="128"/>
      <c r="NZ64" s="128"/>
      <c r="OA64" s="128"/>
      <c r="OB64" s="128"/>
      <c r="OC64" s="128"/>
      <c r="OD64" s="128"/>
      <c r="OE64" s="128"/>
      <c r="OF64" s="128"/>
      <c r="OG64" s="128"/>
      <c r="OH64" s="128"/>
      <c r="OI64" s="128"/>
      <c r="OJ64" s="128"/>
      <c r="OK64" s="128"/>
      <c r="OL64" s="128"/>
      <c r="OM64" s="128"/>
      <c r="ON64" s="128"/>
      <c r="OO64" s="128"/>
      <c r="OP64" s="128"/>
      <c r="OQ64" s="128"/>
      <c r="OR64" s="128"/>
      <c r="OS64" s="128"/>
      <c r="OT64" s="128"/>
      <c r="OU64" s="128"/>
      <c r="OV64" s="128"/>
      <c r="OW64" s="128"/>
      <c r="OX64" s="128"/>
      <c r="OY64" s="128"/>
      <c r="OZ64" s="128"/>
      <c r="PA64" s="128"/>
      <c r="PB64" s="128"/>
      <c r="PC64" s="128"/>
      <c r="PD64" s="128"/>
      <c r="PE64" s="128"/>
      <c r="PF64" s="128"/>
      <c r="PG64" s="128"/>
      <c r="PH64" s="128"/>
      <c r="PI64" s="128"/>
      <c r="PJ64" s="128"/>
      <c r="PK64" s="128"/>
      <c r="PL64" s="128"/>
      <c r="PM64" s="128"/>
      <c r="PN64" s="128"/>
      <c r="PO64" s="128"/>
      <c r="PP64" s="128"/>
      <c r="PQ64" s="128"/>
      <c r="PR64" s="128"/>
      <c r="PS64" s="128"/>
      <c r="PT64" s="128"/>
      <c r="PU64" s="128"/>
      <c r="PV64" s="128"/>
      <c r="PW64" s="128"/>
      <c r="PX64" s="128"/>
      <c r="PY64" s="128"/>
      <c r="PZ64" s="128"/>
      <c r="QA64" s="128"/>
      <c r="QB64" s="128"/>
      <c r="QC64" s="128"/>
      <c r="QD64" s="128"/>
      <c r="QE64" s="128"/>
      <c r="QF64" s="128"/>
      <c r="QG64" s="128"/>
      <c r="QH64" s="128"/>
      <c r="QI64" s="128"/>
      <c r="QJ64" s="128"/>
      <c r="QK64" s="128"/>
      <c r="QL64" s="128"/>
      <c r="QM64" s="128"/>
      <c r="QN64" s="128"/>
      <c r="QO64" s="128"/>
      <c r="QP64" s="128"/>
      <c r="QQ64" s="128"/>
      <c r="QR64" s="128"/>
      <c r="QS64" s="128"/>
      <c r="QT64" s="128"/>
      <c r="QU64" s="128"/>
      <c r="QV64" s="128"/>
      <c r="QW64" s="128"/>
      <c r="QX64" s="128"/>
      <c r="QY64" s="128"/>
      <c r="QZ64" s="128"/>
      <c r="RA64" s="128"/>
      <c r="RB64" s="128"/>
      <c r="RC64" s="128"/>
      <c r="RD64" s="128"/>
      <c r="RE64" s="128"/>
      <c r="RF64" s="128"/>
      <c r="RG64" s="128"/>
      <c r="RH64" s="128"/>
      <c r="RI64" s="128"/>
      <c r="RJ64" s="128"/>
      <c r="RK64" s="128"/>
      <c r="RL64" s="128"/>
      <c r="RM64" s="128"/>
      <c r="RN64" s="128"/>
      <c r="RO64" s="128"/>
      <c r="RP64" s="128"/>
      <c r="RQ64" s="128"/>
      <c r="RR64" s="128"/>
      <c r="RS64" s="128"/>
      <c r="RT64" s="128"/>
      <c r="RU64" s="128"/>
      <c r="RV64" s="128"/>
      <c r="RW64" s="128"/>
      <c r="RX64" s="128"/>
      <c r="RY64" s="128"/>
      <c r="RZ64" s="128"/>
      <c r="SA64" s="128"/>
      <c r="SB64" s="128"/>
      <c r="SC64" s="128"/>
      <c r="SD64" s="128"/>
      <c r="SE64" s="128"/>
      <c r="SF64" s="128"/>
      <c r="SG64" s="128"/>
      <c r="SH64" s="128"/>
      <c r="SI64" s="128"/>
      <c r="SJ64" s="128"/>
      <c r="SK64" s="128"/>
      <c r="SL64" s="128"/>
      <c r="SM64" s="128"/>
      <c r="SN64" s="128"/>
      <c r="SO64" s="128"/>
      <c r="SP64" s="128"/>
      <c r="SQ64" s="128"/>
      <c r="SR64" s="128"/>
      <c r="SS64" s="128"/>
      <c r="ST64" s="128"/>
      <c r="SU64" s="128"/>
      <c r="SV64" s="128"/>
      <c r="SW64" s="128"/>
      <c r="SX64" s="128"/>
      <c r="SY64" s="128"/>
      <c r="SZ64" s="128"/>
      <c r="TA64" s="128"/>
      <c r="TB64" s="128"/>
      <c r="TC64" s="128"/>
      <c r="TD64" s="128"/>
      <c r="TE64" s="128"/>
      <c r="TF64" s="128"/>
      <c r="TG64" s="128"/>
      <c r="TH64" s="128"/>
      <c r="TI64" s="128"/>
      <c r="TJ64" s="128"/>
      <c r="TK64" s="128"/>
      <c r="TL64" s="128"/>
      <c r="TM64" s="128"/>
      <c r="TN64" s="128"/>
      <c r="TO64" s="128"/>
      <c r="TP64" s="128"/>
      <c r="TQ64" s="128"/>
      <c r="TR64" s="128"/>
      <c r="TS64" s="128"/>
      <c r="TT64" s="128"/>
      <c r="TU64" s="128"/>
      <c r="TV64" s="128"/>
      <c r="TW64" s="128"/>
      <c r="TX64" s="128"/>
      <c r="TY64" s="128"/>
      <c r="TZ64" s="128"/>
      <c r="UA64" s="128"/>
      <c r="UB64" s="128"/>
      <c r="UC64" s="128"/>
      <c r="UD64" s="128"/>
      <c r="UE64" s="128"/>
      <c r="UF64" s="128"/>
      <c r="UG64" s="128"/>
      <c r="UH64" s="128"/>
      <c r="UI64" s="128"/>
      <c r="UJ64" s="128"/>
      <c r="UK64" s="128"/>
      <c r="UL64" s="128"/>
      <c r="UM64" s="128"/>
      <c r="UN64" s="128"/>
      <c r="UO64" s="128"/>
      <c r="UP64" s="128"/>
      <c r="UQ64" s="128"/>
      <c r="UR64" s="128"/>
      <c r="US64" s="128"/>
      <c r="UT64" s="128"/>
      <c r="UU64" s="128"/>
      <c r="UV64" s="128"/>
      <c r="UW64" s="128"/>
      <c r="UX64" s="128"/>
      <c r="UY64" s="128"/>
      <c r="UZ64" s="128"/>
      <c r="VA64" s="128"/>
      <c r="VB64" s="128"/>
      <c r="VC64" s="128"/>
      <c r="VD64" s="128"/>
      <c r="VE64" s="128"/>
      <c r="VF64" s="128"/>
      <c r="VG64" s="128"/>
      <c r="VH64" s="128"/>
      <c r="VI64" s="128"/>
      <c r="VJ64" s="128"/>
      <c r="VK64" s="128"/>
      <c r="VL64" s="128"/>
      <c r="VM64" s="128"/>
      <c r="VN64" s="128"/>
      <c r="VO64" s="128"/>
      <c r="VP64" s="128"/>
      <c r="VQ64" s="128"/>
      <c r="VR64" s="128"/>
      <c r="VS64" s="128"/>
      <c r="VT64" s="128"/>
      <c r="VU64" s="128"/>
      <c r="VV64" s="128"/>
      <c r="VW64" s="128"/>
      <c r="VX64" s="128"/>
      <c r="VY64" s="128"/>
      <c r="VZ64" s="128"/>
      <c r="WA64" s="128"/>
      <c r="WB64" s="128"/>
      <c r="WC64" s="128"/>
      <c r="WD64" s="128"/>
      <c r="WE64" s="128"/>
      <c r="WF64" s="128"/>
      <c r="WG64" s="128"/>
      <c r="WH64" s="128"/>
      <c r="WI64" s="128"/>
      <c r="WJ64" s="128"/>
      <c r="WK64" s="128"/>
      <c r="WL64" s="128"/>
      <c r="WM64" s="128"/>
      <c r="WN64" s="128"/>
      <c r="WO64" s="128"/>
      <c r="WP64" s="128"/>
      <c r="WQ64" s="128"/>
      <c r="WR64" s="128"/>
      <c r="WS64" s="128"/>
      <c r="WT64" s="128"/>
      <c r="WU64" s="128"/>
      <c r="WV64" s="128"/>
      <c r="WW64" s="128"/>
      <c r="WX64" s="128"/>
      <c r="WY64" s="128"/>
      <c r="WZ64" s="128"/>
      <c r="XA64" s="128"/>
      <c r="XB64" s="128"/>
      <c r="XC64" s="128"/>
      <c r="XD64" s="128"/>
      <c r="XE64" s="128"/>
      <c r="XF64" s="128"/>
      <c r="XG64" s="128"/>
      <c r="XH64" s="128"/>
      <c r="XI64" s="128"/>
      <c r="XJ64" s="128"/>
      <c r="XK64" s="128"/>
      <c r="XL64" s="128"/>
      <c r="XM64" s="128"/>
      <c r="XN64" s="128"/>
      <c r="XO64" s="128"/>
      <c r="XP64" s="128"/>
      <c r="XQ64" s="128"/>
      <c r="XR64" s="128"/>
      <c r="XS64" s="128"/>
      <c r="XT64" s="128"/>
      <c r="XU64" s="128"/>
      <c r="XV64" s="128"/>
      <c r="XW64" s="128"/>
      <c r="XX64" s="128"/>
      <c r="XY64" s="128"/>
      <c r="XZ64" s="128"/>
      <c r="YA64" s="128"/>
      <c r="YB64" s="128"/>
      <c r="YC64" s="128"/>
      <c r="YD64" s="128"/>
      <c r="YE64" s="128"/>
      <c r="YF64" s="128"/>
      <c r="YG64" s="128"/>
      <c r="YH64" s="128"/>
      <c r="YI64" s="128"/>
      <c r="YJ64" s="128"/>
      <c r="YK64" s="128"/>
      <c r="YL64" s="128"/>
      <c r="YM64" s="128"/>
      <c r="YN64" s="128"/>
      <c r="YO64" s="128"/>
      <c r="YP64" s="128"/>
      <c r="YQ64" s="128"/>
      <c r="YR64" s="128"/>
      <c r="YS64" s="128"/>
      <c r="YT64" s="128"/>
      <c r="YU64" s="128"/>
      <c r="YV64" s="128"/>
      <c r="YW64" s="128"/>
      <c r="YX64" s="128"/>
      <c r="YY64" s="128"/>
      <c r="YZ64" s="128"/>
      <c r="ZA64" s="128"/>
      <c r="ZB64" s="128"/>
      <c r="ZC64" s="128"/>
      <c r="ZD64" s="128"/>
      <c r="ZE64" s="128"/>
      <c r="ZF64" s="128"/>
      <c r="ZG64" s="128"/>
      <c r="ZH64" s="128"/>
      <c r="ZI64" s="128"/>
      <c r="ZJ64" s="128"/>
      <c r="ZK64" s="128"/>
      <c r="ZL64" s="128"/>
      <c r="ZM64" s="128"/>
      <c r="ZN64" s="128"/>
      <c r="ZO64" s="128"/>
      <c r="ZP64" s="128"/>
      <c r="ZQ64" s="128"/>
      <c r="ZR64" s="128"/>
      <c r="ZS64" s="128"/>
      <c r="ZT64" s="128"/>
      <c r="ZU64" s="128"/>
      <c r="ZV64" s="128"/>
      <c r="ZW64" s="128"/>
      <c r="ZX64" s="128"/>
      <c r="ZY64" s="128"/>
      <c r="ZZ64" s="128"/>
      <c r="AAA64" s="128"/>
      <c r="AAB64" s="128"/>
      <c r="AAC64" s="128"/>
      <c r="AAD64" s="128"/>
      <c r="AAE64" s="128"/>
      <c r="AAF64" s="128"/>
      <c r="AAG64" s="128"/>
      <c r="AAH64" s="128"/>
      <c r="AAI64" s="128"/>
      <c r="AAJ64" s="128"/>
      <c r="AAK64" s="128"/>
      <c r="AAL64" s="128"/>
      <c r="AAM64" s="128"/>
      <c r="AAN64" s="128"/>
      <c r="AAO64" s="128"/>
      <c r="AAP64" s="128"/>
      <c r="AAQ64" s="128"/>
      <c r="AAR64" s="128"/>
      <c r="AAS64" s="128"/>
      <c r="AAT64" s="128"/>
      <c r="AAU64" s="128"/>
      <c r="AAV64" s="128"/>
      <c r="AAW64" s="128"/>
      <c r="AAX64" s="128"/>
      <c r="AAY64" s="128"/>
      <c r="AAZ64" s="128"/>
      <c r="ABA64" s="128"/>
      <c r="ABB64" s="128"/>
      <c r="ABC64" s="128"/>
      <c r="ABD64" s="128"/>
      <c r="ABE64" s="128"/>
      <c r="ABF64" s="128"/>
      <c r="ABG64" s="128"/>
      <c r="ABH64" s="128"/>
      <c r="ABI64" s="128"/>
      <c r="ABJ64" s="128"/>
      <c r="ABK64" s="128"/>
      <c r="ABL64" s="128"/>
      <c r="ABM64" s="128"/>
      <c r="ABN64" s="128"/>
      <c r="ABO64" s="128"/>
      <c r="ABP64" s="128"/>
      <c r="ABQ64" s="128"/>
      <c r="ABR64" s="128"/>
      <c r="ABS64" s="128"/>
      <c r="ABT64" s="128"/>
      <c r="ABU64" s="128"/>
      <c r="ABV64" s="128"/>
      <c r="ABW64" s="128"/>
      <c r="ABX64" s="128"/>
      <c r="ABY64" s="128"/>
      <c r="ABZ64" s="128"/>
      <c r="ACA64" s="128"/>
      <c r="ACB64" s="128"/>
      <c r="ACC64" s="128"/>
      <c r="ACD64" s="128"/>
      <c r="ACE64" s="128"/>
      <c r="ACF64" s="128"/>
      <c r="ACG64" s="128"/>
      <c r="ACH64" s="128"/>
      <c r="ACI64" s="128"/>
      <c r="ACJ64" s="128"/>
      <c r="ACK64" s="128"/>
      <c r="ACL64" s="128"/>
      <c r="ACM64" s="128"/>
      <c r="ACN64" s="128"/>
      <c r="ACO64" s="128"/>
      <c r="ACP64" s="128"/>
      <c r="ACQ64" s="128"/>
      <c r="ACR64" s="128"/>
      <c r="ACS64" s="128"/>
      <c r="ACT64" s="128"/>
      <c r="ACU64" s="128"/>
      <c r="ACV64" s="128"/>
      <c r="ACW64" s="128"/>
      <c r="ACX64" s="128"/>
      <c r="ACY64" s="128"/>
      <c r="ACZ64" s="128"/>
      <c r="ADA64" s="128"/>
      <c r="ADB64" s="128"/>
      <c r="ADC64" s="128"/>
      <c r="ADD64" s="128"/>
      <c r="ADE64" s="128"/>
      <c r="ADF64" s="128"/>
      <c r="ADG64" s="128"/>
      <c r="ADH64" s="128"/>
      <c r="ADI64" s="128"/>
      <c r="ADJ64" s="128"/>
      <c r="ADK64" s="128"/>
      <c r="ADL64" s="128"/>
      <c r="ADM64" s="128"/>
      <c r="ADN64" s="128"/>
      <c r="ADO64" s="128"/>
      <c r="ADP64" s="128"/>
      <c r="ADQ64" s="128"/>
      <c r="ADR64" s="128"/>
      <c r="ADS64" s="128"/>
      <c r="ADT64" s="128"/>
      <c r="ADU64" s="128"/>
      <c r="ADV64" s="128"/>
      <c r="ADW64" s="128"/>
      <c r="ADX64" s="128"/>
      <c r="ADY64" s="128"/>
      <c r="ADZ64" s="128"/>
      <c r="AEA64" s="128"/>
      <c r="AEB64" s="128"/>
      <c r="AEC64" s="128"/>
      <c r="AED64" s="128"/>
      <c r="AEE64" s="128"/>
      <c r="AEF64" s="128"/>
      <c r="AEG64" s="128"/>
      <c r="AEH64" s="128"/>
      <c r="AEI64" s="128"/>
      <c r="AEJ64" s="128"/>
      <c r="AEK64" s="128"/>
      <c r="AEL64" s="128"/>
      <c r="AEM64" s="128"/>
      <c r="AEN64" s="128"/>
      <c r="AEO64" s="128"/>
      <c r="AEP64" s="128"/>
      <c r="AEQ64" s="128"/>
      <c r="AER64" s="128"/>
      <c r="AES64" s="128"/>
      <c r="AET64" s="128"/>
      <c r="AEU64" s="128"/>
      <c r="AEV64" s="128"/>
      <c r="AEW64" s="128"/>
      <c r="AEX64" s="128"/>
      <c r="AEY64" s="128"/>
      <c r="AEZ64" s="128"/>
      <c r="AFA64" s="128"/>
      <c r="AFB64" s="128"/>
      <c r="AFC64" s="128"/>
      <c r="AFD64" s="128"/>
      <c r="AFE64" s="128"/>
      <c r="AFF64" s="128"/>
      <c r="AFG64" s="128"/>
      <c r="AFH64" s="128"/>
      <c r="AFI64" s="128"/>
      <c r="AFJ64" s="128"/>
      <c r="AFK64" s="128"/>
      <c r="AFL64" s="128"/>
      <c r="AFM64" s="128"/>
      <c r="AFN64" s="128"/>
      <c r="AFO64" s="128"/>
      <c r="AFP64" s="128"/>
      <c r="AFQ64" s="128"/>
      <c r="AFR64" s="128"/>
      <c r="AFS64" s="128"/>
      <c r="AFT64" s="128"/>
      <c r="AFU64" s="128"/>
      <c r="AFV64" s="128"/>
      <c r="AFW64" s="128"/>
      <c r="AFX64" s="128"/>
      <c r="AFY64" s="128"/>
      <c r="AFZ64" s="128"/>
      <c r="AGA64" s="128"/>
      <c r="AGB64" s="128"/>
      <c r="AGC64" s="128"/>
      <c r="AGD64" s="128"/>
      <c r="AGE64" s="128"/>
      <c r="AGF64" s="128"/>
      <c r="AGG64" s="128"/>
      <c r="AGH64" s="128"/>
      <c r="AGI64" s="128"/>
      <c r="AGJ64" s="128"/>
      <c r="AGK64" s="128"/>
      <c r="AGL64" s="128"/>
      <c r="AGM64" s="128"/>
      <c r="AGN64" s="128"/>
      <c r="AGO64" s="128"/>
      <c r="AGP64" s="128"/>
      <c r="AGQ64" s="128"/>
      <c r="AGR64" s="128"/>
      <c r="AGS64" s="128"/>
      <c r="AGT64" s="128"/>
      <c r="AGU64" s="128"/>
      <c r="AGV64" s="128"/>
      <c r="AGW64" s="128"/>
      <c r="AGX64" s="128"/>
      <c r="AGY64" s="128"/>
      <c r="AGZ64" s="128"/>
      <c r="AHA64" s="128"/>
      <c r="AHB64" s="128"/>
      <c r="AHC64" s="128"/>
      <c r="AHD64" s="128"/>
      <c r="AHE64" s="128"/>
      <c r="AHF64" s="128"/>
      <c r="AHG64" s="128"/>
      <c r="AHH64" s="128"/>
      <c r="AHI64" s="128"/>
      <c r="AHJ64" s="128"/>
      <c r="AHK64" s="128"/>
      <c r="AHL64" s="128"/>
      <c r="AHM64" s="128"/>
      <c r="AHN64" s="128"/>
      <c r="AHO64" s="128"/>
      <c r="AHP64" s="128"/>
      <c r="AHQ64" s="128"/>
      <c r="AHR64" s="128"/>
      <c r="AHS64" s="128"/>
      <c r="AHT64" s="128"/>
      <c r="AHU64" s="128"/>
      <c r="AHV64" s="128"/>
      <c r="AHW64" s="128"/>
      <c r="AHX64" s="128"/>
      <c r="AHY64" s="128"/>
      <c r="AHZ64" s="128"/>
      <c r="AIA64" s="128"/>
      <c r="AIB64" s="128"/>
      <c r="AIC64" s="128"/>
      <c r="AID64" s="128"/>
      <c r="AIE64" s="128"/>
      <c r="AIF64" s="128"/>
      <c r="AIG64" s="128"/>
      <c r="AIH64" s="128"/>
      <c r="AII64" s="128"/>
      <c r="AIJ64" s="128"/>
      <c r="AIK64" s="128"/>
      <c r="AIL64" s="128"/>
      <c r="AIM64" s="128"/>
      <c r="AIN64" s="128"/>
      <c r="AIO64" s="128"/>
      <c r="AIP64" s="128"/>
      <c r="AIQ64" s="128"/>
      <c r="AIR64" s="128"/>
      <c r="AIS64" s="128"/>
      <c r="AIT64" s="128"/>
      <c r="AIU64" s="128"/>
      <c r="AIV64" s="128"/>
      <c r="AIW64" s="128"/>
      <c r="AIX64" s="128"/>
      <c r="AIY64" s="128"/>
      <c r="AIZ64" s="128"/>
      <c r="AJA64" s="128"/>
      <c r="AJB64" s="128"/>
      <c r="AJC64" s="128"/>
      <c r="AJD64" s="128"/>
      <c r="AJE64" s="128"/>
      <c r="AJF64" s="128"/>
      <c r="AJG64" s="128"/>
      <c r="AJH64" s="128"/>
      <c r="AJI64" s="128"/>
      <c r="AJJ64" s="128"/>
      <c r="AJK64" s="128"/>
      <c r="AJL64" s="128"/>
      <c r="AJM64" s="128"/>
      <c r="AJN64" s="128"/>
      <c r="AJO64" s="128"/>
      <c r="AJP64" s="128"/>
      <c r="AJQ64" s="128"/>
      <c r="AJR64" s="128"/>
      <c r="AJS64" s="128"/>
      <c r="AJT64" s="128"/>
      <c r="AJU64" s="128"/>
      <c r="AJV64" s="128"/>
      <c r="AJW64" s="128"/>
      <c r="AJX64" s="128"/>
      <c r="AJY64" s="128"/>
      <c r="AJZ64" s="128"/>
      <c r="AKA64" s="128"/>
      <c r="AKB64" s="128"/>
      <c r="AKC64" s="128"/>
      <c r="AKD64" s="128"/>
      <c r="AKE64" s="128"/>
      <c r="AKF64" s="128"/>
      <c r="AKG64" s="128"/>
      <c r="AKH64" s="128"/>
      <c r="AKI64" s="128"/>
      <c r="AKJ64" s="128"/>
      <c r="AKK64" s="128"/>
      <c r="AKL64" s="128"/>
      <c r="AKM64" s="128"/>
      <c r="AKN64" s="128"/>
      <c r="AKO64" s="128"/>
      <c r="AKP64" s="128"/>
      <c r="AKQ64" s="128"/>
      <c r="AKR64" s="128"/>
      <c r="AKS64" s="128"/>
      <c r="AKT64" s="128"/>
      <c r="AKU64" s="128"/>
      <c r="AKV64" s="128"/>
      <c r="AKW64" s="128"/>
      <c r="AKX64" s="128"/>
      <c r="AKY64" s="128"/>
      <c r="AKZ64" s="128"/>
      <c r="ALA64" s="128"/>
      <c r="ALB64" s="128"/>
      <c r="ALC64" s="128"/>
      <c r="ALD64" s="128"/>
      <c r="ALE64" s="128"/>
      <c r="ALF64" s="128"/>
      <c r="ALG64" s="128"/>
      <c r="ALH64" s="128"/>
      <c r="ALI64" s="128"/>
      <c r="ALJ64" s="128"/>
      <c r="ALK64" s="128"/>
      <c r="ALL64" s="128"/>
      <c r="ALM64" s="128"/>
      <c r="ALN64" s="128"/>
      <c r="ALO64" s="128"/>
      <c r="ALP64" s="128"/>
      <c r="ALQ64" s="128"/>
      <c r="ALR64" s="128"/>
      <c r="ALS64" s="128"/>
      <c r="ALT64" s="128"/>
      <c r="ALU64" s="128"/>
      <c r="ALV64" s="128"/>
      <c r="ALW64" s="128"/>
      <c r="ALX64" s="128"/>
      <c r="ALY64" s="128"/>
      <c r="ALZ64" s="128"/>
      <c r="AMA64"/>
      <c r="AMB64"/>
      <c r="AMC64"/>
      <c r="AMD64"/>
    </row>
    <row r="65" spans="1:1018" s="96" customFormat="1" ht="12" customHeight="1">
      <c r="A65" s="136"/>
      <c r="B65" s="136"/>
      <c r="C65" s="136"/>
      <c r="D65" s="136"/>
      <c r="E65" s="136"/>
      <c r="F65" s="136"/>
      <c r="I65" s="225"/>
      <c r="K65" s="159"/>
      <c r="P65" s="173"/>
      <c r="T65" s="278"/>
      <c r="X65"/>
      <c r="Y65" s="179"/>
      <c r="AA65" s="159"/>
      <c r="AC65"/>
      <c r="AE65" s="128"/>
      <c r="AF65"/>
      <c r="AG65" s="128"/>
      <c r="AH65" s="128"/>
      <c r="AI65" s="128"/>
      <c r="AJ65" s="128"/>
      <c r="AK65" s="128"/>
      <c r="AL65" s="128"/>
      <c r="AM65" s="128"/>
      <c r="AN65" s="128"/>
      <c r="AO65" s="128"/>
      <c r="AP65" s="128"/>
      <c r="AQ65" s="128"/>
      <c r="AR65" s="128"/>
      <c r="AS65" s="128"/>
      <c r="AT65" s="128"/>
      <c r="AU65" s="128"/>
      <c r="AV65" s="128"/>
      <c r="AW65" s="128"/>
      <c r="AX65" s="128"/>
      <c r="AY65" s="128"/>
      <c r="AZ65" s="128"/>
      <c r="BA65" s="128"/>
      <c r="BB65" s="128"/>
      <c r="BC65" s="128"/>
      <c r="BD65" s="128"/>
      <c r="BE65" s="128"/>
      <c r="BF65" s="128"/>
      <c r="BG65" s="128"/>
      <c r="BH65" s="128"/>
      <c r="BI65" s="128"/>
      <c r="BJ65" s="128"/>
      <c r="BK65" s="128"/>
      <c r="BL65" s="128"/>
      <c r="BM65" s="128"/>
      <c r="BN65" s="128"/>
      <c r="BO65" s="128"/>
      <c r="BP65" s="128"/>
      <c r="BQ65" s="128"/>
      <c r="BR65" s="128"/>
      <c r="BS65" s="128"/>
      <c r="BT65" s="128"/>
      <c r="BU65" s="128"/>
      <c r="BV65" s="128"/>
      <c r="BW65" s="128"/>
      <c r="BX65" s="128"/>
      <c r="BY65" s="128"/>
      <c r="BZ65" s="128"/>
      <c r="CA65" s="128"/>
      <c r="CB65" s="128"/>
      <c r="CC65" s="128"/>
      <c r="CD65" s="128"/>
      <c r="CE65" s="128"/>
      <c r="CF65" s="128"/>
      <c r="CG65" s="128"/>
      <c r="CH65" s="128"/>
      <c r="CI65" s="128"/>
      <c r="CJ65" s="128"/>
      <c r="CK65" s="128"/>
      <c r="CL65" s="128"/>
      <c r="CM65" s="128"/>
      <c r="CN65" s="128"/>
      <c r="CO65" s="128"/>
      <c r="CP65" s="128"/>
      <c r="CQ65" s="128"/>
      <c r="CR65" s="128"/>
      <c r="CS65" s="128"/>
      <c r="CT65" s="128"/>
      <c r="CU65" s="128"/>
      <c r="CV65" s="128"/>
      <c r="CW65" s="128"/>
      <c r="CX65" s="128"/>
      <c r="CY65" s="128"/>
      <c r="CZ65" s="128"/>
      <c r="DA65" s="128"/>
      <c r="DB65" s="128"/>
      <c r="DC65" s="128"/>
      <c r="DD65" s="128"/>
      <c r="DE65" s="128"/>
      <c r="DF65" s="128"/>
      <c r="DG65" s="128"/>
      <c r="DH65" s="128"/>
      <c r="DI65" s="128"/>
      <c r="DJ65" s="128"/>
      <c r="DK65" s="128"/>
      <c r="DL65" s="128"/>
      <c r="DM65" s="128"/>
      <c r="DN65" s="128"/>
      <c r="DO65" s="128"/>
      <c r="DP65" s="128"/>
      <c r="DQ65" s="128"/>
      <c r="DR65" s="128"/>
      <c r="DS65" s="128"/>
      <c r="DT65" s="128"/>
      <c r="DU65" s="128"/>
      <c r="DV65" s="128"/>
      <c r="DW65" s="128"/>
      <c r="DX65" s="128"/>
      <c r="DY65" s="128"/>
      <c r="DZ65" s="128"/>
      <c r="EA65" s="128"/>
      <c r="EB65" s="128"/>
      <c r="EC65" s="128"/>
      <c r="ED65" s="128"/>
      <c r="EE65" s="128"/>
      <c r="EF65" s="128"/>
      <c r="EG65" s="128"/>
      <c r="EH65" s="128"/>
      <c r="EI65" s="128"/>
      <c r="EJ65" s="128"/>
      <c r="EK65" s="128"/>
      <c r="EL65" s="128"/>
      <c r="EM65" s="128"/>
      <c r="EN65" s="128"/>
      <c r="EO65" s="128"/>
      <c r="EP65" s="128"/>
      <c r="EQ65" s="128"/>
      <c r="ER65" s="128"/>
      <c r="ES65" s="128"/>
      <c r="ET65" s="128"/>
      <c r="EU65" s="128"/>
      <c r="EV65" s="128"/>
      <c r="EW65" s="128"/>
      <c r="EX65" s="128"/>
      <c r="EY65" s="128"/>
      <c r="EZ65" s="128"/>
      <c r="FA65" s="128"/>
      <c r="FB65" s="128"/>
      <c r="FC65" s="128"/>
      <c r="FD65" s="128"/>
      <c r="FE65" s="128"/>
      <c r="FF65" s="128"/>
      <c r="FG65" s="128"/>
      <c r="FH65" s="128"/>
      <c r="FI65" s="128"/>
      <c r="FJ65" s="128"/>
      <c r="FK65" s="128"/>
      <c r="FL65" s="128"/>
      <c r="FM65" s="128"/>
      <c r="FN65" s="128"/>
      <c r="FO65" s="128"/>
      <c r="FP65" s="128"/>
      <c r="FQ65" s="128"/>
      <c r="FR65" s="128"/>
      <c r="FS65" s="128"/>
      <c r="FT65" s="128"/>
      <c r="FU65" s="128"/>
      <c r="FV65" s="128"/>
      <c r="FW65" s="128"/>
      <c r="FX65" s="128"/>
      <c r="FY65" s="128"/>
      <c r="FZ65" s="128"/>
      <c r="GA65" s="128"/>
      <c r="GB65" s="128"/>
      <c r="GC65" s="128"/>
      <c r="GD65" s="128"/>
      <c r="GE65" s="128"/>
      <c r="GF65" s="128"/>
      <c r="GG65" s="128"/>
      <c r="GH65" s="128"/>
      <c r="GI65" s="128"/>
      <c r="GJ65" s="128"/>
      <c r="GK65" s="128"/>
      <c r="GL65" s="128"/>
      <c r="GM65" s="128"/>
      <c r="GN65" s="128"/>
      <c r="GO65" s="128"/>
      <c r="GP65" s="128"/>
      <c r="GQ65" s="128"/>
      <c r="GR65" s="128"/>
      <c r="GS65" s="128"/>
      <c r="GT65" s="128"/>
      <c r="GU65" s="128"/>
      <c r="GV65" s="128"/>
      <c r="GW65" s="128"/>
      <c r="GX65" s="128"/>
      <c r="GY65" s="128"/>
      <c r="GZ65" s="128"/>
      <c r="HA65" s="128"/>
      <c r="HB65" s="128"/>
      <c r="HC65" s="128"/>
      <c r="HD65" s="128"/>
      <c r="HE65" s="128"/>
      <c r="HF65" s="128"/>
      <c r="HG65" s="128"/>
      <c r="HH65" s="128"/>
      <c r="HI65" s="128"/>
      <c r="HJ65" s="128"/>
      <c r="HK65" s="128"/>
      <c r="HL65" s="128"/>
      <c r="HM65" s="128"/>
      <c r="HN65" s="128"/>
      <c r="HO65" s="128"/>
      <c r="HP65" s="128"/>
      <c r="HQ65" s="128"/>
      <c r="HR65" s="128"/>
      <c r="HS65" s="128"/>
      <c r="HT65" s="128"/>
      <c r="HU65" s="128"/>
      <c r="HV65" s="128"/>
      <c r="HW65" s="128"/>
      <c r="HX65" s="128"/>
      <c r="HY65" s="128"/>
      <c r="HZ65" s="128"/>
      <c r="IA65" s="128"/>
      <c r="IB65" s="128"/>
      <c r="IC65" s="128"/>
      <c r="ID65" s="128"/>
      <c r="IE65" s="128"/>
      <c r="IF65" s="128"/>
      <c r="IG65" s="128"/>
      <c r="IH65" s="128"/>
      <c r="II65" s="128"/>
      <c r="IJ65" s="128"/>
      <c r="IK65" s="128"/>
      <c r="IL65" s="128"/>
      <c r="IM65" s="128"/>
      <c r="IN65" s="128"/>
      <c r="IO65" s="128"/>
      <c r="IP65" s="128"/>
      <c r="IQ65" s="128"/>
      <c r="IR65" s="128"/>
      <c r="IS65" s="128"/>
      <c r="IT65" s="128"/>
      <c r="IU65" s="128"/>
      <c r="IV65" s="128"/>
      <c r="IW65" s="128"/>
      <c r="IX65" s="128"/>
      <c r="IY65" s="128"/>
      <c r="IZ65" s="128"/>
      <c r="JA65" s="128"/>
      <c r="JB65" s="128"/>
      <c r="JC65" s="128"/>
      <c r="JD65" s="128"/>
      <c r="JE65" s="128"/>
      <c r="JF65" s="128"/>
      <c r="JG65" s="128"/>
      <c r="JH65" s="128"/>
      <c r="JI65" s="128"/>
      <c r="JJ65" s="128"/>
      <c r="JK65" s="128"/>
      <c r="JL65" s="128"/>
      <c r="JM65" s="128"/>
      <c r="JN65" s="128"/>
      <c r="JO65" s="128"/>
      <c r="JP65" s="128"/>
      <c r="JQ65" s="128"/>
      <c r="JR65" s="128"/>
      <c r="JS65" s="128"/>
      <c r="JT65" s="128"/>
      <c r="JU65" s="128"/>
      <c r="JV65" s="128"/>
      <c r="JW65" s="128"/>
      <c r="JX65" s="128"/>
      <c r="JY65" s="128"/>
      <c r="JZ65" s="128"/>
      <c r="KA65" s="128"/>
      <c r="KB65" s="128"/>
      <c r="KC65" s="128"/>
      <c r="KD65" s="128"/>
      <c r="KE65" s="128"/>
      <c r="KF65" s="128"/>
      <c r="KG65" s="128"/>
      <c r="KH65" s="128"/>
      <c r="KI65" s="128"/>
      <c r="KJ65" s="128"/>
      <c r="KK65" s="128"/>
      <c r="KL65" s="128"/>
      <c r="KM65" s="128"/>
      <c r="KN65" s="128"/>
      <c r="KO65" s="128"/>
      <c r="KP65" s="128"/>
      <c r="KQ65" s="128"/>
      <c r="KR65" s="128"/>
      <c r="KS65" s="128"/>
      <c r="KT65" s="128"/>
      <c r="KU65" s="128"/>
      <c r="KV65" s="128"/>
      <c r="KW65" s="128"/>
      <c r="KX65" s="128"/>
      <c r="KY65" s="128"/>
      <c r="KZ65" s="128"/>
      <c r="LA65" s="128"/>
      <c r="LB65" s="128"/>
      <c r="LC65" s="128"/>
      <c r="LD65" s="128"/>
      <c r="LE65" s="128"/>
      <c r="LF65" s="128"/>
      <c r="LG65" s="128"/>
      <c r="LH65" s="128"/>
      <c r="LI65" s="128"/>
      <c r="LJ65" s="128"/>
      <c r="LK65" s="128"/>
      <c r="LL65" s="128"/>
      <c r="LM65" s="128"/>
      <c r="LN65" s="128"/>
      <c r="LO65" s="128"/>
      <c r="LP65" s="128"/>
      <c r="LQ65" s="128"/>
      <c r="LR65" s="128"/>
      <c r="LS65" s="128"/>
      <c r="LT65" s="128"/>
      <c r="LU65" s="128"/>
      <c r="LV65" s="128"/>
      <c r="LW65" s="128"/>
      <c r="LX65" s="128"/>
      <c r="LY65" s="128"/>
      <c r="LZ65" s="128"/>
      <c r="MA65" s="128"/>
      <c r="MB65" s="128"/>
      <c r="MC65" s="128"/>
      <c r="MD65" s="128"/>
      <c r="ME65" s="128"/>
      <c r="MF65" s="128"/>
      <c r="MG65" s="128"/>
      <c r="MH65" s="128"/>
      <c r="MI65" s="128"/>
      <c r="MJ65" s="128"/>
      <c r="MK65" s="128"/>
      <c r="ML65" s="128"/>
      <c r="MM65" s="128"/>
      <c r="MN65" s="128"/>
      <c r="MO65" s="128"/>
      <c r="MP65" s="128"/>
      <c r="MQ65" s="128"/>
      <c r="MR65" s="128"/>
      <c r="MS65" s="128"/>
      <c r="MT65" s="128"/>
      <c r="MU65" s="128"/>
      <c r="MV65" s="128"/>
      <c r="MW65" s="128"/>
      <c r="MX65" s="128"/>
      <c r="MY65" s="128"/>
      <c r="MZ65" s="128"/>
      <c r="NA65" s="128"/>
      <c r="NB65" s="128"/>
      <c r="NC65" s="128"/>
      <c r="ND65" s="128"/>
      <c r="NE65" s="128"/>
      <c r="NF65" s="128"/>
      <c r="NG65" s="128"/>
      <c r="NH65" s="128"/>
      <c r="NI65" s="128"/>
      <c r="NJ65" s="128"/>
      <c r="NK65" s="128"/>
      <c r="NL65" s="128"/>
      <c r="NM65" s="128"/>
      <c r="NN65" s="128"/>
      <c r="NO65" s="128"/>
      <c r="NP65" s="128"/>
      <c r="NQ65" s="128"/>
      <c r="NR65" s="128"/>
      <c r="NS65" s="128"/>
      <c r="NT65" s="128"/>
      <c r="NU65" s="128"/>
      <c r="NV65" s="128"/>
      <c r="NW65" s="128"/>
      <c r="NX65" s="128"/>
      <c r="NY65" s="128"/>
      <c r="NZ65" s="128"/>
      <c r="OA65" s="128"/>
      <c r="OB65" s="128"/>
      <c r="OC65" s="128"/>
      <c r="OD65" s="128"/>
      <c r="OE65" s="128"/>
      <c r="OF65" s="128"/>
      <c r="OG65" s="128"/>
      <c r="OH65" s="128"/>
      <c r="OI65" s="128"/>
      <c r="OJ65" s="128"/>
      <c r="OK65" s="128"/>
      <c r="OL65" s="128"/>
      <c r="OM65" s="128"/>
      <c r="ON65" s="128"/>
      <c r="OO65" s="128"/>
      <c r="OP65" s="128"/>
      <c r="OQ65" s="128"/>
      <c r="OR65" s="128"/>
      <c r="OS65" s="128"/>
      <c r="OT65" s="128"/>
      <c r="OU65" s="128"/>
      <c r="OV65" s="128"/>
      <c r="OW65" s="128"/>
      <c r="OX65" s="128"/>
      <c r="OY65" s="128"/>
      <c r="OZ65" s="128"/>
      <c r="PA65" s="128"/>
      <c r="PB65" s="128"/>
      <c r="PC65" s="128"/>
      <c r="PD65" s="128"/>
      <c r="PE65" s="128"/>
      <c r="PF65" s="128"/>
      <c r="PG65" s="128"/>
      <c r="PH65" s="128"/>
      <c r="PI65" s="128"/>
      <c r="PJ65" s="128"/>
      <c r="PK65" s="128"/>
      <c r="PL65" s="128"/>
      <c r="PM65" s="128"/>
      <c r="PN65" s="128"/>
      <c r="PO65" s="128"/>
      <c r="PP65" s="128"/>
      <c r="PQ65" s="128"/>
      <c r="PR65" s="128"/>
      <c r="PS65" s="128"/>
      <c r="PT65" s="128"/>
      <c r="PU65" s="128"/>
      <c r="PV65" s="128"/>
      <c r="PW65" s="128"/>
      <c r="PX65" s="128"/>
      <c r="PY65" s="128"/>
      <c r="PZ65" s="128"/>
      <c r="QA65" s="128"/>
      <c r="QB65" s="128"/>
      <c r="QC65" s="128"/>
      <c r="QD65" s="128"/>
      <c r="QE65" s="128"/>
      <c r="QF65" s="128"/>
      <c r="QG65" s="128"/>
      <c r="QH65" s="128"/>
      <c r="QI65" s="128"/>
      <c r="QJ65" s="128"/>
      <c r="QK65" s="128"/>
      <c r="QL65" s="128"/>
      <c r="QM65" s="128"/>
      <c r="QN65" s="128"/>
      <c r="QO65" s="128"/>
      <c r="QP65" s="128"/>
      <c r="QQ65" s="128"/>
      <c r="QR65" s="128"/>
      <c r="QS65" s="128"/>
      <c r="QT65" s="128"/>
      <c r="QU65" s="128"/>
      <c r="QV65" s="128"/>
      <c r="QW65" s="128"/>
      <c r="QX65" s="128"/>
      <c r="QY65" s="128"/>
      <c r="QZ65" s="128"/>
      <c r="RA65" s="128"/>
      <c r="RB65" s="128"/>
      <c r="RC65" s="128"/>
      <c r="RD65" s="128"/>
      <c r="RE65" s="128"/>
      <c r="RF65" s="128"/>
      <c r="RG65" s="128"/>
      <c r="RH65" s="128"/>
      <c r="RI65" s="128"/>
      <c r="RJ65" s="128"/>
      <c r="RK65" s="128"/>
      <c r="RL65" s="128"/>
      <c r="RM65" s="128"/>
      <c r="RN65" s="128"/>
      <c r="RO65" s="128"/>
      <c r="RP65" s="128"/>
      <c r="RQ65" s="128"/>
      <c r="RR65" s="128"/>
      <c r="RS65" s="128"/>
      <c r="RT65" s="128"/>
      <c r="RU65" s="128"/>
      <c r="RV65" s="128"/>
      <c r="RW65" s="128"/>
      <c r="RX65" s="128"/>
      <c r="RY65" s="128"/>
      <c r="RZ65" s="128"/>
      <c r="SA65" s="128"/>
      <c r="SB65" s="128"/>
      <c r="SC65" s="128"/>
      <c r="SD65" s="128"/>
      <c r="SE65" s="128"/>
      <c r="SF65" s="128"/>
      <c r="SG65" s="128"/>
      <c r="SH65" s="128"/>
      <c r="SI65" s="128"/>
      <c r="SJ65" s="128"/>
      <c r="SK65" s="128"/>
      <c r="SL65" s="128"/>
      <c r="SM65" s="128"/>
      <c r="SN65" s="128"/>
      <c r="SO65" s="128"/>
      <c r="SP65" s="128"/>
      <c r="SQ65" s="128"/>
      <c r="SR65" s="128"/>
      <c r="SS65" s="128"/>
      <c r="ST65" s="128"/>
      <c r="SU65" s="128"/>
      <c r="SV65" s="128"/>
      <c r="SW65" s="128"/>
      <c r="SX65" s="128"/>
      <c r="SY65" s="128"/>
      <c r="SZ65" s="128"/>
      <c r="TA65" s="128"/>
      <c r="TB65" s="128"/>
      <c r="TC65" s="128"/>
      <c r="TD65" s="128"/>
      <c r="TE65" s="128"/>
      <c r="TF65" s="128"/>
      <c r="TG65" s="128"/>
      <c r="TH65" s="128"/>
      <c r="TI65" s="128"/>
      <c r="TJ65" s="128"/>
      <c r="TK65" s="128"/>
      <c r="TL65" s="128"/>
      <c r="TM65" s="128"/>
      <c r="TN65" s="128"/>
      <c r="TO65" s="128"/>
      <c r="TP65" s="128"/>
      <c r="TQ65" s="128"/>
      <c r="TR65" s="128"/>
      <c r="TS65" s="128"/>
      <c r="TT65" s="128"/>
      <c r="TU65" s="128"/>
      <c r="TV65" s="128"/>
      <c r="TW65" s="128"/>
      <c r="TX65" s="128"/>
      <c r="TY65" s="128"/>
      <c r="TZ65" s="128"/>
      <c r="UA65" s="128"/>
      <c r="UB65" s="128"/>
      <c r="UC65" s="128"/>
      <c r="UD65" s="128"/>
      <c r="UE65" s="128"/>
      <c r="UF65" s="128"/>
      <c r="UG65" s="128"/>
      <c r="UH65" s="128"/>
      <c r="UI65" s="128"/>
      <c r="UJ65" s="128"/>
      <c r="UK65" s="128"/>
      <c r="UL65" s="128"/>
      <c r="UM65" s="128"/>
      <c r="UN65" s="128"/>
      <c r="UO65" s="128"/>
      <c r="UP65" s="128"/>
      <c r="UQ65" s="128"/>
      <c r="UR65" s="128"/>
      <c r="US65" s="128"/>
      <c r="UT65" s="128"/>
      <c r="UU65" s="128"/>
      <c r="UV65" s="128"/>
      <c r="UW65" s="128"/>
      <c r="UX65" s="128"/>
      <c r="UY65" s="128"/>
      <c r="UZ65" s="128"/>
      <c r="VA65" s="128"/>
      <c r="VB65" s="128"/>
      <c r="VC65" s="128"/>
      <c r="VD65" s="128"/>
      <c r="VE65" s="128"/>
      <c r="VF65" s="128"/>
      <c r="VG65" s="128"/>
      <c r="VH65" s="128"/>
      <c r="VI65" s="128"/>
      <c r="VJ65" s="128"/>
      <c r="VK65" s="128"/>
      <c r="VL65" s="128"/>
      <c r="VM65" s="128"/>
      <c r="VN65" s="128"/>
      <c r="VO65" s="128"/>
      <c r="VP65" s="128"/>
      <c r="VQ65" s="128"/>
      <c r="VR65" s="128"/>
      <c r="VS65" s="128"/>
      <c r="VT65" s="128"/>
      <c r="VU65" s="128"/>
      <c r="VV65" s="128"/>
      <c r="VW65" s="128"/>
      <c r="VX65" s="128"/>
      <c r="VY65" s="128"/>
      <c r="VZ65" s="128"/>
      <c r="WA65" s="128"/>
      <c r="WB65" s="128"/>
      <c r="WC65" s="128"/>
      <c r="WD65" s="128"/>
      <c r="WE65" s="128"/>
      <c r="WF65" s="128"/>
      <c r="WG65" s="128"/>
      <c r="WH65" s="128"/>
      <c r="WI65" s="128"/>
      <c r="WJ65" s="128"/>
      <c r="WK65" s="128"/>
      <c r="WL65" s="128"/>
      <c r="WM65" s="128"/>
      <c r="WN65" s="128"/>
      <c r="WO65" s="128"/>
      <c r="WP65" s="128"/>
      <c r="WQ65" s="128"/>
      <c r="WR65" s="128"/>
      <c r="WS65" s="128"/>
      <c r="WT65" s="128"/>
      <c r="WU65" s="128"/>
      <c r="WV65" s="128"/>
      <c r="WW65" s="128"/>
      <c r="WX65" s="128"/>
      <c r="WY65" s="128"/>
      <c r="WZ65" s="128"/>
      <c r="XA65" s="128"/>
      <c r="XB65" s="128"/>
      <c r="XC65" s="128"/>
      <c r="XD65" s="128"/>
      <c r="XE65" s="128"/>
      <c r="XF65" s="128"/>
      <c r="XG65" s="128"/>
      <c r="XH65" s="128"/>
      <c r="XI65" s="128"/>
      <c r="XJ65" s="128"/>
      <c r="XK65" s="128"/>
      <c r="XL65" s="128"/>
      <c r="XM65" s="128"/>
      <c r="XN65" s="128"/>
      <c r="XO65" s="128"/>
      <c r="XP65" s="128"/>
      <c r="XQ65" s="128"/>
      <c r="XR65" s="128"/>
      <c r="XS65" s="128"/>
      <c r="XT65" s="128"/>
      <c r="XU65" s="128"/>
      <c r="XV65" s="128"/>
      <c r="XW65" s="128"/>
      <c r="XX65" s="128"/>
      <c r="XY65" s="128"/>
      <c r="XZ65" s="128"/>
      <c r="YA65" s="128"/>
      <c r="YB65" s="128"/>
      <c r="YC65" s="128"/>
      <c r="YD65" s="128"/>
      <c r="YE65" s="128"/>
      <c r="YF65" s="128"/>
      <c r="YG65" s="128"/>
      <c r="YH65" s="128"/>
      <c r="YI65" s="128"/>
      <c r="YJ65" s="128"/>
      <c r="YK65" s="128"/>
      <c r="YL65" s="128"/>
      <c r="YM65" s="128"/>
      <c r="YN65" s="128"/>
      <c r="YO65" s="128"/>
      <c r="YP65" s="128"/>
      <c r="YQ65" s="128"/>
      <c r="YR65" s="128"/>
      <c r="YS65" s="128"/>
      <c r="YT65" s="128"/>
      <c r="YU65" s="128"/>
      <c r="YV65" s="128"/>
      <c r="YW65" s="128"/>
      <c r="YX65" s="128"/>
      <c r="YY65" s="128"/>
      <c r="YZ65" s="128"/>
      <c r="ZA65" s="128"/>
      <c r="ZB65" s="128"/>
      <c r="ZC65" s="128"/>
      <c r="ZD65" s="128"/>
      <c r="ZE65" s="128"/>
      <c r="ZF65" s="128"/>
      <c r="ZG65" s="128"/>
      <c r="ZH65" s="128"/>
      <c r="ZI65" s="128"/>
      <c r="ZJ65" s="128"/>
      <c r="ZK65" s="128"/>
      <c r="ZL65" s="128"/>
      <c r="ZM65" s="128"/>
      <c r="ZN65" s="128"/>
      <c r="ZO65" s="128"/>
      <c r="ZP65" s="128"/>
      <c r="ZQ65" s="128"/>
      <c r="ZR65" s="128"/>
      <c r="ZS65" s="128"/>
      <c r="ZT65" s="128"/>
      <c r="ZU65" s="128"/>
      <c r="ZV65" s="128"/>
      <c r="ZW65" s="128"/>
      <c r="ZX65" s="128"/>
      <c r="ZY65" s="128"/>
      <c r="ZZ65" s="128"/>
      <c r="AAA65" s="128"/>
      <c r="AAB65" s="128"/>
      <c r="AAC65" s="128"/>
      <c r="AAD65" s="128"/>
      <c r="AAE65" s="128"/>
      <c r="AAF65" s="128"/>
      <c r="AAG65" s="128"/>
      <c r="AAH65" s="128"/>
      <c r="AAI65" s="128"/>
      <c r="AAJ65" s="128"/>
      <c r="AAK65" s="128"/>
      <c r="AAL65" s="128"/>
      <c r="AAM65" s="128"/>
      <c r="AAN65" s="128"/>
      <c r="AAO65" s="128"/>
      <c r="AAP65" s="128"/>
      <c r="AAQ65" s="128"/>
      <c r="AAR65" s="128"/>
      <c r="AAS65" s="128"/>
      <c r="AAT65" s="128"/>
      <c r="AAU65" s="128"/>
      <c r="AAV65" s="128"/>
      <c r="AAW65" s="128"/>
      <c r="AAX65" s="128"/>
      <c r="AAY65" s="128"/>
      <c r="AAZ65" s="128"/>
      <c r="ABA65" s="128"/>
      <c r="ABB65" s="128"/>
      <c r="ABC65" s="128"/>
      <c r="ABD65" s="128"/>
      <c r="ABE65" s="128"/>
      <c r="ABF65" s="128"/>
      <c r="ABG65" s="128"/>
      <c r="ABH65" s="128"/>
      <c r="ABI65" s="128"/>
      <c r="ABJ65" s="128"/>
      <c r="ABK65" s="128"/>
      <c r="ABL65" s="128"/>
      <c r="ABM65" s="128"/>
      <c r="ABN65" s="128"/>
      <c r="ABO65" s="128"/>
      <c r="ABP65" s="128"/>
      <c r="ABQ65" s="128"/>
      <c r="ABR65" s="128"/>
      <c r="ABS65" s="128"/>
      <c r="ABT65" s="128"/>
      <c r="ABU65" s="128"/>
      <c r="ABV65" s="128"/>
      <c r="ABW65" s="128"/>
      <c r="ABX65" s="128"/>
      <c r="ABY65" s="128"/>
      <c r="ABZ65" s="128"/>
      <c r="ACA65" s="128"/>
      <c r="ACB65" s="128"/>
      <c r="ACC65" s="128"/>
      <c r="ACD65" s="128"/>
      <c r="ACE65" s="128"/>
      <c r="ACF65" s="128"/>
      <c r="ACG65" s="128"/>
      <c r="ACH65" s="128"/>
      <c r="ACI65" s="128"/>
      <c r="ACJ65" s="128"/>
      <c r="ACK65" s="128"/>
      <c r="ACL65" s="128"/>
      <c r="ACM65" s="128"/>
      <c r="ACN65" s="128"/>
      <c r="ACO65" s="128"/>
      <c r="ACP65" s="128"/>
      <c r="ACQ65" s="128"/>
      <c r="ACR65" s="128"/>
      <c r="ACS65" s="128"/>
      <c r="ACT65" s="128"/>
      <c r="ACU65" s="128"/>
      <c r="ACV65" s="128"/>
      <c r="ACW65" s="128"/>
      <c r="ACX65" s="128"/>
      <c r="ACY65" s="128"/>
      <c r="ACZ65" s="128"/>
      <c r="ADA65" s="128"/>
      <c r="ADB65" s="128"/>
      <c r="ADC65" s="128"/>
      <c r="ADD65" s="128"/>
      <c r="ADE65" s="128"/>
      <c r="ADF65" s="128"/>
      <c r="ADG65" s="128"/>
      <c r="ADH65" s="128"/>
      <c r="ADI65" s="128"/>
      <c r="ADJ65" s="128"/>
      <c r="ADK65" s="128"/>
      <c r="ADL65" s="128"/>
      <c r="ADM65" s="128"/>
      <c r="ADN65" s="128"/>
      <c r="ADO65" s="128"/>
      <c r="ADP65" s="128"/>
      <c r="ADQ65" s="128"/>
      <c r="ADR65" s="128"/>
      <c r="ADS65" s="128"/>
      <c r="ADT65" s="128"/>
      <c r="ADU65" s="128"/>
      <c r="ADV65" s="128"/>
      <c r="ADW65" s="128"/>
      <c r="ADX65" s="128"/>
      <c r="ADY65" s="128"/>
      <c r="ADZ65" s="128"/>
      <c r="AEA65" s="128"/>
      <c r="AEB65" s="128"/>
      <c r="AEC65" s="128"/>
      <c r="AED65" s="128"/>
      <c r="AEE65" s="128"/>
      <c r="AEF65" s="128"/>
      <c r="AEG65" s="128"/>
      <c r="AEH65" s="128"/>
      <c r="AEI65" s="128"/>
      <c r="AEJ65" s="128"/>
      <c r="AEK65" s="128"/>
      <c r="AEL65" s="128"/>
      <c r="AEM65" s="128"/>
      <c r="AEN65" s="128"/>
      <c r="AEO65" s="128"/>
      <c r="AEP65" s="128"/>
      <c r="AEQ65" s="128"/>
      <c r="AER65" s="128"/>
      <c r="AES65" s="128"/>
      <c r="AET65" s="128"/>
      <c r="AEU65" s="128"/>
      <c r="AEV65" s="128"/>
      <c r="AEW65" s="128"/>
      <c r="AEX65" s="128"/>
      <c r="AEY65" s="128"/>
      <c r="AEZ65" s="128"/>
      <c r="AFA65" s="128"/>
      <c r="AFB65" s="128"/>
      <c r="AFC65" s="128"/>
      <c r="AFD65" s="128"/>
      <c r="AFE65" s="128"/>
      <c r="AFF65" s="128"/>
      <c r="AFG65" s="128"/>
      <c r="AFH65" s="128"/>
      <c r="AFI65" s="128"/>
      <c r="AFJ65" s="128"/>
      <c r="AFK65" s="128"/>
      <c r="AFL65" s="128"/>
      <c r="AFM65" s="128"/>
      <c r="AFN65" s="128"/>
      <c r="AFO65" s="128"/>
      <c r="AFP65" s="128"/>
      <c r="AFQ65" s="128"/>
      <c r="AFR65" s="128"/>
      <c r="AFS65" s="128"/>
      <c r="AFT65" s="128"/>
      <c r="AFU65" s="128"/>
      <c r="AFV65" s="128"/>
      <c r="AFW65" s="128"/>
      <c r="AFX65" s="128"/>
      <c r="AFY65" s="128"/>
      <c r="AFZ65" s="128"/>
      <c r="AGA65" s="128"/>
      <c r="AGB65" s="128"/>
      <c r="AGC65" s="128"/>
      <c r="AGD65" s="128"/>
      <c r="AGE65" s="128"/>
      <c r="AGF65" s="128"/>
      <c r="AGG65" s="128"/>
      <c r="AGH65" s="128"/>
      <c r="AGI65" s="128"/>
      <c r="AGJ65" s="128"/>
      <c r="AGK65" s="128"/>
      <c r="AGL65" s="128"/>
      <c r="AGM65" s="128"/>
      <c r="AGN65" s="128"/>
      <c r="AGO65" s="128"/>
      <c r="AGP65" s="128"/>
      <c r="AGQ65" s="128"/>
      <c r="AGR65" s="128"/>
      <c r="AGS65" s="128"/>
      <c r="AGT65" s="128"/>
      <c r="AGU65" s="128"/>
      <c r="AGV65" s="128"/>
      <c r="AGW65" s="128"/>
      <c r="AGX65" s="128"/>
      <c r="AGY65" s="128"/>
      <c r="AGZ65" s="128"/>
      <c r="AHA65" s="128"/>
      <c r="AHB65" s="128"/>
      <c r="AHC65" s="128"/>
      <c r="AHD65" s="128"/>
      <c r="AHE65" s="128"/>
      <c r="AHF65" s="128"/>
      <c r="AHG65" s="128"/>
      <c r="AHH65" s="128"/>
      <c r="AHI65" s="128"/>
      <c r="AHJ65" s="128"/>
      <c r="AHK65" s="128"/>
      <c r="AHL65" s="128"/>
      <c r="AHM65" s="128"/>
      <c r="AHN65" s="128"/>
      <c r="AHO65" s="128"/>
      <c r="AHP65" s="128"/>
      <c r="AHQ65" s="128"/>
      <c r="AHR65" s="128"/>
      <c r="AHS65" s="128"/>
      <c r="AHT65" s="128"/>
      <c r="AHU65" s="128"/>
      <c r="AHV65" s="128"/>
      <c r="AHW65" s="128"/>
      <c r="AHX65" s="128"/>
      <c r="AHY65" s="128"/>
      <c r="AHZ65" s="128"/>
      <c r="AIA65" s="128"/>
      <c r="AIB65" s="128"/>
      <c r="AIC65" s="128"/>
      <c r="AID65" s="128"/>
      <c r="AIE65" s="128"/>
      <c r="AIF65" s="128"/>
      <c r="AIG65" s="128"/>
      <c r="AIH65" s="128"/>
      <c r="AII65" s="128"/>
      <c r="AIJ65" s="128"/>
      <c r="AIK65" s="128"/>
      <c r="AIL65" s="128"/>
      <c r="AIM65" s="128"/>
      <c r="AIN65" s="128"/>
      <c r="AIO65" s="128"/>
      <c r="AIP65" s="128"/>
      <c r="AIQ65" s="128"/>
      <c r="AIR65" s="128"/>
      <c r="AIS65" s="128"/>
      <c r="AIT65" s="128"/>
      <c r="AIU65" s="128"/>
      <c r="AIV65" s="128"/>
      <c r="AIW65" s="128"/>
      <c r="AIX65" s="128"/>
      <c r="AIY65" s="128"/>
      <c r="AIZ65" s="128"/>
      <c r="AJA65" s="128"/>
      <c r="AJB65" s="128"/>
      <c r="AJC65" s="128"/>
      <c r="AJD65" s="128"/>
      <c r="AJE65" s="128"/>
      <c r="AJF65" s="128"/>
      <c r="AJG65" s="128"/>
      <c r="AJH65" s="128"/>
      <c r="AJI65" s="128"/>
      <c r="AJJ65" s="128"/>
      <c r="AJK65" s="128"/>
      <c r="AJL65" s="128"/>
      <c r="AJM65" s="128"/>
      <c r="AJN65" s="128"/>
      <c r="AJO65" s="128"/>
      <c r="AJP65" s="128"/>
      <c r="AJQ65" s="128"/>
      <c r="AJR65" s="128"/>
      <c r="AJS65" s="128"/>
      <c r="AJT65" s="128"/>
      <c r="AJU65" s="128"/>
      <c r="AJV65" s="128"/>
      <c r="AJW65" s="128"/>
      <c r="AJX65" s="128"/>
      <c r="AJY65" s="128"/>
      <c r="AJZ65" s="128"/>
      <c r="AKA65" s="128"/>
      <c r="AKB65" s="128"/>
      <c r="AKC65" s="128"/>
      <c r="AKD65" s="128"/>
      <c r="AKE65" s="128"/>
      <c r="AKF65" s="128"/>
      <c r="AKG65" s="128"/>
      <c r="AKH65" s="128"/>
      <c r="AKI65" s="128"/>
      <c r="AKJ65" s="128"/>
      <c r="AKK65" s="128"/>
      <c r="AKL65" s="128"/>
      <c r="AKM65" s="128"/>
      <c r="AKN65" s="128"/>
      <c r="AKO65" s="128"/>
      <c r="AKP65" s="128"/>
      <c r="AKQ65" s="128"/>
      <c r="AKR65" s="128"/>
      <c r="AKS65" s="128"/>
      <c r="AKT65" s="128"/>
      <c r="AKU65" s="128"/>
      <c r="AKV65" s="128"/>
      <c r="AKW65" s="128"/>
      <c r="AKX65" s="128"/>
      <c r="AKY65" s="128"/>
      <c r="AKZ65" s="128"/>
      <c r="ALA65" s="128"/>
      <c r="ALB65" s="128"/>
      <c r="ALC65" s="128"/>
      <c r="ALD65" s="128"/>
      <c r="ALE65" s="128"/>
      <c r="ALF65" s="128"/>
      <c r="ALG65" s="128"/>
      <c r="ALH65" s="128"/>
      <c r="ALI65" s="128"/>
      <c r="ALJ65" s="128"/>
      <c r="ALK65" s="128"/>
      <c r="ALL65" s="128"/>
      <c r="ALM65" s="128"/>
      <c r="ALN65" s="128"/>
      <c r="ALO65" s="128"/>
      <c r="ALP65" s="128"/>
      <c r="ALQ65" s="128"/>
      <c r="ALR65" s="128"/>
      <c r="ALS65" s="128"/>
      <c r="ALT65" s="128"/>
      <c r="ALU65" s="128"/>
      <c r="ALV65" s="128"/>
      <c r="ALW65" s="128"/>
      <c r="ALX65" s="128"/>
      <c r="ALY65" s="128"/>
      <c r="ALZ65" s="128"/>
      <c r="AMA65"/>
      <c r="AMB65"/>
      <c r="AMC65"/>
      <c r="AMD65"/>
    </row>
  </sheetData>
  <mergeCells count="5">
    <mergeCell ref="H1:J2"/>
    <mergeCell ref="O1:P1"/>
    <mergeCell ref="L7:O7"/>
    <mergeCell ref="V7:W7"/>
    <mergeCell ref="AC7:AD7"/>
  </mergeCells>
  <conditionalFormatting sqref="A16:F17 A37:F877">
    <cfRule type="expression" dxfId="539" priority="78">
      <formula>OR($AD16="X",$AB16="X")</formula>
    </cfRule>
    <cfRule type="expression" dxfId="538" priority="79">
      <formula>AND($AD16=1,$AB16=1)</formula>
    </cfRule>
    <cfRule type="expression" dxfId="537" priority="80">
      <formula>$AD16=1</formula>
    </cfRule>
    <cfRule type="expression" dxfId="536" priority="81">
      <formula>$AB16=1</formula>
    </cfRule>
  </conditionalFormatting>
  <conditionalFormatting sqref="A9:G14">
    <cfRule type="expression" dxfId="535" priority="23">
      <formula>OR($AD9="X",$AC9="X")</formula>
    </cfRule>
    <cfRule type="expression" dxfId="534" priority="25">
      <formula>AND($AD9=1,$AC9=1)</formula>
    </cfRule>
    <cfRule type="expression" dxfId="533" priority="26">
      <formula>$AD9=1</formula>
    </cfRule>
    <cfRule type="expression" dxfId="532" priority="27">
      <formula>$AC9=1</formula>
    </cfRule>
    <cfRule type="expression" dxfId="531" priority="28">
      <formula>AND(NOT(ISBLANK($W9)),ISBLANK($AC9),ISBLANK($AD9))</formula>
    </cfRule>
  </conditionalFormatting>
  <conditionalFormatting sqref="C9:C14">
    <cfRule type="expression" dxfId="530" priority="22">
      <formula>AND($R9="X",$B9&lt;&gt;"")</formula>
    </cfRule>
  </conditionalFormatting>
  <conditionalFormatting sqref="D9:D14">
    <cfRule type="expression" dxfId="529" priority="24">
      <formula>AND($R9="X",OR($B9&lt;&gt;"",$C9&lt;&gt;""))</formula>
    </cfRule>
  </conditionalFormatting>
  <conditionalFormatting sqref="E9:E14">
    <cfRule type="expression" dxfId="528" priority="19">
      <formula>AND($R9="X",OR($B9&lt;&gt;"",$C9&lt;&gt;"",$D9&lt;&gt;""))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527" priority="20">
      <formula>AND($R9="X",OR($B9&lt;&gt;"",$C9&lt;&gt;"",$D9&lt;&gt;"",$E9&lt;&gt;""))</formula>
    </cfRule>
  </conditionalFormatting>
  <conditionalFormatting sqref="G9:G14">
    <cfRule type="expression" dxfId="526" priority="21">
      <formula>AND($R9="X",OR($B9&lt;&gt;"",$C9&lt;&gt;"",$D9&lt;&gt;"",$E9&lt;&gt;"",$F9&lt;&gt;""))</formula>
    </cfRule>
  </conditionalFormatting>
  <conditionalFormatting sqref="H16:H17 H37:H877">
    <cfRule type="expression" dxfId="525" priority="77">
      <formula>$Q16="X"</formula>
    </cfRule>
  </conditionalFormatting>
  <conditionalFormatting sqref="I9:I14">
    <cfRule type="expression" dxfId="524" priority="18">
      <formula>$R9="X"</formula>
    </cfRule>
  </conditionalFormatting>
  <conditionalFormatting sqref="Q9:Q14">
    <cfRule type="cellIs" dxfId="523" priority="2" operator="equal">
      <formula>"1..1"</formula>
    </cfRule>
    <cfRule type="cellIs" dxfId="522" priority="3" operator="equal">
      <formula>"0..n"</formula>
    </cfRule>
    <cfRule type="cellIs" dxfId="521" priority="4"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35"/>
  <sheetViews>
    <sheetView zoomScaleNormal="100" workbookViewId="0">
      <pane xSplit="7" ySplit="8" topLeftCell="H9" activePane="bottomRight" state="frozen"/>
      <selection pane="bottomRight" activeCell="B120" sqref="B120"/>
      <selection pane="bottomLeft" activeCell="A9" sqref="A9"/>
      <selection pane="topRight" activeCell="H1" sqref="H1"/>
    </sheetView>
  </sheetViews>
  <sheetFormatPr defaultColWidth="9.5" defaultRowHeight="12" customHeight="1"/>
  <cols>
    <col min="1" max="1" width="4.75" style="128" customWidth="1"/>
    <col min="2" max="2" width="27.125" style="128" customWidth="1"/>
    <col min="3" max="3" width="29.375" style="128" customWidth="1"/>
    <col min="4" max="4" width="27.375" style="128" customWidth="1"/>
    <col min="5" max="5" width="20" style="128" customWidth="1"/>
    <col min="6" max="6" width="8.625" style="128" customWidth="1"/>
    <col min="7" max="7" width="14.625" style="96" customWidth="1"/>
    <col min="8" max="8" width="53.125" style="96" customWidth="1"/>
    <col min="9" max="9" width="33.5" style="225" customWidth="1"/>
    <col min="10" max="10" width="12" style="96" customWidth="1"/>
    <col min="11" max="11" width="17.875" style="159" customWidth="1"/>
    <col min="12" max="13" width="4.875" style="96" customWidth="1"/>
    <col min="14" max="15" width="6.125" style="96" customWidth="1"/>
    <col min="16" max="16" width="6.625" style="173" customWidth="1"/>
    <col min="17" max="17" width="10.5" style="96" customWidth="1"/>
    <col min="18" max="18" width="6" style="96" customWidth="1"/>
    <col min="19" max="19" width="18.5" style="96" customWidth="1"/>
    <col min="20" max="20" width="12.625" style="278" customWidth="1"/>
    <col min="21" max="21" width="28.125" style="96" customWidth="1"/>
    <col min="22" max="22" width="8.875" style="96" customWidth="1"/>
    <col min="23" max="23" width="8.125" style="96" customWidth="1"/>
    <col min="24" max="24" width="2.375" customWidth="1"/>
    <col min="25" max="25" width="22.625" style="179" customWidth="1"/>
    <col min="26" max="26" width="24.375" style="96" customWidth="1"/>
    <col min="27" max="27" width="24.5" style="159" customWidth="1"/>
    <col min="28" max="28" width="17.5" style="96" customWidth="1"/>
    <col min="30" max="30" width="8" style="96" customWidth="1"/>
    <col min="31" max="31" width="8.875" style="128" customWidth="1"/>
    <col min="32" max="32" width="9"/>
    <col min="33" max="1013" width="9.5" style="128"/>
    <col min="1014" max="1014" width="9" style="128" customWidth="1"/>
    <col min="1015" max="1016" width="9" customWidth="1"/>
  </cols>
  <sheetData>
    <row r="1" spans="1:1014" ht="13.5" customHeight="1">
      <c r="A1" s="228" t="s">
        <v>773</v>
      </c>
      <c r="C1" s="129" t="s">
        <v>813</v>
      </c>
      <c r="E1" s="150" t="s">
        <v>814</v>
      </c>
      <c r="F1" s="157">
        <f>createCase[[#Totals],[Métier]] / createCase[[#Totals],[ID]]</f>
        <v>0.95454545454545459</v>
      </c>
      <c r="G1" s="128"/>
      <c r="H1" s="502" t="s">
        <v>911</v>
      </c>
      <c r="I1" s="502"/>
      <c r="J1" s="502"/>
      <c r="O1" s="503" t="s">
        <v>816</v>
      </c>
      <c r="P1" s="503"/>
      <c r="AC1" s="96"/>
      <c r="AE1"/>
      <c r="AF1" s="128"/>
      <c r="ALZ1"/>
    </row>
    <row r="2" spans="1:1014" ht="13.5" customHeight="1">
      <c r="C2" s="141" t="s">
        <v>818</v>
      </c>
      <c r="D2" s="285"/>
      <c r="E2" s="152" t="s">
        <v>819</v>
      </c>
      <c r="F2" s="157">
        <f>createCase[[#Totals],[NexSIS]] / createCase[[#Totals],[ID]]</f>
        <v>0.47727272727272729</v>
      </c>
      <c r="G2" s="128"/>
      <c r="H2" s="502"/>
      <c r="I2" s="502"/>
      <c r="J2" s="502"/>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1" t="s">
        <v>912</v>
      </c>
      <c r="F5" s="146"/>
      <c r="G5" s="148"/>
      <c r="H5" s="148"/>
      <c r="I5" s="275"/>
      <c r="J5" s="148"/>
      <c r="K5" s="160"/>
      <c r="L5" s="148"/>
      <c r="M5" s="148"/>
      <c r="N5" s="148"/>
      <c r="O5" s="148"/>
      <c r="P5" s="186"/>
      <c r="Q5" s="148"/>
      <c r="R5" s="148"/>
      <c r="S5" s="148"/>
      <c r="T5" s="280"/>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78"/>
      <c r="E7" s="138"/>
      <c r="F7" s="138"/>
      <c r="L7" s="504" t="s">
        <v>828</v>
      </c>
      <c r="M7" s="504"/>
      <c r="N7" s="504"/>
      <c r="O7" s="504"/>
      <c r="V7" s="505" t="s">
        <v>829</v>
      </c>
      <c r="W7" s="505"/>
      <c r="AC7" s="504" t="s">
        <v>830</v>
      </c>
      <c r="AD7" s="504"/>
      <c r="AE7"/>
      <c r="AF7" s="128"/>
      <c r="ALZ7"/>
    </row>
    <row r="8" spans="1:1014" s="238" customFormat="1" ht="55.5" customHeight="1">
      <c r="A8" s="233" t="s">
        <v>831</v>
      </c>
      <c r="B8" s="382"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3.5" customHeight="1">
      <c r="A9" s="225">
        <v>1</v>
      </c>
      <c r="B9" s="217" t="s">
        <v>916</v>
      </c>
      <c r="C9" s="240"/>
      <c r="D9" s="473"/>
      <c r="E9" s="473"/>
      <c r="F9" s="473"/>
      <c r="G9" s="473"/>
      <c r="H9" s="471" t="s">
        <v>943</v>
      </c>
      <c r="I9" s="317" t="s">
        <v>944</v>
      </c>
      <c r="J9" s="471" t="s">
        <v>945</v>
      </c>
      <c r="K9" s="472" t="s">
        <v>919</v>
      </c>
      <c r="L9" s="471" t="s">
        <v>946</v>
      </c>
      <c r="M9" s="471" t="s">
        <v>947</v>
      </c>
      <c r="N9" s="471"/>
      <c r="O9" s="471"/>
      <c r="P9" s="474">
        <v>1</v>
      </c>
      <c r="Q9" s="471" t="s">
        <v>820</v>
      </c>
      <c r="R9" s="471"/>
      <c r="S9" s="471" t="s">
        <v>863</v>
      </c>
      <c r="T9" s="475"/>
      <c r="U9" s="471"/>
      <c r="V9" s="476" t="s">
        <v>864</v>
      </c>
      <c r="W9" s="476" t="s">
        <v>864</v>
      </c>
      <c r="X9" s="232"/>
      <c r="Y9" s="477"/>
      <c r="Z9" s="471" t="s">
        <v>920</v>
      </c>
      <c r="AA9" s="478" t="s">
        <v>921</v>
      </c>
      <c r="AB9" s="471"/>
      <c r="AC9" s="475">
        <v>1</v>
      </c>
      <c r="AD9" s="475">
        <v>1</v>
      </c>
    </row>
    <row r="10" spans="1:1014" s="224" customFormat="1" ht="13.5" customHeight="1">
      <c r="A10" s="225">
        <v>2</v>
      </c>
      <c r="B10" s="253" t="s">
        <v>948</v>
      </c>
      <c r="C10" s="221"/>
      <c r="D10" s="221"/>
      <c r="E10" s="221"/>
      <c r="F10" s="221"/>
      <c r="G10" s="221"/>
      <c r="H10" s="471" t="s">
        <v>949</v>
      </c>
      <c r="I10" s="131" t="s">
        <v>950</v>
      </c>
      <c r="J10" s="471"/>
      <c r="K10" s="472" t="s">
        <v>925</v>
      </c>
      <c r="L10" s="471" t="s">
        <v>926</v>
      </c>
      <c r="M10" s="471" t="s">
        <v>927</v>
      </c>
      <c r="N10" s="471"/>
      <c r="O10" s="471"/>
      <c r="P10" s="474"/>
      <c r="Q10" s="471" t="s">
        <v>817</v>
      </c>
      <c r="R10" s="471"/>
      <c r="S10" s="471" t="s">
        <v>863</v>
      </c>
      <c r="T10" s="475"/>
      <c r="U10" s="471"/>
      <c r="V10" s="476" t="s">
        <v>864</v>
      </c>
      <c r="W10" s="476" t="s">
        <v>864</v>
      </c>
      <c r="X10" s="232"/>
      <c r="Y10" s="477"/>
      <c r="Z10" s="471"/>
      <c r="AA10" s="478"/>
      <c r="AB10" s="471"/>
      <c r="AC10" s="475">
        <v>1</v>
      </c>
      <c r="AD10" s="475">
        <v>1</v>
      </c>
    </row>
    <row r="11" spans="1:1014" s="224" customFormat="1" ht="13.5" customHeight="1">
      <c r="A11" s="225">
        <v>3</v>
      </c>
      <c r="B11" s="217" t="s">
        <v>951</v>
      </c>
      <c r="C11" s="240"/>
      <c r="D11" s="241"/>
      <c r="E11" s="241"/>
      <c r="F11" s="241"/>
      <c r="G11" s="241"/>
      <c r="H11" s="471" t="s">
        <v>952</v>
      </c>
      <c r="I11" s="472" t="s">
        <v>930</v>
      </c>
      <c r="J11" s="471" t="s">
        <v>953</v>
      </c>
      <c r="K11" s="472" t="s">
        <v>931</v>
      </c>
      <c r="L11" s="471"/>
      <c r="M11" s="471"/>
      <c r="N11" s="471"/>
      <c r="O11" s="471"/>
      <c r="P11" s="474">
        <v>1</v>
      </c>
      <c r="Q11" s="471" t="s">
        <v>820</v>
      </c>
      <c r="R11" s="471"/>
      <c r="S11" s="471" t="s">
        <v>879</v>
      </c>
      <c r="T11" s="475"/>
      <c r="U11" s="471" t="s">
        <v>932</v>
      </c>
      <c r="V11" s="476" t="s">
        <v>864</v>
      </c>
      <c r="W11" s="476" t="s">
        <v>864</v>
      </c>
      <c r="X11" s="232"/>
      <c r="Y11" s="477"/>
      <c r="Z11" s="471"/>
      <c r="AA11" s="478"/>
      <c r="AB11" s="471"/>
      <c r="AC11" s="475">
        <v>1</v>
      </c>
      <c r="AD11" s="475">
        <v>1</v>
      </c>
    </row>
    <row r="12" spans="1:1014" s="224" customFormat="1" ht="13.5" customHeight="1">
      <c r="A12" s="225">
        <v>4</v>
      </c>
      <c r="B12" s="217" t="s">
        <v>954</v>
      </c>
      <c r="C12" s="240"/>
      <c r="D12" s="241"/>
      <c r="E12" s="241"/>
      <c r="F12" s="241"/>
      <c r="G12" s="241"/>
      <c r="H12" s="471" t="s">
        <v>955</v>
      </c>
      <c r="I12" s="472" t="s">
        <v>935</v>
      </c>
      <c r="J12" s="471" t="s">
        <v>956</v>
      </c>
      <c r="K12" s="472" t="s">
        <v>957</v>
      </c>
      <c r="L12" s="471"/>
      <c r="M12" s="471"/>
      <c r="N12" s="471"/>
      <c r="O12" s="471"/>
      <c r="P12" s="474"/>
      <c r="Q12" s="471" t="s">
        <v>820</v>
      </c>
      <c r="R12" s="471"/>
      <c r="S12" s="471" t="s">
        <v>863</v>
      </c>
      <c r="T12" s="475"/>
      <c r="U12" s="471"/>
      <c r="V12" s="476" t="s">
        <v>864</v>
      </c>
      <c r="W12" s="476" t="s">
        <v>864</v>
      </c>
      <c r="X12" s="232"/>
      <c r="Y12" s="477"/>
      <c r="Z12" s="471"/>
      <c r="AA12" s="478"/>
      <c r="AB12" s="471"/>
      <c r="AC12" s="475">
        <v>1</v>
      </c>
      <c r="AD12" s="475">
        <v>1</v>
      </c>
    </row>
    <row r="13" spans="1:1014" s="224" customFormat="1" ht="13.5" customHeight="1">
      <c r="A13" s="225">
        <v>5</v>
      </c>
      <c r="B13" s="217" t="s">
        <v>958</v>
      </c>
      <c r="C13" s="473"/>
      <c r="D13" s="241"/>
      <c r="E13" s="241"/>
      <c r="F13" s="241"/>
      <c r="G13" s="241"/>
      <c r="H13" s="471" t="s">
        <v>959</v>
      </c>
      <c r="I13" s="472"/>
      <c r="J13" s="471" t="s">
        <v>960</v>
      </c>
      <c r="K13" s="472" t="s">
        <v>961</v>
      </c>
      <c r="L13" s="471"/>
      <c r="M13" s="471"/>
      <c r="N13" s="471"/>
      <c r="O13" s="471"/>
      <c r="P13" s="474"/>
      <c r="Q13" s="471" t="s">
        <v>820</v>
      </c>
      <c r="R13" s="471" t="s">
        <v>864</v>
      </c>
      <c r="S13" s="243" t="s">
        <v>961</v>
      </c>
      <c r="T13" s="475"/>
      <c r="U13" s="471"/>
      <c r="V13" s="476" t="s">
        <v>864</v>
      </c>
      <c r="W13" s="476" t="s">
        <v>864</v>
      </c>
      <c r="X13" s="232"/>
      <c r="Y13" s="477"/>
      <c r="Z13" s="471"/>
      <c r="AA13" s="478"/>
      <c r="AB13" s="471"/>
      <c r="AC13" s="475">
        <v>1</v>
      </c>
      <c r="AD13" s="475">
        <v>1</v>
      </c>
    </row>
    <row r="14" spans="1:1014" s="224" customFormat="1" ht="13.5" customHeight="1">
      <c r="A14" s="225">
        <v>6</v>
      </c>
      <c r="B14" s="217"/>
      <c r="C14" s="473" t="s">
        <v>962</v>
      </c>
      <c r="D14" s="241"/>
      <c r="E14" s="241"/>
      <c r="F14" s="241"/>
      <c r="G14" s="241"/>
      <c r="H14" s="471" t="s">
        <v>963</v>
      </c>
      <c r="I14" s="472"/>
      <c r="J14" s="471" t="s">
        <v>964</v>
      </c>
      <c r="K14" s="472"/>
      <c r="L14" s="471" t="s">
        <v>965</v>
      </c>
      <c r="M14" s="471" t="s">
        <v>966</v>
      </c>
      <c r="N14" s="471"/>
      <c r="O14" s="471"/>
      <c r="P14" s="474">
        <v>1</v>
      </c>
      <c r="Q14" s="471" t="s">
        <v>820</v>
      </c>
      <c r="R14" s="471" t="s">
        <v>864</v>
      </c>
      <c r="S14" s="471" t="s">
        <v>967</v>
      </c>
      <c r="T14" s="475"/>
      <c r="U14" s="471"/>
      <c r="V14" s="476" t="s">
        <v>864</v>
      </c>
      <c r="W14" s="476" t="s">
        <v>864</v>
      </c>
      <c r="X14" s="232"/>
      <c r="Y14" s="477"/>
      <c r="Z14" s="471" t="s">
        <v>968</v>
      </c>
      <c r="AA14" s="478"/>
      <c r="AB14" s="471"/>
      <c r="AC14" s="475">
        <v>1</v>
      </c>
      <c r="AD14" s="475">
        <v>1</v>
      </c>
    </row>
    <row r="15" spans="1:1014" s="224" customFormat="1" ht="13.5" customHeight="1">
      <c r="A15" s="225">
        <v>7</v>
      </c>
      <c r="B15" s="217"/>
      <c r="C15" s="473"/>
      <c r="D15" s="241" t="s">
        <v>667</v>
      </c>
      <c r="E15" s="241"/>
      <c r="F15" s="241"/>
      <c r="G15" s="241"/>
      <c r="H15" s="471" t="s">
        <v>969</v>
      </c>
      <c r="I15" s="472" t="s">
        <v>970</v>
      </c>
      <c r="J15" s="471" t="s">
        <v>971</v>
      </c>
      <c r="K15" s="472"/>
      <c r="L15" s="471"/>
      <c r="M15" s="471"/>
      <c r="N15" s="471"/>
      <c r="O15" s="471"/>
      <c r="P15" s="474">
        <v>1</v>
      </c>
      <c r="Q15" s="471" t="s">
        <v>820</v>
      </c>
      <c r="R15" s="471"/>
      <c r="S15" s="471" t="s">
        <v>863</v>
      </c>
      <c r="T15" s="475"/>
      <c r="U15" s="471"/>
      <c r="V15" s="476" t="s">
        <v>864</v>
      </c>
      <c r="W15" s="476" t="s">
        <v>864</v>
      </c>
      <c r="X15" s="232"/>
      <c r="Y15" s="477"/>
      <c r="Z15" s="471" t="s">
        <v>968</v>
      </c>
      <c r="AA15" s="478"/>
      <c r="AB15" s="471"/>
      <c r="AC15" s="475">
        <v>1</v>
      </c>
      <c r="AD15" s="475">
        <v>1</v>
      </c>
    </row>
    <row r="16" spans="1:1014" s="224" customFormat="1" ht="13.5" customHeight="1">
      <c r="A16" s="225">
        <v>8</v>
      </c>
      <c r="B16" s="217"/>
      <c r="C16" s="473"/>
      <c r="D16" s="241" t="s">
        <v>972</v>
      </c>
      <c r="E16" s="241"/>
      <c r="F16" s="241"/>
      <c r="G16" s="241"/>
      <c r="H16" s="471" t="s">
        <v>973</v>
      </c>
      <c r="I16" s="472" t="s">
        <v>974</v>
      </c>
      <c r="J16" s="471" t="s">
        <v>975</v>
      </c>
      <c r="K16" s="472"/>
      <c r="L16" s="471"/>
      <c r="M16" s="471"/>
      <c r="N16" s="471"/>
      <c r="O16" s="471"/>
      <c r="P16" s="474">
        <v>1</v>
      </c>
      <c r="Q16" s="471" t="s">
        <v>820</v>
      </c>
      <c r="R16" s="471"/>
      <c r="S16" s="471" t="s">
        <v>863</v>
      </c>
      <c r="T16" s="475"/>
      <c r="U16" s="471"/>
      <c r="V16" s="476" t="s">
        <v>864</v>
      </c>
      <c r="W16" s="476" t="s">
        <v>864</v>
      </c>
      <c r="X16" s="232"/>
      <c r="Y16" s="477"/>
      <c r="Z16" s="471" t="s">
        <v>968</v>
      </c>
      <c r="AA16" s="478"/>
      <c r="AB16" s="471"/>
      <c r="AC16" s="475">
        <v>1</v>
      </c>
      <c r="AD16" s="475">
        <v>1</v>
      </c>
    </row>
    <row r="17" spans="1:30" s="224" customFormat="1" ht="13.5" customHeight="1">
      <c r="A17" s="225">
        <v>9</v>
      </c>
      <c r="B17" s="217"/>
      <c r="C17" s="473"/>
      <c r="D17" s="241" t="s">
        <v>767</v>
      </c>
      <c r="E17" s="241"/>
      <c r="F17" s="241"/>
      <c r="G17" s="241"/>
      <c r="H17" s="471" t="s">
        <v>976</v>
      </c>
      <c r="I17" s="472"/>
      <c r="J17" s="471" t="s">
        <v>939</v>
      </c>
      <c r="K17" s="472"/>
      <c r="L17" s="471"/>
      <c r="M17" s="471"/>
      <c r="N17" s="471"/>
      <c r="O17" s="471"/>
      <c r="P17" s="474"/>
      <c r="Q17" s="471" t="s">
        <v>817</v>
      </c>
      <c r="R17" s="471"/>
      <c r="S17" s="471" t="s">
        <v>863</v>
      </c>
      <c r="T17" s="475"/>
      <c r="U17" s="471"/>
      <c r="V17" s="476" t="s">
        <v>864</v>
      </c>
      <c r="W17" s="476" t="s">
        <v>864</v>
      </c>
      <c r="X17" s="232"/>
      <c r="Y17" s="477"/>
      <c r="Z17" s="471" t="s">
        <v>968</v>
      </c>
      <c r="AA17" s="478"/>
      <c r="AB17" s="471"/>
      <c r="AC17" s="475">
        <v>1</v>
      </c>
      <c r="AD17" s="475">
        <v>1</v>
      </c>
    </row>
    <row r="18" spans="1:30" s="224" customFormat="1" ht="13.5" customHeight="1">
      <c r="A18" s="225">
        <v>10</v>
      </c>
      <c r="B18" s="217"/>
      <c r="C18" s="473" t="s">
        <v>977</v>
      </c>
      <c r="D18" s="241" t="s">
        <v>978</v>
      </c>
      <c r="E18" s="241"/>
      <c r="F18" s="241"/>
      <c r="G18" s="241"/>
      <c r="H18" s="471" t="s">
        <v>979</v>
      </c>
      <c r="I18" s="472"/>
      <c r="J18" s="471" t="s">
        <v>980</v>
      </c>
      <c r="K18" s="472"/>
      <c r="L18" s="471" t="s">
        <v>981</v>
      </c>
      <c r="M18" s="471" t="s">
        <v>982</v>
      </c>
      <c r="N18" s="471"/>
      <c r="O18" s="471"/>
      <c r="P18" s="474">
        <v>1</v>
      </c>
      <c r="Q18" s="471" t="s">
        <v>817</v>
      </c>
      <c r="R18" s="471" t="s">
        <v>864</v>
      </c>
      <c r="S18" s="471" t="s">
        <v>967</v>
      </c>
      <c r="T18" s="475"/>
      <c r="U18" s="471"/>
      <c r="V18" s="476" t="s">
        <v>864</v>
      </c>
      <c r="W18" s="476" t="s">
        <v>864</v>
      </c>
      <c r="X18" s="232"/>
      <c r="Y18" s="477"/>
      <c r="Z18" s="471" t="s">
        <v>968</v>
      </c>
      <c r="AA18" s="478"/>
      <c r="AB18" s="471"/>
      <c r="AC18" s="475">
        <v>1</v>
      </c>
      <c r="AD18" s="475">
        <v>1</v>
      </c>
    </row>
    <row r="19" spans="1:30" s="224" customFormat="1" ht="13.5" customHeight="1">
      <c r="A19" s="225">
        <v>11</v>
      </c>
      <c r="B19" s="217"/>
      <c r="C19" s="473" t="s">
        <v>983</v>
      </c>
      <c r="D19" s="241" t="s">
        <v>978</v>
      </c>
      <c r="E19" s="241"/>
      <c r="F19" s="241"/>
      <c r="G19" s="241"/>
      <c r="H19" s="471" t="s">
        <v>984</v>
      </c>
      <c r="I19" s="472"/>
      <c r="J19" s="471" t="s">
        <v>985</v>
      </c>
      <c r="K19" s="472"/>
      <c r="L19" s="471"/>
      <c r="M19" s="471"/>
      <c r="N19" s="471"/>
      <c r="O19" s="471"/>
      <c r="P19" s="474">
        <v>1</v>
      </c>
      <c r="Q19" s="471" t="s">
        <v>823</v>
      </c>
      <c r="R19" s="471" t="s">
        <v>864</v>
      </c>
      <c r="S19" s="471" t="s">
        <v>967</v>
      </c>
      <c r="T19" s="475"/>
      <c r="U19" s="471"/>
      <c r="V19" s="476" t="s">
        <v>864</v>
      </c>
      <c r="W19" s="476" t="s">
        <v>864</v>
      </c>
      <c r="X19" s="232"/>
      <c r="Y19" s="477"/>
      <c r="Z19" s="471" t="s">
        <v>968</v>
      </c>
      <c r="AA19" s="478"/>
      <c r="AB19" s="471"/>
      <c r="AC19" s="475">
        <v>1</v>
      </c>
      <c r="AD19" s="475">
        <v>1</v>
      </c>
    </row>
    <row r="20" spans="1:30" s="224" customFormat="1" ht="13.5" customHeight="1">
      <c r="A20" s="225">
        <v>12</v>
      </c>
      <c r="B20" s="217"/>
      <c r="C20" s="473" t="s">
        <v>986</v>
      </c>
      <c r="D20" s="241" t="s">
        <v>978</v>
      </c>
      <c r="E20" s="241"/>
      <c r="F20" s="241"/>
      <c r="G20" s="241"/>
      <c r="H20" s="471" t="s">
        <v>987</v>
      </c>
      <c r="I20" s="472"/>
      <c r="J20" s="471" t="s">
        <v>988</v>
      </c>
      <c r="K20" s="472"/>
      <c r="L20" s="471"/>
      <c r="M20" s="471"/>
      <c r="N20" s="471"/>
      <c r="O20" s="471"/>
      <c r="P20" s="474">
        <v>1</v>
      </c>
      <c r="Q20" s="471" t="s">
        <v>817</v>
      </c>
      <c r="R20" s="471" t="s">
        <v>864</v>
      </c>
      <c r="S20" s="471" t="s">
        <v>967</v>
      </c>
      <c r="T20" s="475"/>
      <c r="U20" s="263"/>
      <c r="V20" s="476" t="s">
        <v>864</v>
      </c>
      <c r="W20" s="476" t="s">
        <v>864</v>
      </c>
      <c r="X20" s="232"/>
      <c r="Y20" s="477"/>
      <c r="Z20" s="471" t="s">
        <v>968</v>
      </c>
      <c r="AA20" s="478"/>
      <c r="AB20" s="471"/>
      <c r="AC20" s="475">
        <v>1</v>
      </c>
      <c r="AD20" s="475"/>
    </row>
    <row r="21" spans="1:30" s="224" customFormat="1" ht="13.5" customHeight="1">
      <c r="A21" s="225">
        <v>13</v>
      </c>
      <c r="B21" s="217"/>
      <c r="C21" s="473" t="s">
        <v>989</v>
      </c>
      <c r="D21" s="241"/>
      <c r="E21" s="241"/>
      <c r="F21" s="241"/>
      <c r="G21" s="241"/>
      <c r="H21" s="263"/>
      <c r="I21" s="472"/>
      <c r="J21" s="471"/>
      <c r="K21" s="471" t="s">
        <v>990</v>
      </c>
      <c r="L21" s="471"/>
      <c r="M21" s="471"/>
      <c r="N21" s="471"/>
      <c r="O21" s="471"/>
      <c r="P21" s="474"/>
      <c r="Q21" s="471" t="s">
        <v>817</v>
      </c>
      <c r="R21" s="471" t="s">
        <v>864</v>
      </c>
      <c r="S21" s="243" t="s">
        <v>991</v>
      </c>
      <c r="T21" s="475"/>
      <c r="U21" s="471"/>
      <c r="V21" s="476"/>
      <c r="W21" s="476" t="s">
        <v>864</v>
      </c>
      <c r="X21" s="232"/>
      <c r="Y21" s="477"/>
      <c r="Z21" s="471" t="s">
        <v>992</v>
      </c>
      <c r="AA21" s="478"/>
      <c r="AB21" s="471"/>
      <c r="AC21" s="475"/>
      <c r="AD21" s="475">
        <v>1</v>
      </c>
    </row>
    <row r="22" spans="1:30" s="224" customFormat="1" ht="13.5" customHeight="1">
      <c r="A22" s="225">
        <v>14</v>
      </c>
      <c r="B22" s="217"/>
      <c r="C22" s="473"/>
      <c r="D22" s="241" t="s">
        <v>495</v>
      </c>
      <c r="E22" s="241"/>
      <c r="F22" s="241"/>
      <c r="G22" s="241"/>
      <c r="H22" s="263" t="s">
        <v>993</v>
      </c>
      <c r="I22" s="472"/>
      <c r="J22" s="471"/>
      <c r="K22" s="471" t="s">
        <v>888</v>
      </c>
      <c r="L22" s="471"/>
      <c r="M22" s="471"/>
      <c r="N22" s="471"/>
      <c r="O22" s="471"/>
      <c r="P22" s="474"/>
      <c r="Q22" s="471" t="s">
        <v>817</v>
      </c>
      <c r="R22" s="471"/>
      <c r="S22" s="471" t="s">
        <v>863</v>
      </c>
      <c r="T22" s="475" t="s">
        <v>864</v>
      </c>
      <c r="U22" s="471" t="s">
        <v>994</v>
      </c>
      <c r="V22" s="476"/>
      <c r="W22" s="476" t="s">
        <v>864</v>
      </c>
      <c r="X22" s="232"/>
      <c r="Y22" s="477"/>
      <c r="Z22" s="266" t="s">
        <v>995</v>
      </c>
      <c r="AA22" s="478"/>
      <c r="AB22" s="471"/>
      <c r="AC22" s="475"/>
      <c r="AD22" s="475">
        <v>1</v>
      </c>
    </row>
    <row r="23" spans="1:30" s="224" customFormat="1" ht="13.5" customHeight="1">
      <c r="A23" s="225">
        <v>15</v>
      </c>
      <c r="B23" s="217"/>
      <c r="C23" s="473"/>
      <c r="D23" s="241" t="s">
        <v>996</v>
      </c>
      <c r="E23" s="241"/>
      <c r="F23" s="241"/>
      <c r="G23" s="241"/>
      <c r="H23" s="471" t="s">
        <v>997</v>
      </c>
      <c r="I23" s="472" t="s">
        <v>998</v>
      </c>
      <c r="J23" s="471"/>
      <c r="K23" s="471" t="s">
        <v>999</v>
      </c>
      <c r="L23" s="471"/>
      <c r="M23" s="471"/>
      <c r="N23" s="471"/>
      <c r="O23" s="471"/>
      <c r="P23" s="474"/>
      <c r="Q23" s="471" t="s">
        <v>817</v>
      </c>
      <c r="R23" s="471"/>
      <c r="S23" s="471" t="s">
        <v>863</v>
      </c>
      <c r="T23" s="475" t="s">
        <v>864</v>
      </c>
      <c r="U23" s="471" t="s">
        <v>1000</v>
      </c>
      <c r="V23" s="476"/>
      <c r="W23" s="476" t="s">
        <v>864</v>
      </c>
      <c r="X23" s="232"/>
      <c r="Y23" s="477"/>
      <c r="Z23" s="266" t="s">
        <v>1001</v>
      </c>
      <c r="AA23" s="478"/>
      <c r="AB23" s="471"/>
      <c r="AC23" s="475"/>
      <c r="AD23" s="475">
        <v>1</v>
      </c>
    </row>
    <row r="24" spans="1:30" s="224" customFormat="1" ht="13.5" customHeight="1">
      <c r="A24" s="225">
        <v>16</v>
      </c>
      <c r="B24" s="217"/>
      <c r="C24" s="473"/>
      <c r="D24" s="473" t="s">
        <v>1002</v>
      </c>
      <c r="E24" s="241"/>
      <c r="F24" s="241"/>
      <c r="G24" s="241"/>
      <c r="H24" s="263" t="s">
        <v>1003</v>
      </c>
      <c r="I24" s="472" t="s">
        <v>1004</v>
      </c>
      <c r="J24" s="471"/>
      <c r="K24" s="472" t="s">
        <v>1005</v>
      </c>
      <c r="L24" s="471"/>
      <c r="M24" s="471"/>
      <c r="N24" s="471"/>
      <c r="O24" s="471"/>
      <c r="P24" s="474"/>
      <c r="Q24" s="471" t="s">
        <v>817</v>
      </c>
      <c r="R24" s="471"/>
      <c r="S24" s="471" t="s">
        <v>863</v>
      </c>
      <c r="T24" s="374"/>
      <c r="U24" s="374"/>
      <c r="V24" s="476"/>
      <c r="W24" s="476" t="s">
        <v>864</v>
      </c>
      <c r="X24" s="232"/>
      <c r="Y24" s="387" t="s">
        <v>1006</v>
      </c>
      <c r="Z24" s="471" t="s">
        <v>1007</v>
      </c>
      <c r="AA24" s="478"/>
      <c r="AB24" s="471"/>
      <c r="AC24" s="475"/>
      <c r="AD24" s="475">
        <v>1</v>
      </c>
    </row>
    <row r="25" spans="1:30" s="224" customFormat="1" ht="13.5" customHeight="1">
      <c r="A25" s="225">
        <v>17</v>
      </c>
      <c r="B25" s="217"/>
      <c r="C25" s="473"/>
      <c r="D25" s="473" t="s">
        <v>1008</v>
      </c>
      <c r="E25" s="241"/>
      <c r="F25" s="241"/>
      <c r="G25" s="241"/>
      <c r="H25" s="471" t="s">
        <v>1009</v>
      </c>
      <c r="I25" s="472" t="s">
        <v>1010</v>
      </c>
      <c r="J25" s="471"/>
      <c r="K25" s="472" t="s">
        <v>1011</v>
      </c>
      <c r="L25" s="471"/>
      <c r="M25" s="471"/>
      <c r="N25" s="471"/>
      <c r="O25" s="471"/>
      <c r="P25" s="474"/>
      <c r="Q25" s="471" t="s">
        <v>817</v>
      </c>
      <c r="R25" s="471"/>
      <c r="S25" s="471" t="s">
        <v>863</v>
      </c>
      <c r="T25" s="475"/>
      <c r="U25" s="263"/>
      <c r="V25" s="476"/>
      <c r="W25" s="476" t="s">
        <v>864</v>
      </c>
      <c r="X25" s="232"/>
      <c r="Y25" s="393" t="s">
        <v>1012</v>
      </c>
      <c r="Z25" s="263" t="s">
        <v>1013</v>
      </c>
      <c r="AA25" s="478"/>
      <c r="AB25" s="471"/>
      <c r="AC25" s="475"/>
      <c r="AD25" s="475">
        <v>1</v>
      </c>
    </row>
    <row r="26" spans="1:30" s="224" customFormat="1" ht="13.5" customHeight="1">
      <c r="A26" s="225">
        <v>18</v>
      </c>
      <c r="B26" s="217"/>
      <c r="C26" s="473" t="s">
        <v>1014</v>
      </c>
      <c r="D26" s="241"/>
      <c r="E26" s="241"/>
      <c r="F26" s="241"/>
      <c r="G26" s="241"/>
      <c r="H26" s="471"/>
      <c r="I26" s="472"/>
      <c r="J26" s="471" t="s">
        <v>1015</v>
      </c>
      <c r="K26" s="472"/>
      <c r="L26" s="471"/>
      <c r="M26" s="471"/>
      <c r="N26" s="471"/>
      <c r="O26" s="471"/>
      <c r="P26" s="474"/>
      <c r="Q26" s="471" t="s">
        <v>817</v>
      </c>
      <c r="R26" s="471" t="s">
        <v>864</v>
      </c>
      <c r="S26" s="243" t="s">
        <v>1015</v>
      </c>
      <c r="T26" s="475"/>
      <c r="U26" s="471"/>
      <c r="V26" s="476" t="s">
        <v>864</v>
      </c>
      <c r="W26" s="476" t="s">
        <v>864</v>
      </c>
      <c r="X26" s="232"/>
      <c r="Y26" s="477"/>
      <c r="Z26" s="471"/>
      <c r="AA26" s="478"/>
      <c r="AB26" s="471"/>
      <c r="AC26" s="475">
        <v>1</v>
      </c>
      <c r="AD26" s="475">
        <v>1</v>
      </c>
    </row>
    <row r="27" spans="1:30" s="224" customFormat="1" ht="13.5" customHeight="1">
      <c r="A27" s="225">
        <v>19</v>
      </c>
      <c r="B27" s="217"/>
      <c r="C27" s="473"/>
      <c r="D27" s="241" t="s">
        <v>1016</v>
      </c>
      <c r="E27" s="241"/>
      <c r="F27" s="241"/>
      <c r="G27" s="241"/>
      <c r="H27" s="471" t="s">
        <v>1017</v>
      </c>
      <c r="I27" s="472" t="s">
        <v>1018</v>
      </c>
      <c r="J27" s="471" t="s">
        <v>1019</v>
      </c>
      <c r="K27" s="472"/>
      <c r="L27" s="471" t="s">
        <v>1020</v>
      </c>
      <c r="M27" s="471" t="s">
        <v>1021</v>
      </c>
      <c r="N27" s="471"/>
      <c r="O27" s="471"/>
      <c r="P27" s="474"/>
      <c r="Q27" s="471" t="s">
        <v>817</v>
      </c>
      <c r="R27" s="471"/>
      <c r="S27" s="471" t="s">
        <v>863</v>
      </c>
      <c r="T27" s="475" t="s">
        <v>864</v>
      </c>
      <c r="U27" s="255" t="s">
        <v>1022</v>
      </c>
      <c r="V27" s="476" t="s">
        <v>864</v>
      </c>
      <c r="W27" s="476" t="s">
        <v>864</v>
      </c>
      <c r="X27" s="232"/>
      <c r="Y27" s="477"/>
      <c r="Z27" s="471"/>
      <c r="AA27" s="478"/>
      <c r="AB27" s="471"/>
      <c r="AC27" s="475">
        <v>1</v>
      </c>
      <c r="AD27" s="475">
        <v>1</v>
      </c>
    </row>
    <row r="28" spans="1:30" s="224" customFormat="1" ht="13.5" customHeight="1">
      <c r="A28" s="225">
        <v>20</v>
      </c>
      <c r="B28" s="217"/>
      <c r="C28" s="473"/>
      <c r="D28" s="241" t="s">
        <v>1023</v>
      </c>
      <c r="E28" s="241"/>
      <c r="F28" s="241"/>
      <c r="G28" s="241"/>
      <c r="H28" s="471" t="s">
        <v>1024</v>
      </c>
      <c r="I28" s="472" t="s">
        <v>1025</v>
      </c>
      <c r="J28" s="471" t="s">
        <v>1026</v>
      </c>
      <c r="K28" s="472"/>
      <c r="L28" s="471"/>
      <c r="M28" s="471"/>
      <c r="N28" s="471"/>
      <c r="O28" s="471"/>
      <c r="P28" s="474"/>
      <c r="Q28" s="471" t="s">
        <v>817</v>
      </c>
      <c r="R28" s="471"/>
      <c r="S28" s="471" t="s">
        <v>863</v>
      </c>
      <c r="T28" s="475" t="s">
        <v>864</v>
      </c>
      <c r="U28" s="471" t="s">
        <v>1027</v>
      </c>
      <c r="V28" s="476" t="s">
        <v>864</v>
      </c>
      <c r="W28" s="476" t="s">
        <v>864</v>
      </c>
      <c r="X28" s="232"/>
      <c r="Y28" s="477"/>
      <c r="Z28" s="471"/>
      <c r="AA28" s="478" t="s">
        <v>1028</v>
      </c>
      <c r="AB28" s="471"/>
      <c r="AC28" s="475">
        <v>1</v>
      </c>
      <c r="AD28" s="475">
        <v>1</v>
      </c>
    </row>
    <row r="29" spans="1:30" s="224" customFormat="1" ht="13.5" customHeight="1">
      <c r="A29" s="225">
        <v>21</v>
      </c>
      <c r="B29" s="217"/>
      <c r="C29" s="473"/>
      <c r="D29" s="241" t="s">
        <v>1029</v>
      </c>
      <c r="E29" s="241"/>
      <c r="F29" s="241"/>
      <c r="G29" s="241"/>
      <c r="H29" s="471" t="s">
        <v>1030</v>
      </c>
      <c r="I29" s="472" t="s">
        <v>1031</v>
      </c>
      <c r="J29" s="471" t="s">
        <v>939</v>
      </c>
      <c r="K29" s="472"/>
      <c r="L29" s="471"/>
      <c r="M29" s="471"/>
      <c r="N29" s="471"/>
      <c r="O29" s="471"/>
      <c r="P29" s="474"/>
      <c r="Q29" s="471" t="s">
        <v>817</v>
      </c>
      <c r="R29" s="471"/>
      <c r="S29" s="471" t="s">
        <v>863</v>
      </c>
      <c r="T29" s="475"/>
      <c r="U29" s="471"/>
      <c r="V29" s="476" t="s">
        <v>864</v>
      </c>
      <c r="W29" s="476" t="s">
        <v>864</v>
      </c>
      <c r="X29" s="232"/>
      <c r="Y29" s="477"/>
      <c r="Z29" s="471"/>
      <c r="AA29" s="478"/>
      <c r="AB29" s="471"/>
      <c r="AC29" s="475">
        <v>1</v>
      </c>
      <c r="AD29" s="475">
        <v>1</v>
      </c>
    </row>
    <row r="30" spans="1:30" s="224" customFormat="1" ht="13.5" customHeight="1">
      <c r="A30" s="225">
        <v>22</v>
      </c>
      <c r="B30" s="217" t="s">
        <v>1032</v>
      </c>
      <c r="C30" s="216"/>
      <c r="D30" s="217"/>
      <c r="E30" s="217"/>
      <c r="F30" s="217"/>
      <c r="G30" s="217"/>
      <c r="H30" s="471" t="s">
        <v>1033</v>
      </c>
      <c r="I30" s="472"/>
      <c r="J30" s="471" t="s">
        <v>1034</v>
      </c>
      <c r="K30" s="472" t="s">
        <v>1035</v>
      </c>
      <c r="L30" s="471"/>
      <c r="M30" s="471"/>
      <c r="N30" s="471"/>
      <c r="O30" s="471"/>
      <c r="P30" s="474"/>
      <c r="Q30" s="471" t="s">
        <v>820</v>
      </c>
      <c r="R30" s="471" t="s">
        <v>864</v>
      </c>
      <c r="S30" s="243" t="s">
        <v>1035</v>
      </c>
      <c r="T30" s="281"/>
      <c r="U30" s="471"/>
      <c r="V30" s="476" t="s">
        <v>864</v>
      </c>
      <c r="W30" s="476" t="s">
        <v>864</v>
      </c>
      <c r="X30" s="232"/>
      <c r="Y30" s="477"/>
      <c r="Z30" s="471"/>
      <c r="AA30" s="478"/>
      <c r="AB30" s="471"/>
      <c r="AC30" s="475">
        <v>1</v>
      </c>
      <c r="AD30" s="475">
        <v>1</v>
      </c>
    </row>
    <row r="31" spans="1:30" s="224" customFormat="1" ht="13.5" customHeight="1">
      <c r="A31" s="225">
        <v>23</v>
      </c>
      <c r="B31" s="217"/>
      <c r="C31" s="217" t="s">
        <v>1036</v>
      </c>
      <c r="D31" s="217"/>
      <c r="E31" s="217"/>
      <c r="F31" s="217"/>
      <c r="G31" s="217"/>
      <c r="H31" s="471" t="s">
        <v>1037</v>
      </c>
      <c r="I31" s="472" t="s">
        <v>1038</v>
      </c>
      <c r="J31" s="471" t="s">
        <v>1039</v>
      </c>
      <c r="K31" s="472"/>
      <c r="L31" s="471"/>
      <c r="M31" s="471"/>
      <c r="N31" s="471"/>
      <c r="O31" s="471"/>
      <c r="P31" s="474"/>
      <c r="Q31" s="471" t="s">
        <v>820</v>
      </c>
      <c r="R31" s="471"/>
      <c r="S31" s="471" t="s">
        <v>863</v>
      </c>
      <c r="T31" s="475"/>
      <c r="U31" s="471"/>
      <c r="V31" s="476" t="s">
        <v>864</v>
      </c>
      <c r="W31" s="476" t="s">
        <v>864</v>
      </c>
      <c r="X31" s="232"/>
      <c r="Y31" s="477"/>
      <c r="Z31" s="471"/>
      <c r="AA31" s="478"/>
      <c r="AB31" s="471"/>
      <c r="AC31" s="475">
        <v>1</v>
      </c>
      <c r="AD31" s="475">
        <v>1</v>
      </c>
    </row>
    <row r="32" spans="1:30" s="249" customFormat="1" ht="13.5" customHeight="1">
      <c r="A32" s="225">
        <v>24</v>
      </c>
      <c r="B32" s="217"/>
      <c r="C32" s="219" t="s">
        <v>1040</v>
      </c>
      <c r="D32" s="219"/>
      <c r="E32" s="220"/>
      <c r="F32" s="220"/>
      <c r="G32" s="220"/>
      <c r="H32" s="471" t="s">
        <v>1041</v>
      </c>
      <c r="I32" s="472" t="s">
        <v>1042</v>
      </c>
      <c r="J32" s="471" t="s">
        <v>1043</v>
      </c>
      <c r="K32" s="472"/>
      <c r="L32" s="471"/>
      <c r="M32" s="471"/>
      <c r="N32" s="471"/>
      <c r="O32" s="471"/>
      <c r="P32" s="252"/>
      <c r="Q32" s="471" t="s">
        <v>817</v>
      </c>
      <c r="R32" s="471"/>
      <c r="S32" s="471" t="s">
        <v>863</v>
      </c>
      <c r="T32" s="475"/>
      <c r="U32" s="471"/>
      <c r="V32" s="476" t="s">
        <v>864</v>
      </c>
      <c r="W32" s="476" t="s">
        <v>864</v>
      </c>
      <c r="X32" s="232"/>
      <c r="Y32" s="477"/>
      <c r="Z32" s="471"/>
      <c r="AA32" s="478"/>
      <c r="AB32" s="471"/>
      <c r="AC32" s="475">
        <v>1</v>
      </c>
      <c r="AD32" s="475"/>
    </row>
    <row r="33" spans="1:30" s="224" customFormat="1" ht="13.5" customHeight="1">
      <c r="A33" s="225">
        <v>25</v>
      </c>
      <c r="B33" s="217"/>
      <c r="C33" s="217" t="s">
        <v>1044</v>
      </c>
      <c r="D33" s="217"/>
      <c r="E33" s="217"/>
      <c r="F33" s="217"/>
      <c r="G33" s="217"/>
      <c r="H33" s="263" t="s">
        <v>1045</v>
      </c>
      <c r="I33" s="472" t="s">
        <v>1046</v>
      </c>
      <c r="J33" s="471" t="s">
        <v>871</v>
      </c>
      <c r="K33" s="472"/>
      <c r="L33" s="471" t="s">
        <v>1047</v>
      </c>
      <c r="M33" s="471" t="s">
        <v>1048</v>
      </c>
      <c r="N33" s="471"/>
      <c r="O33" s="471"/>
      <c r="P33" s="252"/>
      <c r="Q33" s="471" t="s">
        <v>817</v>
      </c>
      <c r="R33" s="471"/>
      <c r="S33" s="471" t="s">
        <v>863</v>
      </c>
      <c r="T33" s="475"/>
      <c r="U33" s="471"/>
      <c r="V33" s="476" t="s">
        <v>864</v>
      </c>
      <c r="W33" s="476" t="s">
        <v>864</v>
      </c>
      <c r="X33" s="232"/>
      <c r="Y33" s="477"/>
      <c r="Z33" s="471"/>
      <c r="AA33" s="478"/>
      <c r="AB33" s="471"/>
      <c r="AC33" s="475">
        <v>1</v>
      </c>
      <c r="AD33" s="475">
        <v>1</v>
      </c>
    </row>
    <row r="34" spans="1:30" s="224" customFormat="1" ht="13.5" customHeight="1">
      <c r="A34" s="225">
        <v>26</v>
      </c>
      <c r="B34" s="217"/>
      <c r="C34" s="217" t="s">
        <v>1049</v>
      </c>
      <c r="D34" s="221"/>
      <c r="E34" s="221"/>
      <c r="F34" s="221"/>
      <c r="G34" s="221"/>
      <c r="H34" s="471"/>
      <c r="I34" s="472"/>
      <c r="J34" s="471"/>
      <c r="K34" s="472" t="s">
        <v>1050</v>
      </c>
      <c r="L34" s="471"/>
      <c r="M34" s="471"/>
      <c r="N34" s="471"/>
      <c r="O34" s="471"/>
      <c r="P34" s="474"/>
      <c r="Q34" s="471" t="s">
        <v>817</v>
      </c>
      <c r="R34" s="471" t="s">
        <v>864</v>
      </c>
      <c r="S34" s="243" t="s">
        <v>1050</v>
      </c>
      <c r="T34" s="475"/>
      <c r="U34" s="471"/>
      <c r="V34" s="476" t="s">
        <v>864</v>
      </c>
      <c r="W34" s="476" t="s">
        <v>864</v>
      </c>
      <c r="X34" s="232"/>
      <c r="Y34" s="477"/>
      <c r="Z34" s="471"/>
      <c r="AA34" s="478"/>
      <c r="AB34" s="471"/>
      <c r="AC34" s="475">
        <v>1</v>
      </c>
      <c r="AD34" s="475">
        <v>1</v>
      </c>
    </row>
    <row r="35" spans="1:30" s="224" customFormat="1" ht="13.5" customHeight="1">
      <c r="A35" s="225">
        <v>27</v>
      </c>
      <c r="B35" s="217"/>
      <c r="C35" s="217"/>
      <c r="D35" s="473" t="s">
        <v>1051</v>
      </c>
      <c r="E35" s="253"/>
      <c r="F35" s="239"/>
      <c r="G35" s="239"/>
      <c r="H35" s="471" t="s">
        <v>1052</v>
      </c>
      <c r="I35" s="472" t="s">
        <v>1053</v>
      </c>
      <c r="J35" s="471" t="s">
        <v>1054</v>
      </c>
      <c r="K35" s="472" t="s">
        <v>1055</v>
      </c>
      <c r="L35" s="471"/>
      <c r="M35" s="471"/>
      <c r="N35" s="471"/>
      <c r="O35" s="471"/>
      <c r="P35" s="474"/>
      <c r="Q35" s="471" t="s">
        <v>820</v>
      </c>
      <c r="R35" s="471"/>
      <c r="S35" s="471" t="s">
        <v>863</v>
      </c>
      <c r="T35" s="475"/>
      <c r="U35" s="471" t="s">
        <v>1056</v>
      </c>
      <c r="V35" s="476" t="s">
        <v>864</v>
      </c>
      <c r="W35" s="476" t="s">
        <v>864</v>
      </c>
      <c r="X35" s="232"/>
      <c r="Y35" s="477"/>
      <c r="Z35" s="471"/>
      <c r="AA35" s="478"/>
      <c r="AB35" s="471"/>
      <c r="AC35" s="475">
        <v>1</v>
      </c>
      <c r="AD35" s="475">
        <v>1</v>
      </c>
    </row>
    <row r="36" spans="1:30" s="254" customFormat="1" ht="13.5" customHeight="1">
      <c r="A36" s="225">
        <v>28</v>
      </c>
      <c r="B36" s="217"/>
      <c r="C36" s="222"/>
      <c r="D36" s="473" t="s">
        <v>1057</v>
      </c>
      <c r="E36" s="221"/>
      <c r="F36" s="221"/>
      <c r="G36" s="221"/>
      <c r="H36" s="471" t="s">
        <v>1058</v>
      </c>
      <c r="I36" s="472" t="s">
        <v>1059</v>
      </c>
      <c r="J36" s="471"/>
      <c r="K36" s="472" t="s">
        <v>1060</v>
      </c>
      <c r="L36" s="471" t="s">
        <v>1061</v>
      </c>
      <c r="M36" s="471" t="s">
        <v>254</v>
      </c>
      <c r="N36" s="471"/>
      <c r="O36" s="471"/>
      <c r="P36" s="474"/>
      <c r="Q36" s="471" t="s">
        <v>817</v>
      </c>
      <c r="R36" s="471"/>
      <c r="S36" s="471" t="s">
        <v>863</v>
      </c>
      <c r="T36" s="475"/>
      <c r="U36" s="471"/>
      <c r="V36" s="476" t="s">
        <v>864</v>
      </c>
      <c r="W36" s="476" t="s">
        <v>864</v>
      </c>
      <c r="X36" s="232"/>
      <c r="Y36" s="477"/>
      <c r="Z36" s="471"/>
      <c r="AA36" s="478"/>
      <c r="AB36" s="471"/>
      <c r="AC36" s="475">
        <v>1</v>
      </c>
      <c r="AD36" s="475">
        <v>1</v>
      </c>
    </row>
    <row r="37" spans="1:30" s="254" customFormat="1" ht="13.5" customHeight="1">
      <c r="A37" s="225">
        <v>29</v>
      </c>
      <c r="B37" s="217"/>
      <c r="C37" s="222"/>
      <c r="D37" s="473" t="s">
        <v>1062</v>
      </c>
      <c r="E37" s="221"/>
      <c r="F37" s="221"/>
      <c r="G37" s="221"/>
      <c r="H37" s="471"/>
      <c r="I37" s="472"/>
      <c r="J37" s="471"/>
      <c r="K37" s="472" t="s">
        <v>1063</v>
      </c>
      <c r="L37" s="471" t="s">
        <v>1064</v>
      </c>
      <c r="M37" s="471" t="s">
        <v>1065</v>
      </c>
      <c r="N37" s="471"/>
      <c r="O37" s="471"/>
      <c r="P37" s="474"/>
      <c r="Q37" s="471" t="s">
        <v>817</v>
      </c>
      <c r="R37" s="471" t="s">
        <v>864</v>
      </c>
      <c r="S37" s="243" t="s">
        <v>1063</v>
      </c>
      <c r="T37" s="475"/>
      <c r="U37" s="471"/>
      <c r="V37" s="476" t="s">
        <v>864</v>
      </c>
      <c r="W37" s="476" t="s">
        <v>864</v>
      </c>
      <c r="X37" s="232"/>
      <c r="Y37" s="477"/>
      <c r="Z37" s="471"/>
      <c r="AA37" s="478"/>
      <c r="AB37" s="471"/>
      <c r="AC37" s="475">
        <v>1</v>
      </c>
      <c r="AD37" s="475">
        <v>1</v>
      </c>
    </row>
    <row r="38" spans="1:30" s="254" customFormat="1" ht="13.5" customHeight="1">
      <c r="A38" s="225">
        <v>30</v>
      </c>
      <c r="B38" s="217"/>
      <c r="C38" s="222"/>
      <c r="D38" s="241"/>
      <c r="E38" s="241" t="s">
        <v>1066</v>
      </c>
      <c r="F38" s="241"/>
      <c r="G38" s="241"/>
      <c r="H38" s="471" t="s">
        <v>1067</v>
      </c>
      <c r="I38" s="472" t="s">
        <v>1068</v>
      </c>
      <c r="J38" s="471"/>
      <c r="K38" s="472" t="s">
        <v>1055</v>
      </c>
      <c r="L38" s="471"/>
      <c r="M38" s="471"/>
      <c r="N38" s="471"/>
      <c r="O38" s="471"/>
      <c r="P38" s="474"/>
      <c r="Q38" s="471" t="s">
        <v>820</v>
      </c>
      <c r="R38" s="471"/>
      <c r="S38" s="471" t="s">
        <v>863</v>
      </c>
      <c r="T38" s="475"/>
      <c r="U38" s="471" t="s">
        <v>1069</v>
      </c>
      <c r="V38" s="476" t="s">
        <v>864</v>
      </c>
      <c r="W38" s="476" t="s">
        <v>864</v>
      </c>
      <c r="X38" s="232"/>
      <c r="Y38" s="477"/>
      <c r="Z38" s="471"/>
      <c r="AA38" s="478"/>
      <c r="AB38" s="471"/>
      <c r="AC38" s="475">
        <v>1</v>
      </c>
      <c r="AD38" s="475">
        <v>1</v>
      </c>
    </row>
    <row r="39" spans="1:30" s="224" customFormat="1" ht="13.5" customHeight="1">
      <c r="A39" s="225">
        <v>31</v>
      </c>
      <c r="B39" s="217"/>
      <c r="C39" s="217"/>
      <c r="D39" s="241"/>
      <c r="E39" s="241" t="s">
        <v>1070</v>
      </c>
      <c r="F39" s="241"/>
      <c r="G39" s="241"/>
      <c r="H39" s="471"/>
      <c r="I39" s="472" t="s">
        <v>1071</v>
      </c>
      <c r="J39" s="471"/>
      <c r="K39" s="472" t="s">
        <v>999</v>
      </c>
      <c r="L39" s="471"/>
      <c r="M39" s="471"/>
      <c r="N39" s="471"/>
      <c r="O39" s="471"/>
      <c r="P39" s="474"/>
      <c r="Q39" s="471" t="s">
        <v>817</v>
      </c>
      <c r="R39" s="471"/>
      <c r="S39" s="471" t="s">
        <v>863</v>
      </c>
      <c r="T39" s="475"/>
      <c r="U39" s="471"/>
      <c r="V39" s="476" t="s">
        <v>864</v>
      </c>
      <c r="W39" s="476" t="s">
        <v>864</v>
      </c>
      <c r="X39" s="232"/>
      <c r="Y39" s="477"/>
      <c r="Z39" s="471"/>
      <c r="AA39" s="478"/>
      <c r="AB39" s="471"/>
      <c r="AC39" s="475">
        <v>1</v>
      </c>
      <c r="AD39" s="475">
        <v>1</v>
      </c>
    </row>
    <row r="40" spans="1:30" s="224" customFormat="1" ht="13.5" customHeight="1">
      <c r="A40" s="225">
        <v>32</v>
      </c>
      <c r="B40" s="217"/>
      <c r="C40" s="217"/>
      <c r="D40" s="241"/>
      <c r="E40" s="241" t="s">
        <v>1072</v>
      </c>
      <c r="F40" s="241"/>
      <c r="G40" s="241"/>
      <c r="H40" s="471"/>
      <c r="I40" s="472" t="s">
        <v>1073</v>
      </c>
      <c r="J40" s="471"/>
      <c r="K40" s="472" t="s">
        <v>871</v>
      </c>
      <c r="L40" s="471"/>
      <c r="M40" s="471"/>
      <c r="N40" s="471"/>
      <c r="O40" s="471"/>
      <c r="P40" s="474"/>
      <c r="Q40" s="471" t="s">
        <v>817</v>
      </c>
      <c r="R40" s="471"/>
      <c r="S40" s="471" t="s">
        <v>863</v>
      </c>
      <c r="T40" s="475"/>
      <c r="U40" s="471"/>
      <c r="V40" s="476" t="s">
        <v>864</v>
      </c>
      <c r="W40" s="476" t="s">
        <v>864</v>
      </c>
      <c r="X40" s="232"/>
      <c r="Y40" s="477"/>
      <c r="Z40" s="471"/>
      <c r="AA40" s="478"/>
      <c r="AB40" s="471"/>
      <c r="AC40" s="475">
        <v>1</v>
      </c>
      <c r="AD40" s="475">
        <v>1</v>
      </c>
    </row>
    <row r="41" spans="1:30" s="224" customFormat="1" ht="13.5" customHeight="1">
      <c r="A41" s="225">
        <v>33</v>
      </c>
      <c r="B41" s="217"/>
      <c r="C41" s="217" t="s">
        <v>1074</v>
      </c>
      <c r="D41" s="221"/>
      <c r="E41" s="221"/>
      <c r="F41" s="221"/>
      <c r="G41" s="221"/>
      <c r="H41" s="471"/>
      <c r="I41" s="472"/>
      <c r="J41" s="471"/>
      <c r="K41" s="472" t="s">
        <v>1075</v>
      </c>
      <c r="L41" s="471"/>
      <c r="M41" s="471"/>
      <c r="N41" s="471"/>
      <c r="O41" s="471"/>
      <c r="P41" s="474"/>
      <c r="Q41" s="471" t="s">
        <v>817</v>
      </c>
      <c r="R41" s="471" t="s">
        <v>864</v>
      </c>
      <c r="S41" s="243" t="s">
        <v>1075</v>
      </c>
      <c r="T41" s="475"/>
      <c r="U41" s="471"/>
      <c r="V41" s="476" t="s">
        <v>864</v>
      </c>
      <c r="W41" s="476" t="s">
        <v>864</v>
      </c>
      <c r="X41" s="232"/>
      <c r="Y41" s="477"/>
      <c r="Z41" s="471"/>
      <c r="AA41" s="478"/>
      <c r="AB41" s="471"/>
      <c r="AC41" s="475"/>
      <c r="AD41" s="475">
        <v>1</v>
      </c>
    </row>
    <row r="42" spans="1:30" s="231" customFormat="1" ht="13.5" customHeight="1">
      <c r="A42" s="225">
        <v>34</v>
      </c>
      <c r="B42" s="217"/>
      <c r="C42" s="217"/>
      <c r="D42" s="241" t="s">
        <v>388</v>
      </c>
      <c r="E42" s="217"/>
      <c r="F42" s="217"/>
      <c r="G42" s="217"/>
      <c r="H42" s="471" t="s">
        <v>1076</v>
      </c>
      <c r="I42" s="472" t="s">
        <v>1077</v>
      </c>
      <c r="J42" s="471" t="s">
        <v>1075</v>
      </c>
      <c r="K42" s="472" t="s">
        <v>871</v>
      </c>
      <c r="L42" s="471" t="s">
        <v>1078</v>
      </c>
      <c r="M42" s="471" t="s">
        <v>388</v>
      </c>
      <c r="N42" s="471"/>
      <c r="O42" s="471"/>
      <c r="P42" s="252"/>
      <c r="Q42" s="471" t="s">
        <v>817</v>
      </c>
      <c r="R42" s="471"/>
      <c r="S42" s="471" t="s">
        <v>863</v>
      </c>
      <c r="T42" s="475"/>
      <c r="U42" s="471"/>
      <c r="V42" s="476" t="s">
        <v>864</v>
      </c>
      <c r="W42" s="476" t="s">
        <v>864</v>
      </c>
      <c r="X42" s="232"/>
      <c r="Y42" s="477"/>
      <c r="Z42" s="255"/>
      <c r="AA42" s="245" t="s">
        <v>1079</v>
      </c>
      <c r="AB42" s="471"/>
      <c r="AC42" s="475">
        <v>1</v>
      </c>
      <c r="AD42" s="475">
        <v>1</v>
      </c>
    </row>
    <row r="43" spans="1:30" s="224" customFormat="1" ht="13.5" customHeight="1">
      <c r="A43" s="225">
        <v>35</v>
      </c>
      <c r="B43" s="217"/>
      <c r="C43" s="217"/>
      <c r="D43" s="241" t="s">
        <v>392</v>
      </c>
      <c r="E43" s="217"/>
      <c r="F43" s="217"/>
      <c r="G43" s="217"/>
      <c r="H43" s="471" t="s">
        <v>1080</v>
      </c>
      <c r="I43" s="472">
        <v>59350</v>
      </c>
      <c r="J43" s="471" t="s">
        <v>1081</v>
      </c>
      <c r="K43" s="472" t="s">
        <v>1082</v>
      </c>
      <c r="L43" s="471" t="s">
        <v>1083</v>
      </c>
      <c r="M43" s="471" t="s">
        <v>392</v>
      </c>
      <c r="N43" s="471"/>
      <c r="O43" s="471"/>
      <c r="P43" s="252"/>
      <c r="Q43" s="471" t="s">
        <v>817</v>
      </c>
      <c r="R43" s="471"/>
      <c r="S43" s="471" t="s">
        <v>863</v>
      </c>
      <c r="T43" s="475"/>
      <c r="U43" s="471" t="s">
        <v>1084</v>
      </c>
      <c r="V43" s="476" t="s">
        <v>864</v>
      </c>
      <c r="W43" s="476" t="s">
        <v>864</v>
      </c>
      <c r="X43" s="232"/>
      <c r="Y43" s="477"/>
      <c r="Z43" s="471"/>
      <c r="AA43" s="478"/>
      <c r="AB43" s="471"/>
      <c r="AC43" s="475">
        <v>1</v>
      </c>
      <c r="AD43" s="475">
        <v>1</v>
      </c>
    </row>
    <row r="44" spans="1:30" s="224" customFormat="1" ht="13.5" customHeight="1">
      <c r="A44" s="225">
        <v>36</v>
      </c>
      <c r="B44" s="217"/>
      <c r="C44" s="217"/>
      <c r="D44" s="241" t="s">
        <v>1085</v>
      </c>
      <c r="E44" s="241"/>
      <c r="F44" s="241"/>
      <c r="G44" s="241"/>
      <c r="H44" s="263" t="s">
        <v>1086</v>
      </c>
      <c r="I44" s="472" t="s">
        <v>1087</v>
      </c>
      <c r="J44" s="471"/>
      <c r="K44" s="472" t="s">
        <v>1088</v>
      </c>
      <c r="L44" s="471"/>
      <c r="M44" s="471"/>
      <c r="N44" s="471"/>
      <c r="O44" s="471"/>
      <c r="P44" s="474"/>
      <c r="Q44" s="471" t="s">
        <v>817</v>
      </c>
      <c r="R44" s="471"/>
      <c r="S44" s="479" t="s">
        <v>863</v>
      </c>
      <c r="T44" s="282"/>
      <c r="U44" s="471"/>
      <c r="V44" s="476" t="s">
        <v>864</v>
      </c>
      <c r="W44" s="476" t="s">
        <v>864</v>
      </c>
      <c r="X44" s="232"/>
      <c r="Y44" s="477"/>
      <c r="Z44" s="471"/>
      <c r="AA44" s="478"/>
      <c r="AB44" s="471"/>
      <c r="AC44" s="475"/>
      <c r="AD44" s="475">
        <v>1</v>
      </c>
    </row>
    <row r="45" spans="1:30" s="256" customFormat="1" ht="12.75" customHeight="1">
      <c r="A45" s="225">
        <v>37</v>
      </c>
      <c r="B45" s="217"/>
      <c r="C45" s="217" t="s">
        <v>1089</v>
      </c>
      <c r="D45" s="221"/>
      <c r="E45" s="221"/>
      <c r="F45" s="221"/>
      <c r="G45" s="221"/>
      <c r="H45" s="471" t="s">
        <v>1090</v>
      </c>
      <c r="I45" s="472"/>
      <c r="J45" s="471"/>
      <c r="K45" s="472" t="s">
        <v>1091</v>
      </c>
      <c r="L45" s="471"/>
      <c r="M45" s="471"/>
      <c r="N45" s="471"/>
      <c r="O45" s="471"/>
      <c r="P45" s="474"/>
      <c r="Q45" s="471" t="s">
        <v>817</v>
      </c>
      <c r="R45" s="471" t="s">
        <v>864</v>
      </c>
      <c r="S45" s="243" t="s">
        <v>1091</v>
      </c>
      <c r="T45" s="475"/>
      <c r="U45" s="471"/>
      <c r="V45" s="476" t="s">
        <v>864</v>
      </c>
      <c r="W45" s="476" t="s">
        <v>864</v>
      </c>
      <c r="X45" s="232"/>
      <c r="Y45" s="477"/>
      <c r="Z45" s="471"/>
      <c r="AA45" s="478"/>
      <c r="AB45" s="471"/>
      <c r="AC45" s="475">
        <v>1</v>
      </c>
      <c r="AD45" s="475">
        <v>1</v>
      </c>
    </row>
    <row r="46" spans="1:30" s="256" customFormat="1" ht="12.75" customHeight="1">
      <c r="A46" s="225">
        <v>38</v>
      </c>
      <c r="B46" s="217"/>
      <c r="C46" s="217"/>
      <c r="D46" s="473" t="s">
        <v>415</v>
      </c>
      <c r="E46" s="221"/>
      <c r="F46" s="221"/>
      <c r="G46" s="221"/>
      <c r="H46" s="471" t="s">
        <v>1092</v>
      </c>
      <c r="I46" s="472" t="s">
        <v>1093</v>
      </c>
      <c r="J46" s="471"/>
      <c r="K46" s="472" t="s">
        <v>1094</v>
      </c>
      <c r="L46" s="471" t="s">
        <v>1095</v>
      </c>
      <c r="M46" s="471" t="s">
        <v>415</v>
      </c>
      <c r="N46" s="471"/>
      <c r="O46" s="471"/>
      <c r="P46" s="474"/>
      <c r="Q46" s="471" t="s">
        <v>817</v>
      </c>
      <c r="R46" s="471"/>
      <c r="S46" s="479" t="s">
        <v>863</v>
      </c>
      <c r="T46" s="282"/>
      <c r="U46" s="471"/>
      <c r="V46" s="476" t="s">
        <v>864</v>
      </c>
      <c r="W46" s="476" t="s">
        <v>864</v>
      </c>
      <c r="X46" s="232"/>
      <c r="Y46" s="477"/>
      <c r="Z46" s="471"/>
      <c r="AA46" s="478"/>
      <c r="AB46" s="471"/>
      <c r="AC46" s="475">
        <v>1</v>
      </c>
      <c r="AD46" s="475">
        <v>1</v>
      </c>
    </row>
    <row r="47" spans="1:30" s="256" customFormat="1" ht="12.75" customHeight="1">
      <c r="A47" s="225">
        <v>39</v>
      </c>
      <c r="B47" s="217"/>
      <c r="C47" s="217"/>
      <c r="D47" s="473" t="s">
        <v>1096</v>
      </c>
      <c r="E47" s="221"/>
      <c r="F47" s="221"/>
      <c r="G47" s="221"/>
      <c r="H47" s="471" t="s">
        <v>1097</v>
      </c>
      <c r="I47" s="472" t="s">
        <v>1098</v>
      </c>
      <c r="J47" s="471"/>
      <c r="K47" s="472" t="s">
        <v>1099</v>
      </c>
      <c r="L47" s="471" t="s">
        <v>1100</v>
      </c>
      <c r="M47" s="471" t="s">
        <v>424</v>
      </c>
      <c r="N47" s="471"/>
      <c r="O47" s="471"/>
      <c r="P47" s="474"/>
      <c r="Q47" s="471" t="s">
        <v>817</v>
      </c>
      <c r="R47" s="471"/>
      <c r="S47" s="479" t="s">
        <v>863</v>
      </c>
      <c r="T47" s="282"/>
      <c r="U47" s="471"/>
      <c r="V47" s="476" t="s">
        <v>864</v>
      </c>
      <c r="W47" s="476" t="s">
        <v>864</v>
      </c>
      <c r="X47" s="232"/>
      <c r="Y47" s="477"/>
      <c r="Z47" s="471"/>
      <c r="AA47" s="478"/>
      <c r="AB47" s="471"/>
      <c r="AC47" s="475">
        <v>1</v>
      </c>
      <c r="AD47" s="475">
        <v>1</v>
      </c>
    </row>
    <row r="48" spans="1:30" s="244" customFormat="1" ht="12.75" customHeight="1">
      <c r="A48" s="225">
        <v>40</v>
      </c>
      <c r="B48" s="217"/>
      <c r="C48" s="222"/>
      <c r="D48" s="473" t="s">
        <v>429</v>
      </c>
      <c r="E48" s="221"/>
      <c r="F48" s="221"/>
      <c r="G48" s="221"/>
      <c r="H48" s="471" t="s">
        <v>1101</v>
      </c>
      <c r="I48" s="472" t="s">
        <v>1102</v>
      </c>
      <c r="J48" s="471"/>
      <c r="K48" s="472" t="s">
        <v>1103</v>
      </c>
      <c r="L48" s="471"/>
      <c r="M48" s="471"/>
      <c r="N48" s="471"/>
      <c r="O48" s="471"/>
      <c r="P48" s="474"/>
      <c r="Q48" s="471" t="s">
        <v>817</v>
      </c>
      <c r="R48" s="471"/>
      <c r="S48" s="479" t="s">
        <v>863</v>
      </c>
      <c r="T48" s="282"/>
      <c r="U48" s="471"/>
      <c r="V48" s="476" t="s">
        <v>864</v>
      </c>
      <c r="W48" s="476" t="s">
        <v>864</v>
      </c>
      <c r="X48" s="232"/>
      <c r="Y48" s="477"/>
      <c r="Z48" s="471"/>
      <c r="AA48" s="478"/>
      <c r="AB48" s="471"/>
      <c r="AC48" s="475">
        <v>1</v>
      </c>
      <c r="AD48" s="475">
        <v>1</v>
      </c>
    </row>
    <row r="49" spans="1:30" s="244" customFormat="1" ht="12.75" customHeight="1">
      <c r="A49" s="225">
        <v>41</v>
      </c>
      <c r="B49" s="217"/>
      <c r="C49" s="222"/>
      <c r="D49" s="473" t="s">
        <v>426</v>
      </c>
      <c r="E49" s="221"/>
      <c r="F49" s="221"/>
      <c r="G49" s="221"/>
      <c r="H49" s="471" t="s">
        <v>1104</v>
      </c>
      <c r="I49" s="472" t="s">
        <v>1105</v>
      </c>
      <c r="J49" s="471"/>
      <c r="K49" s="472" t="s">
        <v>1106</v>
      </c>
      <c r="L49" s="471" t="s">
        <v>1107</v>
      </c>
      <c r="M49" s="471" t="s">
        <v>426</v>
      </c>
      <c r="N49" s="471"/>
      <c r="O49" s="471"/>
      <c r="P49" s="474"/>
      <c r="Q49" s="471" t="s">
        <v>823</v>
      </c>
      <c r="R49" s="471"/>
      <c r="S49" s="479" t="s">
        <v>863</v>
      </c>
      <c r="T49" s="282"/>
      <c r="U49" s="471"/>
      <c r="V49" s="476" t="s">
        <v>864</v>
      </c>
      <c r="W49" s="476" t="s">
        <v>864</v>
      </c>
      <c r="X49" s="232"/>
      <c r="Y49" s="477"/>
      <c r="Z49" s="471"/>
      <c r="AA49" s="478"/>
      <c r="AB49" s="471"/>
      <c r="AC49" s="475">
        <v>1</v>
      </c>
      <c r="AD49" s="475">
        <v>1</v>
      </c>
    </row>
    <row r="50" spans="1:30" s="244" customFormat="1" ht="12.75" customHeight="1">
      <c r="A50" s="225">
        <v>42</v>
      </c>
      <c r="B50" s="217"/>
      <c r="C50" s="222"/>
      <c r="D50" s="473" t="s">
        <v>1108</v>
      </c>
      <c r="E50" s="221"/>
      <c r="F50" s="221"/>
      <c r="G50" s="221"/>
      <c r="H50" s="471" t="s">
        <v>1109</v>
      </c>
      <c r="I50" s="472" t="s">
        <v>1110</v>
      </c>
      <c r="J50" s="471"/>
      <c r="K50" s="472" t="s">
        <v>1111</v>
      </c>
      <c r="L50" s="471"/>
      <c r="M50" s="471"/>
      <c r="N50" s="471"/>
      <c r="O50" s="471"/>
      <c r="P50" s="474"/>
      <c r="Q50" s="471" t="s">
        <v>817</v>
      </c>
      <c r="R50" s="471"/>
      <c r="S50" s="479" t="s">
        <v>863</v>
      </c>
      <c r="T50" s="282"/>
      <c r="U50" s="471"/>
      <c r="V50" s="476" t="s">
        <v>864</v>
      </c>
      <c r="W50" s="476" t="s">
        <v>864</v>
      </c>
      <c r="X50" s="232"/>
      <c r="Y50" s="477"/>
      <c r="Z50" s="471"/>
      <c r="AA50" s="478"/>
      <c r="AB50" s="471"/>
      <c r="AC50" s="475">
        <v>1</v>
      </c>
      <c r="AD50" s="475">
        <v>1</v>
      </c>
    </row>
    <row r="51" spans="1:30" s="257" customFormat="1" ht="12.75" customHeight="1">
      <c r="A51" s="225">
        <v>43</v>
      </c>
      <c r="B51" s="217"/>
      <c r="C51" s="222"/>
      <c r="D51" s="473" t="s">
        <v>1112</v>
      </c>
      <c r="E51" s="221"/>
      <c r="F51" s="221"/>
      <c r="G51" s="221"/>
      <c r="H51" s="471" t="s">
        <v>410</v>
      </c>
      <c r="I51" s="472" t="s">
        <v>1113</v>
      </c>
      <c r="J51" s="471"/>
      <c r="K51" s="472" t="s">
        <v>1114</v>
      </c>
      <c r="L51" s="471"/>
      <c r="M51" s="471"/>
      <c r="N51" s="471"/>
      <c r="O51" s="471"/>
      <c r="P51" s="474"/>
      <c r="Q51" s="471" t="s">
        <v>817</v>
      </c>
      <c r="R51" s="471"/>
      <c r="S51" s="479" t="s">
        <v>863</v>
      </c>
      <c r="T51" s="282"/>
      <c r="U51" s="471"/>
      <c r="V51" s="476" t="s">
        <v>864</v>
      </c>
      <c r="W51" s="476" t="s">
        <v>864</v>
      </c>
      <c r="X51" s="232"/>
      <c r="Y51" s="477"/>
      <c r="Z51" s="471"/>
      <c r="AA51" s="478"/>
      <c r="AB51" s="471"/>
      <c r="AC51" s="475">
        <v>1</v>
      </c>
      <c r="AD51" s="475">
        <v>1</v>
      </c>
    </row>
    <row r="52" spans="1:30" s="258" customFormat="1" ht="12.75" customHeight="1">
      <c r="A52" s="225">
        <v>44</v>
      </c>
      <c r="B52" s="217"/>
      <c r="C52" s="218"/>
      <c r="D52" s="473" t="s">
        <v>1115</v>
      </c>
      <c r="E52" s="221"/>
      <c r="F52" s="221"/>
      <c r="G52" s="221"/>
      <c r="H52" s="471"/>
      <c r="I52" s="472" t="s">
        <v>1116</v>
      </c>
      <c r="J52" s="471"/>
      <c r="K52" s="472" t="s">
        <v>1117</v>
      </c>
      <c r="L52" s="471"/>
      <c r="M52" s="471"/>
      <c r="N52" s="471"/>
      <c r="O52" s="471"/>
      <c r="P52" s="474"/>
      <c r="Q52" s="471" t="s">
        <v>817</v>
      </c>
      <c r="R52" s="471"/>
      <c r="S52" s="479" t="s">
        <v>863</v>
      </c>
      <c r="T52" s="282"/>
      <c r="U52" s="471"/>
      <c r="V52" s="476" t="s">
        <v>864</v>
      </c>
      <c r="W52" s="476" t="s">
        <v>864</v>
      </c>
      <c r="X52" s="232"/>
      <c r="Y52" s="477"/>
      <c r="Z52" s="471"/>
      <c r="AA52" s="478"/>
      <c r="AB52" s="471"/>
      <c r="AC52" s="475">
        <v>1</v>
      </c>
      <c r="AD52" s="475">
        <v>1</v>
      </c>
    </row>
    <row r="53" spans="1:30" s="256" customFormat="1" ht="12.95" customHeight="1">
      <c r="A53" s="225">
        <v>45</v>
      </c>
      <c r="B53" s="217"/>
      <c r="C53" s="218"/>
      <c r="D53" s="473" t="s">
        <v>178</v>
      </c>
      <c r="E53" s="221"/>
      <c r="F53" s="221"/>
      <c r="G53" s="221"/>
      <c r="H53" s="471" t="s">
        <v>1118</v>
      </c>
      <c r="I53" s="472" t="s">
        <v>1119</v>
      </c>
      <c r="J53" s="471"/>
      <c r="K53" s="472" t="s">
        <v>1120</v>
      </c>
      <c r="L53" s="471"/>
      <c r="M53" s="471"/>
      <c r="N53" s="471"/>
      <c r="O53" s="471"/>
      <c r="P53" s="474"/>
      <c r="Q53" s="471" t="s">
        <v>817</v>
      </c>
      <c r="R53" s="471"/>
      <c r="S53" s="479" t="s">
        <v>863</v>
      </c>
      <c r="T53" s="282"/>
      <c r="U53" s="471"/>
      <c r="V53" s="476" t="s">
        <v>864</v>
      </c>
      <c r="W53" s="476" t="s">
        <v>864</v>
      </c>
      <c r="X53" s="232"/>
      <c r="Y53" s="477"/>
      <c r="Z53" s="471"/>
      <c r="AA53" s="478"/>
      <c r="AB53" s="471"/>
      <c r="AC53" s="475">
        <v>1</v>
      </c>
      <c r="AD53" s="475">
        <v>1</v>
      </c>
    </row>
    <row r="54" spans="1:30" s="256" customFormat="1" ht="12.95" customHeight="1">
      <c r="A54" s="225">
        <v>46</v>
      </c>
      <c r="B54" s="217"/>
      <c r="C54" s="218"/>
      <c r="D54" s="241" t="s">
        <v>1121</v>
      </c>
      <c r="E54" s="241"/>
      <c r="F54" s="241"/>
      <c r="G54" s="241"/>
      <c r="H54" s="471" t="s">
        <v>1122</v>
      </c>
      <c r="I54" s="472">
        <v>33123452323</v>
      </c>
      <c r="J54" s="471"/>
      <c r="K54" s="472" t="s">
        <v>1123</v>
      </c>
      <c r="L54" s="471"/>
      <c r="M54" s="471"/>
      <c r="N54" s="471"/>
      <c r="O54" s="471"/>
      <c r="P54" s="474"/>
      <c r="Q54" s="471" t="s">
        <v>817</v>
      </c>
      <c r="R54" s="471"/>
      <c r="S54" s="471" t="s">
        <v>1060</v>
      </c>
      <c r="T54" s="475"/>
      <c r="U54" s="471"/>
      <c r="V54" s="476" t="s">
        <v>864</v>
      </c>
      <c r="W54" s="476" t="s">
        <v>864</v>
      </c>
      <c r="X54" s="232"/>
      <c r="Y54" s="477"/>
      <c r="Z54" s="471" t="s">
        <v>1124</v>
      </c>
      <c r="AA54" s="478"/>
      <c r="AB54" s="471"/>
      <c r="AC54" s="475"/>
      <c r="AD54" s="475">
        <v>1</v>
      </c>
    </row>
    <row r="55" spans="1:30" s="224" customFormat="1" ht="13.5" customHeight="1">
      <c r="A55" s="225">
        <v>47</v>
      </c>
      <c r="B55" s="217"/>
      <c r="C55" s="217" t="s">
        <v>1125</v>
      </c>
      <c r="D55" s="217"/>
      <c r="E55" s="217"/>
      <c r="F55" s="217"/>
      <c r="G55" s="217"/>
      <c r="H55" s="471"/>
      <c r="I55" s="472"/>
      <c r="J55" s="471" t="s">
        <v>1126</v>
      </c>
      <c r="K55" s="472" t="s">
        <v>1127</v>
      </c>
      <c r="L55" s="471"/>
      <c r="M55" s="471"/>
      <c r="N55" s="471"/>
      <c r="O55" s="471"/>
      <c r="P55" s="252"/>
      <c r="Q55" s="471" t="s">
        <v>817</v>
      </c>
      <c r="R55" s="471" t="s">
        <v>864</v>
      </c>
      <c r="S55" s="243" t="s">
        <v>1127</v>
      </c>
      <c r="T55" s="475"/>
      <c r="U55" s="471"/>
      <c r="V55" s="476" t="s">
        <v>864</v>
      </c>
      <c r="W55" s="476" t="s">
        <v>864</v>
      </c>
      <c r="X55" s="232"/>
      <c r="Y55" s="477"/>
      <c r="Z55" s="471"/>
      <c r="AA55" s="478"/>
      <c r="AB55" s="471"/>
      <c r="AC55" s="475">
        <v>1</v>
      </c>
      <c r="AD55" s="475"/>
    </row>
    <row r="56" spans="1:30" s="224" customFormat="1" ht="13.5" customHeight="1">
      <c r="A56" s="225">
        <v>48</v>
      </c>
      <c r="B56" s="217"/>
      <c r="C56" s="217"/>
      <c r="D56" s="241" t="s">
        <v>1128</v>
      </c>
      <c r="E56" s="241"/>
      <c r="F56" s="241"/>
      <c r="G56" s="241"/>
      <c r="H56" s="471" t="s">
        <v>1129</v>
      </c>
      <c r="I56" s="472" t="s">
        <v>930</v>
      </c>
      <c r="J56" s="471"/>
      <c r="K56" s="472" t="s">
        <v>1130</v>
      </c>
      <c r="L56" s="471"/>
      <c r="M56" s="471"/>
      <c r="N56" s="471"/>
      <c r="O56" s="471"/>
      <c r="P56" s="474"/>
      <c r="Q56" s="471" t="s">
        <v>820</v>
      </c>
      <c r="R56" s="471"/>
      <c r="S56" s="471" t="s">
        <v>879</v>
      </c>
      <c r="T56" s="475"/>
      <c r="U56" s="471"/>
      <c r="V56" s="476" t="s">
        <v>864</v>
      </c>
      <c r="W56" s="476" t="s">
        <v>864</v>
      </c>
      <c r="X56" s="232"/>
      <c r="Y56" s="477"/>
      <c r="Z56" s="471" t="s">
        <v>1131</v>
      </c>
      <c r="AA56" s="478"/>
      <c r="AB56" s="471"/>
      <c r="AC56" s="475"/>
      <c r="AD56" s="475">
        <v>1</v>
      </c>
    </row>
    <row r="57" spans="1:30" s="224" customFormat="1" ht="13.5" customHeight="1">
      <c r="A57" s="225">
        <v>49</v>
      </c>
      <c r="B57" s="217"/>
      <c r="C57" s="217"/>
      <c r="D57" s="217" t="s">
        <v>1132</v>
      </c>
      <c r="E57" s="217"/>
      <c r="F57" s="217"/>
      <c r="G57" s="217"/>
      <c r="H57" s="471" t="s">
        <v>1133</v>
      </c>
      <c r="I57" s="472"/>
      <c r="J57" s="471" t="s">
        <v>1134</v>
      </c>
      <c r="K57" s="472" t="s">
        <v>1134</v>
      </c>
      <c r="L57" s="471"/>
      <c r="M57" s="471"/>
      <c r="N57" s="471"/>
      <c r="O57" s="471"/>
      <c r="P57" s="252"/>
      <c r="Q57" s="471" t="s">
        <v>817</v>
      </c>
      <c r="R57" s="471" t="s">
        <v>864</v>
      </c>
      <c r="S57" s="243" t="s">
        <v>1134</v>
      </c>
      <c r="T57" s="475"/>
      <c r="U57" s="471"/>
      <c r="V57" s="476" t="s">
        <v>864</v>
      </c>
      <c r="W57" s="476" t="s">
        <v>864</v>
      </c>
      <c r="X57" s="232"/>
      <c r="Y57" s="477"/>
      <c r="Z57" s="471"/>
      <c r="AA57" s="478"/>
      <c r="AB57" s="471"/>
      <c r="AC57" s="475">
        <v>1</v>
      </c>
      <c r="AD57" s="475">
        <v>1</v>
      </c>
    </row>
    <row r="58" spans="1:30" s="224" customFormat="1" ht="13.5" customHeight="1">
      <c r="A58" s="225">
        <v>50</v>
      </c>
      <c r="B58" s="217"/>
      <c r="C58" s="217"/>
      <c r="D58" s="217"/>
      <c r="E58" s="217" t="s">
        <v>1135</v>
      </c>
      <c r="F58" s="217"/>
      <c r="G58" s="217"/>
      <c r="H58" s="471" t="s">
        <v>1136</v>
      </c>
      <c r="I58" s="472"/>
      <c r="J58" s="471" t="s">
        <v>1137</v>
      </c>
      <c r="K58" s="472" t="s">
        <v>1137</v>
      </c>
      <c r="L58" s="471"/>
      <c r="M58" s="471"/>
      <c r="N58" s="471"/>
      <c r="O58" s="471"/>
      <c r="P58" s="252"/>
      <c r="Q58" s="471" t="s">
        <v>820</v>
      </c>
      <c r="R58" s="471" t="s">
        <v>864</v>
      </c>
      <c r="S58" s="243" t="s">
        <v>1137</v>
      </c>
      <c r="T58" s="475"/>
      <c r="U58" s="471"/>
      <c r="V58" s="476" t="s">
        <v>864</v>
      </c>
      <c r="W58" s="476" t="s">
        <v>864</v>
      </c>
      <c r="X58" s="232"/>
      <c r="Y58" s="477"/>
      <c r="Z58" s="471"/>
      <c r="AA58" s="478"/>
      <c r="AB58" s="471"/>
      <c r="AC58" s="475">
        <v>1</v>
      </c>
      <c r="AD58" s="475">
        <v>1</v>
      </c>
    </row>
    <row r="59" spans="1:30" s="224" customFormat="1" ht="13.5" customHeight="1">
      <c r="A59" s="225">
        <v>51</v>
      </c>
      <c r="B59" s="217"/>
      <c r="C59" s="217"/>
      <c r="D59" s="217"/>
      <c r="E59" s="217"/>
      <c r="F59" s="217" t="s">
        <v>1138</v>
      </c>
      <c r="G59" s="217"/>
      <c r="H59" s="471" t="s">
        <v>1139</v>
      </c>
      <c r="I59" s="472" t="s">
        <v>1140</v>
      </c>
      <c r="J59" s="471" t="s">
        <v>1141</v>
      </c>
      <c r="K59" s="472" t="s">
        <v>1141</v>
      </c>
      <c r="L59" s="471"/>
      <c r="M59" s="471"/>
      <c r="N59" s="471"/>
      <c r="O59" s="471"/>
      <c r="P59" s="252"/>
      <c r="Q59" s="471" t="s">
        <v>820</v>
      </c>
      <c r="R59" s="471"/>
      <c r="S59" s="471" t="s">
        <v>1060</v>
      </c>
      <c r="T59" s="475"/>
      <c r="U59" s="471"/>
      <c r="V59" s="476" t="s">
        <v>864</v>
      </c>
      <c r="W59" s="476" t="s">
        <v>864</v>
      </c>
      <c r="X59" s="232"/>
      <c r="Y59" s="471" t="s">
        <v>1142</v>
      </c>
      <c r="Z59" s="471"/>
      <c r="AA59" s="245" t="s">
        <v>1143</v>
      </c>
      <c r="AB59" s="471"/>
      <c r="AC59" s="475">
        <v>1</v>
      </c>
      <c r="AD59" s="475">
        <v>1</v>
      </c>
    </row>
    <row r="60" spans="1:30" s="256" customFormat="1" ht="13.5" customHeight="1">
      <c r="A60" s="225">
        <v>52</v>
      </c>
      <c r="B60" s="217"/>
      <c r="C60" s="217"/>
      <c r="D60" s="217"/>
      <c r="E60" s="217"/>
      <c r="F60" s="217" t="s">
        <v>1144</v>
      </c>
      <c r="G60" s="217"/>
      <c r="H60" s="471" t="s">
        <v>1145</v>
      </c>
      <c r="I60" s="472" t="s">
        <v>1146</v>
      </c>
      <c r="J60" s="471" t="s">
        <v>1147</v>
      </c>
      <c r="K60" s="472" t="s">
        <v>1147</v>
      </c>
      <c r="L60" s="471"/>
      <c r="M60" s="471"/>
      <c r="N60" s="471"/>
      <c r="O60" s="471"/>
      <c r="P60" s="252"/>
      <c r="Q60" s="471" t="s">
        <v>820</v>
      </c>
      <c r="R60" s="471"/>
      <c r="S60" s="471" t="s">
        <v>1060</v>
      </c>
      <c r="T60" s="475"/>
      <c r="U60" s="471"/>
      <c r="V60" s="476" t="s">
        <v>864</v>
      </c>
      <c r="W60" s="476" t="s">
        <v>864</v>
      </c>
      <c r="X60" s="232"/>
      <c r="Y60" s="471" t="s">
        <v>1142</v>
      </c>
      <c r="Z60" s="471"/>
      <c r="AA60" s="245" t="s">
        <v>1143</v>
      </c>
      <c r="AB60" s="471"/>
      <c r="AC60" s="475">
        <v>1</v>
      </c>
      <c r="AD60" s="475">
        <v>1</v>
      </c>
    </row>
    <row r="61" spans="1:30" s="244" customFormat="1" ht="13.5" customHeight="1">
      <c r="A61" s="225">
        <v>53</v>
      </c>
      <c r="B61" s="217"/>
      <c r="C61" s="222"/>
      <c r="D61" s="222"/>
      <c r="E61" s="222"/>
      <c r="F61" s="222" t="s">
        <v>1148</v>
      </c>
      <c r="G61" s="221"/>
      <c r="H61" s="471" t="s">
        <v>1149</v>
      </c>
      <c r="I61" s="472">
        <v>120</v>
      </c>
      <c r="J61" s="471"/>
      <c r="K61" s="471" t="s">
        <v>1150</v>
      </c>
      <c r="L61" s="471"/>
      <c r="M61" s="471"/>
      <c r="N61" s="471"/>
      <c r="O61" s="471"/>
      <c r="P61" s="474"/>
      <c r="Q61" s="471" t="s">
        <v>817</v>
      </c>
      <c r="R61" s="471"/>
      <c r="S61" s="471" t="s">
        <v>1060</v>
      </c>
      <c r="T61" s="475"/>
      <c r="U61" s="471"/>
      <c r="V61" s="476" t="s">
        <v>864</v>
      </c>
      <c r="W61" s="476" t="s">
        <v>864</v>
      </c>
      <c r="X61" s="232"/>
      <c r="Y61" s="471" t="s">
        <v>1151</v>
      </c>
      <c r="Z61" s="471"/>
      <c r="AA61" s="478"/>
      <c r="AB61" s="471"/>
      <c r="AC61" s="475">
        <v>1</v>
      </c>
      <c r="AD61" s="475">
        <v>1</v>
      </c>
    </row>
    <row r="62" spans="1:30" s="256" customFormat="1" ht="13.5" customHeight="1">
      <c r="A62" s="225">
        <v>54</v>
      </c>
      <c r="B62" s="217"/>
      <c r="C62" s="217"/>
      <c r="D62" s="241"/>
      <c r="E62" s="241"/>
      <c r="F62" s="241" t="s">
        <v>1152</v>
      </c>
      <c r="G62" s="221"/>
      <c r="H62" s="471" t="s">
        <v>1153</v>
      </c>
      <c r="I62" s="472">
        <v>96</v>
      </c>
      <c r="J62" s="471"/>
      <c r="K62" s="471" t="s">
        <v>1154</v>
      </c>
      <c r="L62" s="471"/>
      <c r="M62" s="471"/>
      <c r="N62" s="471"/>
      <c r="O62" s="471"/>
      <c r="P62" s="474"/>
      <c r="Q62" s="471" t="s">
        <v>817</v>
      </c>
      <c r="R62" s="471"/>
      <c r="S62" s="471" t="s">
        <v>1060</v>
      </c>
      <c r="T62" s="475"/>
      <c r="U62" s="471"/>
      <c r="V62" s="476" t="s">
        <v>864</v>
      </c>
      <c r="W62" s="476" t="s">
        <v>864</v>
      </c>
      <c r="X62" s="232"/>
      <c r="Y62" s="471" t="s">
        <v>1155</v>
      </c>
      <c r="Z62" s="471"/>
      <c r="AA62" s="478"/>
      <c r="AB62" s="471"/>
      <c r="AC62" s="475">
        <v>1</v>
      </c>
      <c r="AD62" s="475">
        <v>1</v>
      </c>
    </row>
    <row r="63" spans="1:30" s="256" customFormat="1" ht="13.5" customHeight="1">
      <c r="A63" s="225">
        <v>55</v>
      </c>
      <c r="B63" s="217"/>
      <c r="C63" s="217"/>
      <c r="D63" s="241"/>
      <c r="E63" s="241"/>
      <c r="F63" s="241" t="s">
        <v>1156</v>
      </c>
      <c r="G63" s="221"/>
      <c r="H63" s="471" t="s">
        <v>1157</v>
      </c>
      <c r="I63" s="472">
        <v>34</v>
      </c>
      <c r="J63" s="471"/>
      <c r="K63" s="471" t="s">
        <v>1158</v>
      </c>
      <c r="L63" s="471"/>
      <c r="M63" s="471"/>
      <c r="N63" s="471"/>
      <c r="O63" s="471"/>
      <c r="P63" s="474"/>
      <c r="Q63" s="471" t="s">
        <v>817</v>
      </c>
      <c r="R63" s="471"/>
      <c r="S63" s="471" t="s">
        <v>1060</v>
      </c>
      <c r="T63" s="475"/>
      <c r="U63" s="471"/>
      <c r="V63" s="476" t="s">
        <v>864</v>
      </c>
      <c r="W63" s="476" t="s">
        <v>864</v>
      </c>
      <c r="X63" s="232"/>
      <c r="Y63" s="471" t="s">
        <v>1159</v>
      </c>
      <c r="Z63" s="471"/>
      <c r="AA63" s="478"/>
      <c r="AB63" s="471"/>
      <c r="AC63" s="475">
        <v>1</v>
      </c>
      <c r="AD63" s="475">
        <v>1</v>
      </c>
    </row>
    <row r="64" spans="1:30" s="244" customFormat="1" ht="13.5" customHeight="1">
      <c r="A64" s="225">
        <v>56</v>
      </c>
      <c r="B64" s="217"/>
      <c r="C64" s="222"/>
      <c r="D64" s="241"/>
      <c r="E64" s="241"/>
      <c r="F64" s="241" t="s">
        <v>1160</v>
      </c>
      <c r="G64" s="241"/>
      <c r="H64" s="471" t="s">
        <v>1161</v>
      </c>
      <c r="I64" s="472" t="s">
        <v>1162</v>
      </c>
      <c r="J64" s="471"/>
      <c r="K64" s="472" t="s">
        <v>1163</v>
      </c>
      <c r="L64" s="471"/>
      <c r="M64" s="471"/>
      <c r="N64" s="471"/>
      <c r="O64" s="471"/>
      <c r="P64" s="474"/>
      <c r="Q64" s="471" t="s">
        <v>820</v>
      </c>
      <c r="R64" s="471"/>
      <c r="S64" s="471" t="s">
        <v>863</v>
      </c>
      <c r="T64" s="475" t="s">
        <v>864</v>
      </c>
      <c r="U64" s="471" t="s">
        <v>1164</v>
      </c>
      <c r="V64" s="476" t="s">
        <v>864</v>
      </c>
      <c r="W64" s="476" t="s">
        <v>864</v>
      </c>
      <c r="X64" s="232"/>
      <c r="Y64" s="477"/>
      <c r="Z64" s="471"/>
      <c r="AA64" s="478"/>
      <c r="AB64" s="471"/>
      <c r="AC64" s="475"/>
      <c r="AD64" s="475">
        <v>1</v>
      </c>
    </row>
    <row r="65" spans="1:1014" s="256" customFormat="1" ht="13.5" customHeight="1">
      <c r="A65" s="225">
        <v>57</v>
      </c>
      <c r="B65" s="217"/>
      <c r="C65" s="217"/>
      <c r="D65" s="217"/>
      <c r="E65" s="217" t="s">
        <v>1165</v>
      </c>
      <c r="F65" s="217"/>
      <c r="G65" s="217"/>
      <c r="H65" s="471" t="s">
        <v>1166</v>
      </c>
      <c r="I65" s="472" t="s">
        <v>1167</v>
      </c>
      <c r="J65" s="471" t="s">
        <v>1168</v>
      </c>
      <c r="K65" s="472" t="s">
        <v>1169</v>
      </c>
      <c r="L65" s="471"/>
      <c r="M65" s="471"/>
      <c r="N65" s="471"/>
      <c r="O65" s="471"/>
      <c r="P65" s="474">
        <v>1</v>
      </c>
      <c r="Q65" s="471" t="s">
        <v>817</v>
      </c>
      <c r="R65" s="471"/>
      <c r="S65" s="471" t="s">
        <v>863</v>
      </c>
      <c r="T65" s="475"/>
      <c r="U65" s="471"/>
      <c r="V65" s="476" t="s">
        <v>864</v>
      </c>
      <c r="W65" s="476" t="s">
        <v>864</v>
      </c>
      <c r="X65" s="232"/>
      <c r="Y65" s="477"/>
      <c r="Z65" s="471"/>
      <c r="AA65" s="478"/>
      <c r="AB65" s="471"/>
      <c r="AC65" s="475">
        <v>1</v>
      </c>
      <c r="AD65" s="475">
        <v>1</v>
      </c>
    </row>
    <row r="66" spans="1:1014" s="256" customFormat="1" ht="12.95" customHeight="1">
      <c r="A66" s="225">
        <v>58</v>
      </c>
      <c r="B66" s="217"/>
      <c r="C66" s="217"/>
      <c r="D66" s="217" t="s">
        <v>1170</v>
      </c>
      <c r="E66" s="217"/>
      <c r="F66" s="217"/>
      <c r="G66" s="217"/>
      <c r="H66" s="471" t="s">
        <v>1171</v>
      </c>
      <c r="I66" s="472"/>
      <c r="J66" s="471" t="s">
        <v>1172</v>
      </c>
      <c r="K66" s="472" t="s">
        <v>1172</v>
      </c>
      <c r="L66" s="471"/>
      <c r="M66" s="471"/>
      <c r="N66" s="471"/>
      <c r="O66" s="471"/>
      <c r="P66" s="252"/>
      <c r="Q66" s="471" t="s">
        <v>817</v>
      </c>
      <c r="R66" s="471"/>
      <c r="S66" s="471" t="s">
        <v>863</v>
      </c>
      <c r="T66" s="475"/>
      <c r="U66" s="471"/>
      <c r="V66" s="476" t="s">
        <v>864</v>
      </c>
      <c r="W66" s="476" t="s">
        <v>864</v>
      </c>
      <c r="X66" s="232"/>
      <c r="Y66" s="477"/>
      <c r="Z66" s="471"/>
      <c r="AA66" s="478"/>
      <c r="AB66" s="471"/>
      <c r="AC66" s="475">
        <v>1</v>
      </c>
      <c r="AD66" s="475"/>
    </row>
    <row r="67" spans="1:1014" s="224" customFormat="1" ht="13.5" customHeight="1">
      <c r="A67" s="225">
        <v>59</v>
      </c>
      <c r="B67" s="217"/>
      <c r="C67" s="217" t="s">
        <v>1173</v>
      </c>
      <c r="D67" s="217"/>
      <c r="E67" s="217"/>
      <c r="F67" s="217"/>
      <c r="G67" s="217"/>
      <c r="H67" s="471" t="s">
        <v>1174</v>
      </c>
      <c r="I67" s="472"/>
      <c r="J67" s="471" t="s">
        <v>942</v>
      </c>
      <c r="K67" s="472" t="s">
        <v>1175</v>
      </c>
      <c r="L67" s="471"/>
      <c r="M67" s="471"/>
      <c r="N67" s="471"/>
      <c r="O67" s="471"/>
      <c r="P67" s="252"/>
      <c r="Q67" s="471" t="s">
        <v>823</v>
      </c>
      <c r="R67" s="471" t="s">
        <v>864</v>
      </c>
      <c r="S67" s="243" t="s">
        <v>1175</v>
      </c>
      <c r="T67" s="475"/>
      <c r="U67" s="471"/>
      <c r="V67" s="476" t="s">
        <v>864</v>
      </c>
      <c r="W67" s="476" t="s">
        <v>864</v>
      </c>
      <c r="X67" s="232"/>
      <c r="Y67" s="477"/>
      <c r="Z67" s="471"/>
      <c r="AA67" s="478"/>
      <c r="AB67" s="471"/>
      <c r="AC67" s="475">
        <v>1</v>
      </c>
      <c r="AD67" s="475">
        <v>1</v>
      </c>
    </row>
    <row r="68" spans="1:1014" s="224" customFormat="1" ht="13.5" customHeight="1">
      <c r="A68" s="225">
        <v>60</v>
      </c>
      <c r="B68" s="217"/>
      <c r="C68" s="217"/>
      <c r="D68" s="217" t="s">
        <v>1176</v>
      </c>
      <c r="E68" s="217"/>
      <c r="F68" s="217"/>
      <c r="G68" s="217"/>
      <c r="H68" s="471" t="s">
        <v>1177</v>
      </c>
      <c r="I68" s="472" t="s">
        <v>1178</v>
      </c>
      <c r="J68" s="471" t="s">
        <v>908</v>
      </c>
      <c r="K68" s="472" t="s">
        <v>939</v>
      </c>
      <c r="L68" s="471"/>
      <c r="M68" s="471"/>
      <c r="N68" s="471"/>
      <c r="O68" s="471"/>
      <c r="P68" s="252"/>
      <c r="Q68" s="471" t="s">
        <v>820</v>
      </c>
      <c r="R68" s="471"/>
      <c r="S68" s="471" t="s">
        <v>863</v>
      </c>
      <c r="T68" s="475" t="s">
        <v>864</v>
      </c>
      <c r="U68" s="471" t="s">
        <v>1179</v>
      </c>
      <c r="V68" s="476" t="s">
        <v>864</v>
      </c>
      <c r="W68" s="476" t="s">
        <v>864</v>
      </c>
      <c r="X68" s="232"/>
      <c r="Y68" s="477"/>
      <c r="Z68" s="471"/>
      <c r="AA68" s="478"/>
      <c r="AB68" s="471"/>
      <c r="AC68" s="475">
        <v>1</v>
      </c>
      <c r="AD68" s="475">
        <v>1</v>
      </c>
    </row>
    <row r="69" spans="1:1014" s="224" customFormat="1" ht="13.5" customHeight="1">
      <c r="A69" s="225">
        <v>61</v>
      </c>
      <c r="B69" s="217"/>
      <c r="C69" s="217"/>
      <c r="D69" s="217" t="s">
        <v>1180</v>
      </c>
      <c r="E69" s="217"/>
      <c r="F69" s="217"/>
      <c r="G69" s="217"/>
      <c r="H69" s="471" t="s">
        <v>1181</v>
      </c>
      <c r="I69" s="472" t="s">
        <v>1182</v>
      </c>
      <c r="J69" s="471" t="s">
        <v>999</v>
      </c>
      <c r="K69" s="472" t="s">
        <v>999</v>
      </c>
      <c r="L69" s="471"/>
      <c r="M69" s="471"/>
      <c r="N69" s="471"/>
      <c r="O69" s="471"/>
      <c r="P69" s="252"/>
      <c r="Q69" s="471" t="s">
        <v>820</v>
      </c>
      <c r="R69" s="471"/>
      <c r="S69" s="471" t="s">
        <v>863</v>
      </c>
      <c r="T69" s="475" t="s">
        <v>864</v>
      </c>
      <c r="U69" s="471" t="s">
        <v>1183</v>
      </c>
      <c r="V69" s="476" t="s">
        <v>864</v>
      </c>
      <c r="W69" s="476" t="s">
        <v>864</v>
      </c>
      <c r="X69" s="232"/>
      <c r="Y69" s="477"/>
      <c r="Z69" s="471"/>
      <c r="AA69" s="478"/>
      <c r="AB69" s="471"/>
      <c r="AC69" s="475">
        <v>1</v>
      </c>
      <c r="AD69" s="475">
        <v>1</v>
      </c>
    </row>
    <row r="70" spans="1:1014" s="231" customFormat="1" ht="12.95" customHeight="1">
      <c r="A70" s="225">
        <v>62</v>
      </c>
      <c r="B70" s="217"/>
      <c r="C70" s="217"/>
      <c r="D70" s="217" t="s">
        <v>1184</v>
      </c>
      <c r="E70" s="217"/>
      <c r="F70" s="217"/>
      <c r="G70" s="217"/>
      <c r="H70" s="471" t="s">
        <v>1185</v>
      </c>
      <c r="I70" s="472" t="s">
        <v>1186</v>
      </c>
      <c r="J70" s="471" t="s">
        <v>1187</v>
      </c>
      <c r="K70" s="472" t="s">
        <v>1188</v>
      </c>
      <c r="L70" s="471"/>
      <c r="M70" s="471"/>
      <c r="N70" s="471"/>
      <c r="O70" s="471"/>
      <c r="P70" s="252"/>
      <c r="Q70" s="471" t="s">
        <v>820</v>
      </c>
      <c r="R70" s="471"/>
      <c r="S70" s="479" t="s">
        <v>863</v>
      </c>
      <c r="T70" s="282"/>
      <c r="U70" s="471"/>
      <c r="V70" s="476" t="s">
        <v>864</v>
      </c>
      <c r="W70" s="476" t="s">
        <v>864</v>
      </c>
      <c r="X70" s="232"/>
      <c r="Y70" s="477"/>
      <c r="Z70" s="471"/>
      <c r="AA70" s="478"/>
      <c r="AB70" s="471"/>
      <c r="AC70" s="475">
        <v>1</v>
      </c>
      <c r="AD70" s="475">
        <v>1</v>
      </c>
      <c r="AE70" s="480"/>
      <c r="AF70" s="480"/>
      <c r="AG70" s="480"/>
      <c r="AH70" s="480"/>
      <c r="AI70" s="480"/>
      <c r="AJ70" s="480"/>
      <c r="AK70" s="480"/>
      <c r="AL70" s="480"/>
      <c r="AM70" s="480"/>
      <c r="AN70" s="480"/>
      <c r="AO70" s="480"/>
      <c r="AP70" s="480"/>
      <c r="AQ70" s="480"/>
      <c r="AR70" s="480"/>
      <c r="AS70" s="480"/>
      <c r="AT70" s="480"/>
      <c r="AU70" s="480"/>
      <c r="AV70" s="480"/>
      <c r="AW70" s="480"/>
      <c r="AX70" s="480"/>
      <c r="AY70" s="480"/>
      <c r="AZ70" s="480"/>
      <c r="BA70" s="480"/>
      <c r="BB70" s="480"/>
      <c r="BC70" s="480"/>
      <c r="BD70" s="480"/>
      <c r="BE70" s="480"/>
      <c r="BF70" s="480"/>
      <c r="BG70" s="480"/>
      <c r="BH70" s="480"/>
      <c r="BI70" s="480"/>
      <c r="BJ70" s="480"/>
      <c r="BK70" s="480"/>
      <c r="BL70" s="480"/>
      <c r="BM70" s="480"/>
      <c r="BN70" s="480"/>
      <c r="BO70" s="480"/>
      <c r="BP70" s="480"/>
      <c r="BQ70" s="480"/>
      <c r="BR70" s="480"/>
      <c r="BS70" s="480"/>
      <c r="BT70" s="480"/>
      <c r="BU70" s="480"/>
      <c r="BV70" s="480"/>
      <c r="BW70" s="480"/>
      <c r="BX70" s="480"/>
      <c r="BY70" s="480"/>
      <c r="BZ70" s="480"/>
      <c r="CA70" s="480"/>
      <c r="CB70" s="480"/>
      <c r="CC70" s="480"/>
      <c r="CD70" s="480"/>
      <c r="CE70" s="480"/>
      <c r="CF70" s="480"/>
      <c r="CG70" s="480"/>
      <c r="CH70" s="480"/>
      <c r="CI70" s="480"/>
      <c r="CJ70" s="480"/>
      <c r="CK70" s="480"/>
      <c r="CL70" s="480"/>
      <c r="CM70" s="480"/>
      <c r="CN70" s="480"/>
      <c r="CO70" s="480"/>
      <c r="CP70" s="480"/>
      <c r="CQ70" s="480"/>
      <c r="CR70" s="480"/>
      <c r="CS70" s="480"/>
      <c r="CT70" s="480"/>
      <c r="CU70" s="480"/>
      <c r="CV70" s="480"/>
      <c r="CW70" s="480"/>
      <c r="CX70" s="480"/>
      <c r="CY70" s="480"/>
      <c r="CZ70" s="480"/>
      <c r="DA70" s="480"/>
      <c r="DB70" s="480"/>
      <c r="DC70" s="480"/>
      <c r="DD70" s="480"/>
      <c r="DE70" s="480"/>
      <c r="DF70" s="480"/>
      <c r="DG70" s="480"/>
      <c r="DH70" s="480"/>
      <c r="DI70" s="480"/>
      <c r="DJ70" s="480"/>
      <c r="DK70" s="480"/>
      <c r="DL70" s="480"/>
      <c r="DM70" s="480"/>
      <c r="DN70" s="480"/>
      <c r="DO70" s="480"/>
      <c r="DP70" s="480"/>
      <c r="DQ70" s="480"/>
      <c r="DR70" s="480"/>
      <c r="DS70" s="480"/>
      <c r="DT70" s="480"/>
      <c r="DU70" s="480"/>
      <c r="DV70" s="480"/>
      <c r="DW70" s="480"/>
      <c r="DX70" s="480"/>
      <c r="DY70" s="480"/>
      <c r="DZ70" s="480"/>
      <c r="EA70" s="480"/>
      <c r="EB70" s="480"/>
      <c r="EC70" s="480"/>
      <c r="ED70" s="480"/>
      <c r="EE70" s="480"/>
      <c r="EF70" s="480"/>
      <c r="EG70" s="480"/>
      <c r="EH70" s="480"/>
      <c r="EI70" s="480"/>
      <c r="EJ70" s="480"/>
      <c r="EK70" s="480"/>
      <c r="EL70" s="480"/>
      <c r="EM70" s="480"/>
      <c r="EN70" s="480"/>
      <c r="EO70" s="480"/>
      <c r="EP70" s="480"/>
      <c r="EQ70" s="480"/>
      <c r="ER70" s="480"/>
      <c r="ES70" s="480"/>
      <c r="ET70" s="480"/>
      <c r="EU70" s="480"/>
      <c r="EV70" s="480"/>
      <c r="EW70" s="480"/>
      <c r="EX70" s="480"/>
      <c r="EY70" s="480"/>
      <c r="EZ70" s="480"/>
      <c r="FA70" s="480"/>
      <c r="FB70" s="480"/>
      <c r="FC70" s="480"/>
      <c r="FD70" s="480"/>
      <c r="FE70" s="480"/>
      <c r="FF70" s="480"/>
      <c r="FG70" s="480"/>
      <c r="FH70" s="480"/>
      <c r="FI70" s="480"/>
      <c r="FJ70" s="480"/>
      <c r="FK70" s="480"/>
      <c r="FL70" s="480"/>
      <c r="FM70" s="480"/>
      <c r="FN70" s="480"/>
      <c r="FO70" s="480"/>
      <c r="FP70" s="480"/>
      <c r="FQ70" s="480"/>
      <c r="FR70" s="480"/>
      <c r="FS70" s="480"/>
      <c r="FT70" s="480"/>
      <c r="FU70" s="480"/>
      <c r="FV70" s="480"/>
      <c r="FW70" s="480"/>
      <c r="FX70" s="480"/>
      <c r="FY70" s="480"/>
      <c r="FZ70" s="480"/>
      <c r="GA70" s="480"/>
      <c r="GB70" s="480"/>
      <c r="GC70" s="480"/>
      <c r="GD70" s="480"/>
      <c r="GE70" s="480"/>
      <c r="GF70" s="480"/>
      <c r="GG70" s="480"/>
      <c r="GH70" s="480"/>
      <c r="GI70" s="480"/>
      <c r="GJ70" s="480"/>
      <c r="GK70" s="480"/>
      <c r="GL70" s="480"/>
      <c r="GM70" s="480"/>
      <c r="GN70" s="480"/>
      <c r="GO70" s="480"/>
      <c r="GP70" s="480"/>
      <c r="GQ70" s="480"/>
      <c r="GR70" s="480"/>
      <c r="GS70" s="480"/>
      <c r="GT70" s="480"/>
      <c r="GU70" s="480"/>
      <c r="GV70" s="480"/>
      <c r="GW70" s="480"/>
      <c r="GX70" s="480"/>
      <c r="GY70" s="480"/>
      <c r="GZ70" s="480"/>
      <c r="HA70" s="480"/>
      <c r="HB70" s="480"/>
      <c r="HC70" s="480"/>
      <c r="HD70" s="480"/>
      <c r="HE70" s="480"/>
      <c r="HF70" s="480"/>
      <c r="HG70" s="480"/>
      <c r="HH70" s="480"/>
      <c r="HI70" s="480"/>
      <c r="HJ70" s="480"/>
      <c r="HK70" s="480"/>
      <c r="HL70" s="480"/>
      <c r="HM70" s="480"/>
      <c r="HN70" s="480"/>
      <c r="HO70" s="480"/>
      <c r="HP70" s="480"/>
      <c r="HQ70" s="480"/>
      <c r="HR70" s="480"/>
      <c r="HS70" s="480"/>
      <c r="HT70" s="480"/>
      <c r="HU70" s="480"/>
      <c r="HV70" s="480"/>
      <c r="HW70" s="480"/>
      <c r="HX70" s="480"/>
      <c r="HY70" s="480"/>
      <c r="HZ70" s="480"/>
      <c r="IA70" s="480"/>
      <c r="IB70" s="480"/>
      <c r="IC70" s="480"/>
      <c r="ID70" s="480"/>
      <c r="IE70" s="480"/>
      <c r="IF70" s="480"/>
      <c r="IG70" s="480"/>
      <c r="IH70" s="480"/>
      <c r="II70" s="480"/>
      <c r="IJ70" s="480"/>
      <c r="IK70" s="480"/>
      <c r="IL70" s="480"/>
      <c r="IM70" s="480"/>
      <c r="IN70" s="480"/>
      <c r="IO70" s="480"/>
      <c r="IP70" s="480"/>
      <c r="IQ70" s="480"/>
      <c r="IR70" s="480"/>
      <c r="IS70" s="480"/>
      <c r="IT70" s="480"/>
      <c r="IU70" s="480"/>
      <c r="IV70" s="480"/>
      <c r="IW70" s="480"/>
      <c r="IX70" s="480"/>
      <c r="IY70" s="480"/>
      <c r="IZ70" s="480"/>
      <c r="JA70" s="480"/>
      <c r="JB70" s="480"/>
      <c r="JC70" s="480"/>
      <c r="JD70" s="480"/>
      <c r="JE70" s="480"/>
      <c r="JF70" s="480"/>
      <c r="JG70" s="480"/>
      <c r="JH70" s="480"/>
      <c r="JI70" s="480"/>
      <c r="JJ70" s="480"/>
      <c r="JK70" s="480"/>
      <c r="JL70" s="480"/>
      <c r="JM70" s="480"/>
      <c r="JN70" s="480"/>
      <c r="JO70" s="480"/>
      <c r="JP70" s="480"/>
      <c r="JQ70" s="480"/>
      <c r="JR70" s="480"/>
      <c r="JS70" s="480"/>
      <c r="JT70" s="480"/>
      <c r="JU70" s="480"/>
      <c r="JV70" s="480"/>
      <c r="JW70" s="480"/>
      <c r="JX70" s="480"/>
      <c r="JY70" s="480"/>
      <c r="JZ70" s="480"/>
      <c r="KA70" s="480"/>
      <c r="KB70" s="480"/>
      <c r="KC70" s="480"/>
      <c r="KD70" s="480"/>
      <c r="KE70" s="480"/>
      <c r="KF70" s="480"/>
      <c r="KG70" s="480"/>
      <c r="KH70" s="480"/>
      <c r="KI70" s="480"/>
      <c r="KJ70" s="480"/>
      <c r="KK70" s="480"/>
      <c r="KL70" s="480"/>
      <c r="KM70" s="480"/>
      <c r="KN70" s="480"/>
      <c r="KO70" s="480"/>
      <c r="KP70" s="480"/>
      <c r="KQ70" s="480"/>
      <c r="KR70" s="480"/>
      <c r="KS70" s="480"/>
      <c r="KT70" s="480"/>
      <c r="KU70" s="480"/>
      <c r="KV70" s="480"/>
      <c r="KW70" s="480"/>
      <c r="KX70" s="480"/>
      <c r="KY70" s="480"/>
      <c r="KZ70" s="480"/>
      <c r="LA70" s="480"/>
      <c r="LB70" s="480"/>
      <c r="LC70" s="480"/>
      <c r="LD70" s="480"/>
      <c r="LE70" s="480"/>
      <c r="LF70" s="480"/>
      <c r="LG70" s="480"/>
      <c r="LH70" s="480"/>
      <c r="LI70" s="480"/>
      <c r="LJ70" s="480"/>
      <c r="LK70" s="480"/>
      <c r="LL70" s="480"/>
      <c r="LM70" s="480"/>
      <c r="LN70" s="480"/>
      <c r="LO70" s="480"/>
      <c r="LP70" s="480"/>
      <c r="LQ70" s="480"/>
      <c r="LR70" s="480"/>
      <c r="LS70" s="480"/>
      <c r="LT70" s="480"/>
      <c r="LU70" s="480"/>
      <c r="LV70" s="480"/>
      <c r="LW70" s="480"/>
      <c r="LX70" s="480"/>
      <c r="LY70" s="480"/>
      <c r="LZ70" s="480"/>
      <c r="MA70" s="480"/>
      <c r="MB70" s="480"/>
      <c r="MC70" s="480"/>
      <c r="MD70" s="480"/>
      <c r="ME70" s="480"/>
      <c r="MF70" s="480"/>
      <c r="MG70" s="480"/>
      <c r="MH70" s="480"/>
      <c r="MI70" s="480"/>
      <c r="MJ70" s="480"/>
      <c r="MK70" s="480"/>
      <c r="ML70" s="480"/>
      <c r="MM70" s="480"/>
      <c r="MN70" s="480"/>
      <c r="MO70" s="480"/>
      <c r="MP70" s="480"/>
      <c r="MQ70" s="480"/>
      <c r="MR70" s="480"/>
      <c r="MS70" s="480"/>
      <c r="MT70" s="480"/>
      <c r="MU70" s="480"/>
      <c r="MV70" s="480"/>
      <c r="MW70" s="480"/>
      <c r="MX70" s="480"/>
      <c r="MY70" s="480"/>
      <c r="MZ70" s="480"/>
      <c r="NA70" s="480"/>
      <c r="NB70" s="480"/>
      <c r="NC70" s="480"/>
      <c r="ND70" s="480"/>
      <c r="NE70" s="480"/>
      <c r="NF70" s="480"/>
      <c r="NG70" s="480"/>
      <c r="NH70" s="480"/>
      <c r="NI70" s="480"/>
      <c r="NJ70" s="480"/>
      <c r="NK70" s="480"/>
      <c r="NL70" s="480"/>
      <c r="NM70" s="480"/>
      <c r="NN70" s="480"/>
      <c r="NO70" s="480"/>
      <c r="NP70" s="480"/>
      <c r="NQ70" s="480"/>
      <c r="NR70" s="480"/>
      <c r="NS70" s="480"/>
      <c r="NT70" s="480"/>
      <c r="NU70" s="480"/>
      <c r="NV70" s="480"/>
      <c r="NW70" s="480"/>
      <c r="NX70" s="480"/>
      <c r="NY70" s="480"/>
      <c r="NZ70" s="480"/>
      <c r="OA70" s="480"/>
      <c r="OB70" s="480"/>
      <c r="OC70" s="480"/>
      <c r="OD70" s="480"/>
      <c r="OE70" s="480"/>
      <c r="OF70" s="480"/>
      <c r="OG70" s="480"/>
      <c r="OH70" s="480"/>
      <c r="OI70" s="480"/>
      <c r="OJ70" s="480"/>
      <c r="OK70" s="480"/>
      <c r="OL70" s="480"/>
      <c r="OM70" s="480"/>
      <c r="ON70" s="480"/>
      <c r="OO70" s="480"/>
      <c r="OP70" s="480"/>
      <c r="OQ70" s="480"/>
      <c r="OR70" s="480"/>
      <c r="OS70" s="480"/>
      <c r="OT70" s="480"/>
      <c r="OU70" s="480"/>
      <c r="OV70" s="480"/>
      <c r="OW70" s="480"/>
      <c r="OX70" s="480"/>
      <c r="OY70" s="480"/>
      <c r="OZ70" s="480"/>
      <c r="PA70" s="480"/>
      <c r="PB70" s="480"/>
      <c r="PC70" s="480"/>
      <c r="PD70" s="480"/>
      <c r="PE70" s="480"/>
      <c r="PF70" s="480"/>
      <c r="PG70" s="480"/>
      <c r="PH70" s="480"/>
      <c r="PI70" s="480"/>
      <c r="PJ70" s="480"/>
      <c r="PK70" s="480"/>
      <c r="PL70" s="480"/>
      <c r="PM70" s="480"/>
      <c r="PN70" s="480"/>
      <c r="PO70" s="480"/>
      <c r="PP70" s="480"/>
      <c r="PQ70" s="480"/>
      <c r="PR70" s="480"/>
      <c r="PS70" s="480"/>
      <c r="PT70" s="480"/>
      <c r="PU70" s="480"/>
      <c r="PV70" s="480"/>
      <c r="PW70" s="480"/>
      <c r="PX70" s="480"/>
      <c r="PY70" s="480"/>
      <c r="PZ70" s="480"/>
      <c r="QA70" s="480"/>
      <c r="QB70" s="480"/>
      <c r="QC70" s="480"/>
      <c r="QD70" s="480"/>
      <c r="QE70" s="480"/>
      <c r="QF70" s="480"/>
      <c r="QG70" s="480"/>
      <c r="QH70" s="480"/>
      <c r="QI70" s="480"/>
      <c r="QJ70" s="480"/>
      <c r="QK70" s="480"/>
      <c r="QL70" s="480"/>
      <c r="QM70" s="480"/>
      <c r="QN70" s="480"/>
      <c r="QO70" s="480"/>
      <c r="QP70" s="480"/>
      <c r="QQ70" s="480"/>
      <c r="QR70" s="480"/>
      <c r="QS70" s="480"/>
      <c r="QT70" s="480"/>
      <c r="QU70" s="480"/>
      <c r="QV70" s="480"/>
      <c r="QW70" s="480"/>
      <c r="QX70" s="480"/>
      <c r="QY70" s="480"/>
      <c r="QZ70" s="480"/>
      <c r="RA70" s="480"/>
      <c r="RB70" s="480"/>
      <c r="RC70" s="480"/>
      <c r="RD70" s="480"/>
      <c r="RE70" s="480"/>
      <c r="RF70" s="480"/>
      <c r="RG70" s="480"/>
      <c r="RH70" s="480"/>
      <c r="RI70" s="480"/>
      <c r="RJ70" s="480"/>
      <c r="RK70" s="480"/>
      <c r="RL70" s="480"/>
      <c r="RM70" s="480"/>
      <c r="RN70" s="480"/>
      <c r="RO70" s="480"/>
      <c r="RP70" s="480"/>
      <c r="RQ70" s="480"/>
      <c r="RR70" s="480"/>
      <c r="RS70" s="480"/>
      <c r="RT70" s="480"/>
      <c r="RU70" s="480"/>
      <c r="RV70" s="480"/>
      <c r="RW70" s="480"/>
      <c r="RX70" s="480"/>
      <c r="RY70" s="480"/>
      <c r="RZ70" s="480"/>
      <c r="SA70" s="480"/>
      <c r="SB70" s="480"/>
      <c r="SC70" s="480"/>
      <c r="SD70" s="480"/>
      <c r="SE70" s="480"/>
      <c r="SF70" s="480"/>
      <c r="SG70" s="480"/>
      <c r="SH70" s="480"/>
      <c r="SI70" s="480"/>
      <c r="SJ70" s="480"/>
      <c r="SK70" s="480"/>
      <c r="SL70" s="480"/>
      <c r="SM70" s="480"/>
      <c r="SN70" s="480"/>
      <c r="SO70" s="480"/>
      <c r="SP70" s="480"/>
      <c r="SQ70" s="480"/>
      <c r="SR70" s="480"/>
      <c r="SS70" s="480"/>
      <c r="ST70" s="480"/>
      <c r="SU70" s="480"/>
      <c r="SV70" s="480"/>
      <c r="SW70" s="480"/>
      <c r="SX70" s="480"/>
      <c r="SY70" s="480"/>
      <c r="SZ70" s="480"/>
      <c r="TA70" s="480"/>
      <c r="TB70" s="480"/>
      <c r="TC70" s="480"/>
      <c r="TD70" s="480"/>
      <c r="TE70" s="480"/>
      <c r="TF70" s="480"/>
      <c r="TG70" s="480"/>
      <c r="TH70" s="480"/>
      <c r="TI70" s="480"/>
      <c r="TJ70" s="480"/>
      <c r="TK70" s="480"/>
      <c r="TL70" s="480"/>
      <c r="TM70" s="480"/>
      <c r="TN70" s="480"/>
      <c r="TO70" s="480"/>
      <c r="TP70" s="480"/>
      <c r="TQ70" s="480"/>
      <c r="TR70" s="480"/>
      <c r="TS70" s="480"/>
      <c r="TT70" s="480"/>
      <c r="TU70" s="480"/>
      <c r="TV70" s="480"/>
      <c r="TW70" s="480"/>
      <c r="TX70" s="480"/>
      <c r="TY70" s="480"/>
      <c r="TZ70" s="480"/>
      <c r="UA70" s="480"/>
      <c r="UB70" s="480"/>
      <c r="UC70" s="480"/>
      <c r="UD70" s="480"/>
      <c r="UE70" s="480"/>
      <c r="UF70" s="480"/>
      <c r="UG70" s="480"/>
      <c r="UH70" s="480"/>
      <c r="UI70" s="480"/>
      <c r="UJ70" s="480"/>
      <c r="UK70" s="480"/>
      <c r="UL70" s="480"/>
      <c r="UM70" s="480"/>
      <c r="UN70" s="480"/>
      <c r="UO70" s="480"/>
      <c r="UP70" s="480"/>
      <c r="UQ70" s="480"/>
      <c r="UR70" s="480"/>
      <c r="US70" s="480"/>
      <c r="UT70" s="480"/>
      <c r="UU70" s="480"/>
      <c r="UV70" s="480"/>
      <c r="UW70" s="480"/>
      <c r="UX70" s="480"/>
      <c r="UY70" s="480"/>
      <c r="UZ70" s="480"/>
      <c r="VA70" s="480"/>
      <c r="VB70" s="480"/>
      <c r="VC70" s="480"/>
      <c r="VD70" s="480"/>
      <c r="VE70" s="480"/>
      <c r="VF70" s="480"/>
      <c r="VG70" s="480"/>
      <c r="VH70" s="480"/>
      <c r="VI70" s="480"/>
      <c r="VJ70" s="480"/>
      <c r="VK70" s="480"/>
      <c r="VL70" s="480"/>
      <c r="VM70" s="480"/>
      <c r="VN70" s="480"/>
      <c r="VO70" s="480"/>
      <c r="VP70" s="480"/>
      <c r="VQ70" s="480"/>
      <c r="VR70" s="480"/>
      <c r="VS70" s="480"/>
      <c r="VT70" s="480"/>
      <c r="VU70" s="480"/>
      <c r="VV70" s="480"/>
      <c r="VW70" s="480"/>
      <c r="VX70" s="480"/>
      <c r="VY70" s="480"/>
      <c r="VZ70" s="480"/>
      <c r="WA70" s="480"/>
      <c r="WB70" s="480"/>
      <c r="WC70" s="480"/>
      <c r="WD70" s="480"/>
      <c r="WE70" s="480"/>
      <c r="WF70" s="480"/>
      <c r="WG70" s="480"/>
      <c r="WH70" s="480"/>
      <c r="WI70" s="480"/>
      <c r="WJ70" s="480"/>
      <c r="WK70" s="480"/>
      <c r="WL70" s="480"/>
      <c r="WM70" s="480"/>
      <c r="WN70" s="480"/>
      <c r="WO70" s="480"/>
      <c r="WP70" s="480"/>
      <c r="WQ70" s="480"/>
      <c r="WR70" s="480"/>
      <c r="WS70" s="480"/>
      <c r="WT70" s="480"/>
      <c r="WU70" s="480"/>
      <c r="WV70" s="480"/>
      <c r="WW70" s="480"/>
      <c r="WX70" s="480"/>
      <c r="WY70" s="480"/>
      <c r="WZ70" s="480"/>
      <c r="XA70" s="480"/>
      <c r="XB70" s="480"/>
      <c r="XC70" s="480"/>
      <c r="XD70" s="480"/>
      <c r="XE70" s="480"/>
      <c r="XF70" s="480"/>
      <c r="XG70" s="480"/>
      <c r="XH70" s="480"/>
      <c r="XI70" s="480"/>
      <c r="XJ70" s="480"/>
      <c r="XK70" s="480"/>
      <c r="XL70" s="480"/>
      <c r="XM70" s="480"/>
      <c r="XN70" s="480"/>
      <c r="XO70" s="480"/>
      <c r="XP70" s="480"/>
      <c r="XQ70" s="480"/>
      <c r="XR70" s="480"/>
      <c r="XS70" s="480"/>
      <c r="XT70" s="480"/>
      <c r="XU70" s="480"/>
      <c r="XV70" s="480"/>
      <c r="XW70" s="480"/>
      <c r="XX70" s="480"/>
      <c r="XY70" s="480"/>
      <c r="XZ70" s="480"/>
      <c r="YA70" s="480"/>
      <c r="YB70" s="480"/>
      <c r="YC70" s="480"/>
      <c r="YD70" s="480"/>
      <c r="YE70" s="480"/>
      <c r="YF70" s="480"/>
      <c r="YG70" s="480"/>
      <c r="YH70" s="480"/>
      <c r="YI70" s="480"/>
      <c r="YJ70" s="480"/>
      <c r="YK70" s="480"/>
      <c r="YL70" s="480"/>
      <c r="YM70" s="480"/>
      <c r="YN70" s="480"/>
      <c r="YO70" s="480"/>
      <c r="YP70" s="480"/>
      <c r="YQ70" s="480"/>
      <c r="YR70" s="480"/>
      <c r="YS70" s="480"/>
      <c r="YT70" s="480"/>
      <c r="YU70" s="480"/>
      <c r="YV70" s="480"/>
      <c r="YW70" s="480"/>
      <c r="YX70" s="480"/>
      <c r="YY70" s="480"/>
      <c r="YZ70" s="480"/>
      <c r="ZA70" s="480"/>
      <c r="ZB70" s="480"/>
      <c r="ZC70" s="480"/>
      <c r="ZD70" s="480"/>
      <c r="ZE70" s="480"/>
      <c r="ZF70" s="480"/>
      <c r="ZG70" s="480"/>
      <c r="ZH70" s="480"/>
      <c r="ZI70" s="480"/>
      <c r="ZJ70" s="480"/>
      <c r="ZK70" s="480"/>
      <c r="ZL70" s="480"/>
      <c r="ZM70" s="480"/>
      <c r="ZN70" s="480"/>
      <c r="ZO70" s="480"/>
      <c r="ZP70" s="480"/>
      <c r="ZQ70" s="480"/>
      <c r="ZR70" s="480"/>
      <c r="ZS70" s="480"/>
      <c r="ZT70" s="480"/>
      <c r="ZU70" s="480"/>
      <c r="ZV70" s="480"/>
      <c r="ZW70" s="480"/>
      <c r="ZX70" s="480"/>
      <c r="ZY70" s="480"/>
      <c r="ZZ70" s="480"/>
      <c r="AAA70" s="480"/>
      <c r="AAB70" s="480"/>
      <c r="AAC70" s="480"/>
      <c r="AAD70" s="480"/>
      <c r="AAE70" s="480"/>
      <c r="AAF70" s="480"/>
      <c r="AAG70" s="480"/>
      <c r="AAH70" s="480"/>
      <c r="AAI70" s="480"/>
      <c r="AAJ70" s="480"/>
      <c r="AAK70" s="480"/>
      <c r="AAL70" s="480"/>
      <c r="AAM70" s="480"/>
      <c r="AAN70" s="480"/>
      <c r="AAO70" s="480"/>
      <c r="AAP70" s="480"/>
      <c r="AAQ70" s="480"/>
      <c r="AAR70" s="480"/>
      <c r="AAS70" s="480"/>
      <c r="AAT70" s="480"/>
      <c r="AAU70" s="480"/>
      <c r="AAV70" s="480"/>
      <c r="AAW70" s="480"/>
      <c r="AAX70" s="480"/>
      <c r="AAY70" s="480"/>
      <c r="AAZ70" s="480"/>
      <c r="ABA70" s="480"/>
      <c r="ABB70" s="480"/>
      <c r="ABC70" s="480"/>
      <c r="ABD70" s="480"/>
      <c r="ABE70" s="480"/>
      <c r="ABF70" s="480"/>
      <c r="ABG70" s="480"/>
      <c r="ABH70" s="480"/>
      <c r="ABI70" s="480"/>
      <c r="ABJ70" s="480"/>
      <c r="ABK70" s="480"/>
      <c r="ABL70" s="480"/>
      <c r="ABM70" s="480"/>
      <c r="ABN70" s="480"/>
      <c r="ABO70" s="480"/>
      <c r="ABP70" s="480"/>
      <c r="ABQ70" s="480"/>
      <c r="ABR70" s="480"/>
      <c r="ABS70" s="480"/>
      <c r="ABT70" s="480"/>
      <c r="ABU70" s="480"/>
      <c r="ABV70" s="480"/>
      <c r="ABW70" s="480"/>
      <c r="ABX70" s="480"/>
      <c r="ABY70" s="480"/>
      <c r="ABZ70" s="480"/>
      <c r="ACA70" s="480"/>
      <c r="ACB70" s="480"/>
      <c r="ACC70" s="480"/>
      <c r="ACD70" s="480"/>
      <c r="ACE70" s="480"/>
      <c r="ACF70" s="480"/>
      <c r="ACG70" s="480"/>
      <c r="ACH70" s="480"/>
      <c r="ACI70" s="480"/>
      <c r="ACJ70" s="480"/>
      <c r="ACK70" s="480"/>
      <c r="ACL70" s="480"/>
      <c r="ACM70" s="480"/>
      <c r="ACN70" s="480"/>
      <c r="ACO70" s="480"/>
      <c r="ACP70" s="480"/>
      <c r="ACQ70" s="480"/>
      <c r="ACR70" s="480"/>
      <c r="ACS70" s="480"/>
      <c r="ACT70" s="480"/>
      <c r="ACU70" s="480"/>
      <c r="ACV70" s="480"/>
      <c r="ACW70" s="480"/>
      <c r="ACX70" s="480"/>
      <c r="ACY70" s="480"/>
      <c r="ACZ70" s="480"/>
      <c r="ADA70" s="480"/>
      <c r="ADB70" s="480"/>
      <c r="ADC70" s="480"/>
      <c r="ADD70" s="480"/>
      <c r="ADE70" s="480"/>
      <c r="ADF70" s="480"/>
      <c r="ADG70" s="480"/>
      <c r="ADH70" s="480"/>
      <c r="ADI70" s="480"/>
      <c r="ADJ70" s="480"/>
      <c r="ADK70" s="480"/>
      <c r="ADL70" s="480"/>
      <c r="ADM70" s="480"/>
      <c r="ADN70" s="480"/>
      <c r="ADO70" s="480"/>
      <c r="ADP70" s="480"/>
      <c r="ADQ70" s="480"/>
      <c r="ADR70" s="480"/>
      <c r="ADS70" s="480"/>
      <c r="ADT70" s="480"/>
      <c r="ADU70" s="480"/>
      <c r="ADV70" s="480"/>
      <c r="ADW70" s="480"/>
      <c r="ADX70" s="480"/>
      <c r="ADY70" s="480"/>
      <c r="ADZ70" s="480"/>
      <c r="AEA70" s="480"/>
      <c r="AEB70" s="480"/>
      <c r="AEC70" s="480"/>
      <c r="AED70" s="480"/>
      <c r="AEE70" s="480"/>
      <c r="AEF70" s="480"/>
      <c r="AEG70" s="480"/>
      <c r="AEH70" s="480"/>
      <c r="AEI70" s="480"/>
      <c r="AEJ70" s="480"/>
      <c r="AEK70" s="480"/>
      <c r="AEL70" s="480"/>
      <c r="AEM70" s="480"/>
      <c r="AEN70" s="480"/>
      <c r="AEO70" s="480"/>
      <c r="AEP70" s="480"/>
      <c r="AEQ70" s="480"/>
      <c r="AER70" s="480"/>
      <c r="AES70" s="480"/>
      <c r="AET70" s="480"/>
      <c r="AEU70" s="480"/>
      <c r="AEV70" s="480"/>
      <c r="AEW70" s="480"/>
      <c r="AEX70" s="480"/>
      <c r="AEY70" s="480"/>
      <c r="AEZ70" s="480"/>
      <c r="AFA70" s="480"/>
      <c r="AFB70" s="480"/>
      <c r="AFC70" s="480"/>
      <c r="AFD70" s="480"/>
      <c r="AFE70" s="480"/>
      <c r="AFF70" s="480"/>
      <c r="AFG70" s="480"/>
      <c r="AFH70" s="480"/>
      <c r="AFI70" s="480"/>
      <c r="AFJ70" s="480"/>
      <c r="AFK70" s="480"/>
      <c r="AFL70" s="480"/>
      <c r="AFM70" s="480"/>
      <c r="AFN70" s="480"/>
      <c r="AFO70" s="480"/>
      <c r="AFP70" s="480"/>
      <c r="AFQ70" s="480"/>
      <c r="AFR70" s="480"/>
      <c r="AFS70" s="480"/>
      <c r="AFT70" s="480"/>
      <c r="AFU70" s="480"/>
      <c r="AFV70" s="480"/>
      <c r="AFW70" s="480"/>
      <c r="AFX70" s="480"/>
      <c r="AFY70" s="480"/>
      <c r="AFZ70" s="480"/>
      <c r="AGA70" s="480"/>
      <c r="AGB70" s="480"/>
      <c r="AGC70" s="480"/>
      <c r="AGD70" s="480"/>
      <c r="AGE70" s="480"/>
      <c r="AGF70" s="480"/>
      <c r="AGG70" s="480"/>
      <c r="AGH70" s="480"/>
      <c r="AGI70" s="480"/>
      <c r="AGJ70" s="480"/>
      <c r="AGK70" s="480"/>
      <c r="AGL70" s="480"/>
      <c r="AGM70" s="480"/>
      <c r="AGN70" s="480"/>
      <c r="AGO70" s="480"/>
      <c r="AGP70" s="480"/>
      <c r="AGQ70" s="480"/>
      <c r="AGR70" s="480"/>
      <c r="AGS70" s="480"/>
      <c r="AGT70" s="480"/>
      <c r="AGU70" s="480"/>
      <c r="AGV70" s="480"/>
      <c r="AGW70" s="480"/>
      <c r="AGX70" s="480"/>
      <c r="AGY70" s="480"/>
      <c r="AGZ70" s="480"/>
      <c r="AHA70" s="480"/>
      <c r="AHB70" s="480"/>
      <c r="AHC70" s="480"/>
      <c r="AHD70" s="480"/>
      <c r="AHE70" s="480"/>
      <c r="AHF70" s="480"/>
      <c r="AHG70" s="480"/>
      <c r="AHH70" s="480"/>
      <c r="AHI70" s="480"/>
      <c r="AHJ70" s="480"/>
      <c r="AHK70" s="480"/>
      <c r="AHL70" s="480"/>
      <c r="AHM70" s="480"/>
      <c r="AHN70" s="480"/>
      <c r="AHO70" s="480"/>
      <c r="AHP70" s="480"/>
      <c r="AHQ70" s="480"/>
      <c r="AHR70" s="480"/>
      <c r="AHS70" s="480"/>
      <c r="AHT70" s="480"/>
      <c r="AHU70" s="480"/>
      <c r="AHV70" s="480"/>
      <c r="AHW70" s="480"/>
      <c r="AHX70" s="480"/>
      <c r="AHY70" s="480"/>
      <c r="AHZ70" s="480"/>
      <c r="AIA70" s="480"/>
      <c r="AIB70" s="480"/>
      <c r="AIC70" s="480"/>
      <c r="AID70" s="480"/>
      <c r="AIE70" s="480"/>
      <c r="AIF70" s="480"/>
      <c r="AIG70" s="480"/>
      <c r="AIH70" s="480"/>
      <c r="AII70" s="480"/>
      <c r="AIJ70" s="480"/>
      <c r="AIK70" s="480"/>
      <c r="AIL70" s="480"/>
      <c r="AIM70" s="480"/>
      <c r="AIN70" s="480"/>
      <c r="AIO70" s="480"/>
      <c r="AIP70" s="480"/>
      <c r="AIQ70" s="480"/>
      <c r="AIR70" s="480"/>
      <c r="AIS70" s="480"/>
      <c r="AIT70" s="480"/>
      <c r="AIU70" s="480"/>
      <c r="AIV70" s="480"/>
      <c r="AIW70" s="480"/>
      <c r="AIX70" s="480"/>
      <c r="AIY70" s="480"/>
      <c r="AIZ70" s="480"/>
      <c r="AJA70" s="480"/>
      <c r="AJB70" s="480"/>
      <c r="AJC70" s="480"/>
      <c r="AJD70" s="480"/>
      <c r="AJE70" s="480"/>
      <c r="AJF70" s="480"/>
      <c r="AJG70" s="480"/>
      <c r="AJH70" s="480"/>
      <c r="AJI70" s="480"/>
      <c r="AJJ70" s="480"/>
      <c r="AJK70" s="480"/>
      <c r="AJL70" s="480"/>
      <c r="AJM70" s="480"/>
      <c r="AJN70" s="480"/>
      <c r="AJO70" s="480"/>
      <c r="AJP70" s="480"/>
      <c r="AJQ70" s="480"/>
      <c r="AJR70" s="480"/>
      <c r="AJS70" s="480"/>
      <c r="AJT70" s="480"/>
      <c r="AJU70" s="480"/>
      <c r="AJV70" s="480"/>
      <c r="AJW70" s="480"/>
      <c r="AJX70" s="480"/>
      <c r="AJY70" s="480"/>
      <c r="AJZ70" s="480"/>
      <c r="AKA70" s="480"/>
      <c r="AKB70" s="480"/>
      <c r="AKC70" s="480"/>
      <c r="AKD70" s="480"/>
      <c r="AKE70" s="480"/>
      <c r="AKF70" s="480"/>
      <c r="AKG70" s="480"/>
      <c r="AKH70" s="480"/>
      <c r="AKI70" s="480"/>
      <c r="AKJ70" s="480"/>
      <c r="AKK70" s="480"/>
      <c r="AKL70" s="480"/>
      <c r="AKM70" s="480"/>
      <c r="AKN70" s="480"/>
      <c r="AKO70" s="480"/>
      <c r="AKP70" s="480"/>
      <c r="AKQ70" s="480"/>
      <c r="AKR70" s="480"/>
      <c r="AKS70" s="480"/>
      <c r="AKT70" s="480"/>
      <c r="AKU70" s="480"/>
      <c r="AKV70" s="480"/>
      <c r="AKW70" s="480"/>
      <c r="AKX70" s="480"/>
      <c r="AKY70" s="480"/>
      <c r="AKZ70" s="480"/>
      <c r="ALA70" s="480"/>
      <c r="ALB70" s="480"/>
      <c r="ALC70" s="480"/>
      <c r="ALD70" s="480"/>
      <c r="ALE70" s="480"/>
      <c r="ALF70" s="480"/>
      <c r="ALG70" s="480"/>
      <c r="ALH70" s="480"/>
      <c r="ALI70" s="480"/>
      <c r="ALJ70" s="480"/>
      <c r="ALK70" s="480"/>
      <c r="ALL70" s="480"/>
      <c r="ALM70" s="480"/>
      <c r="ALN70" s="480"/>
      <c r="ALO70" s="480"/>
      <c r="ALP70" s="480"/>
      <c r="ALQ70" s="480"/>
      <c r="ALR70" s="480"/>
      <c r="ALS70" s="480"/>
      <c r="ALT70" s="480"/>
      <c r="ALU70" s="480"/>
      <c r="ALV70" s="480"/>
      <c r="ALW70" s="480"/>
      <c r="ALX70" s="480"/>
      <c r="ALY70" s="480"/>
      <c r="ALZ70" s="480"/>
    </row>
    <row r="71" spans="1:1014" s="224" customFormat="1" ht="13.5" customHeight="1">
      <c r="A71" s="225">
        <v>63</v>
      </c>
      <c r="B71" s="217"/>
      <c r="C71" s="217" t="s">
        <v>264</v>
      </c>
      <c r="D71" s="217"/>
      <c r="E71" s="217"/>
      <c r="F71" s="217"/>
      <c r="G71" s="217"/>
      <c r="H71" s="471"/>
      <c r="I71" s="472" t="s">
        <v>1189</v>
      </c>
      <c r="J71" s="471" t="s">
        <v>1190</v>
      </c>
      <c r="K71" s="472"/>
      <c r="L71" s="471"/>
      <c r="M71" s="471"/>
      <c r="N71" s="471"/>
      <c r="O71" s="471"/>
      <c r="P71" s="252"/>
      <c r="Q71" s="471" t="s">
        <v>820</v>
      </c>
      <c r="R71" s="471"/>
      <c r="S71" s="479" t="s">
        <v>863</v>
      </c>
      <c r="T71" s="282" t="s">
        <v>864</v>
      </c>
      <c r="U71" s="471" t="s">
        <v>1191</v>
      </c>
      <c r="V71" s="476" t="s">
        <v>864</v>
      </c>
      <c r="W71" s="476" t="s">
        <v>864</v>
      </c>
      <c r="X71" s="232"/>
      <c r="Y71" s="477"/>
      <c r="Z71" s="471" t="s">
        <v>1192</v>
      </c>
      <c r="AA71" s="245" t="s">
        <v>1193</v>
      </c>
      <c r="AB71" s="471"/>
      <c r="AC71" s="475"/>
      <c r="AD71" s="475">
        <v>1</v>
      </c>
    </row>
    <row r="72" spans="1:1014" s="224" customFormat="1" ht="13.5" customHeight="1">
      <c r="A72" s="225">
        <v>64</v>
      </c>
      <c r="B72" s="217"/>
      <c r="C72" s="217" t="s">
        <v>767</v>
      </c>
      <c r="D72" s="217"/>
      <c r="E72" s="217"/>
      <c r="F72" s="217"/>
      <c r="G72" s="217"/>
      <c r="H72" s="471" t="s">
        <v>1194</v>
      </c>
      <c r="I72" s="472" t="s">
        <v>1195</v>
      </c>
      <c r="J72" s="471" t="s">
        <v>1196</v>
      </c>
      <c r="K72" s="472" t="s">
        <v>939</v>
      </c>
      <c r="L72" s="471" t="s">
        <v>1197</v>
      </c>
      <c r="M72" s="471" t="s">
        <v>1198</v>
      </c>
      <c r="N72" s="471"/>
      <c r="O72" s="471"/>
      <c r="P72" s="252"/>
      <c r="Q72" s="471" t="s">
        <v>817</v>
      </c>
      <c r="R72" s="471"/>
      <c r="S72" s="471" t="s">
        <v>863</v>
      </c>
      <c r="T72" s="475"/>
      <c r="U72" s="471"/>
      <c r="V72" s="476" t="s">
        <v>864</v>
      </c>
      <c r="W72" s="476" t="s">
        <v>864</v>
      </c>
      <c r="X72" s="232"/>
      <c r="Y72" s="477"/>
      <c r="Z72" s="471"/>
      <c r="AA72" s="478"/>
      <c r="AB72" s="471"/>
      <c r="AC72" s="475">
        <v>1</v>
      </c>
      <c r="AD72" s="475">
        <v>1</v>
      </c>
    </row>
    <row r="73" spans="1:1014" s="224" customFormat="1" ht="13.5" customHeight="1">
      <c r="A73" s="225">
        <v>65</v>
      </c>
      <c r="B73" s="217" t="s">
        <v>1199</v>
      </c>
      <c r="C73" s="242"/>
      <c r="D73" s="241"/>
      <c r="E73" s="241"/>
      <c r="F73" s="241"/>
      <c r="G73" s="241"/>
      <c r="H73" s="471" t="s">
        <v>1200</v>
      </c>
      <c r="I73" s="472"/>
      <c r="J73" s="471" t="s">
        <v>1201</v>
      </c>
      <c r="K73" s="472" t="s">
        <v>1202</v>
      </c>
      <c r="L73" s="471"/>
      <c r="M73" s="471"/>
      <c r="N73" s="471"/>
      <c r="O73" s="471"/>
      <c r="P73" s="474"/>
      <c r="Q73" s="471" t="s">
        <v>817</v>
      </c>
      <c r="R73" s="471" t="s">
        <v>864</v>
      </c>
      <c r="S73" s="243" t="s">
        <v>1203</v>
      </c>
      <c r="T73" s="283"/>
      <c r="U73" s="471"/>
      <c r="V73" s="476" t="s">
        <v>864</v>
      </c>
      <c r="W73" s="476" t="s">
        <v>864</v>
      </c>
      <c r="X73" s="232"/>
      <c r="Y73" s="477"/>
      <c r="Z73" s="471"/>
      <c r="AA73" s="478"/>
      <c r="AB73" s="471"/>
      <c r="AC73" s="475">
        <v>1</v>
      </c>
      <c r="AD73" s="475">
        <v>1</v>
      </c>
    </row>
    <row r="74" spans="1:1014" s="231" customFormat="1" ht="13.5" customHeight="1">
      <c r="A74" s="225">
        <v>66</v>
      </c>
      <c r="B74" s="217"/>
      <c r="C74" s="473" t="s">
        <v>1204</v>
      </c>
      <c r="D74" s="473"/>
      <c r="E74" s="473"/>
      <c r="F74" s="473"/>
      <c r="G74" s="473"/>
      <c r="H74" s="471" t="s">
        <v>1205</v>
      </c>
      <c r="I74" s="472" t="s">
        <v>1206</v>
      </c>
      <c r="J74" s="471" t="s">
        <v>1207</v>
      </c>
      <c r="K74" s="472" t="s">
        <v>1187</v>
      </c>
      <c r="L74" s="471"/>
      <c r="M74" s="471"/>
      <c r="N74" s="471"/>
      <c r="O74" s="471"/>
      <c r="P74" s="474">
        <v>1</v>
      </c>
      <c r="Q74" s="471" t="s">
        <v>820</v>
      </c>
      <c r="R74" s="471"/>
      <c r="S74" s="471" t="s">
        <v>863</v>
      </c>
      <c r="T74" s="475"/>
      <c r="U74" s="471"/>
      <c r="V74" s="476" t="s">
        <v>864</v>
      </c>
      <c r="W74" s="476" t="s">
        <v>864</v>
      </c>
      <c r="X74" s="232"/>
      <c r="Y74" s="477"/>
      <c r="Z74" s="471"/>
      <c r="AA74" s="478"/>
      <c r="AB74" s="471"/>
      <c r="AC74" s="475">
        <v>1</v>
      </c>
      <c r="AD74" s="475">
        <v>1</v>
      </c>
      <c r="AE74" s="480"/>
      <c r="AF74" s="480"/>
      <c r="AG74" s="480"/>
      <c r="AH74" s="480"/>
      <c r="AI74" s="480"/>
      <c r="AJ74" s="480"/>
      <c r="AK74" s="480"/>
      <c r="AL74" s="480"/>
      <c r="AM74" s="480"/>
      <c r="AN74" s="480"/>
      <c r="AO74" s="480"/>
      <c r="AP74" s="480"/>
      <c r="AQ74" s="480"/>
      <c r="AR74" s="480"/>
      <c r="AS74" s="480"/>
      <c r="AT74" s="480"/>
      <c r="AU74" s="480"/>
      <c r="AV74" s="480"/>
      <c r="AW74" s="480"/>
      <c r="AX74" s="480"/>
      <c r="AY74" s="480"/>
      <c r="AZ74" s="480"/>
      <c r="BA74" s="480"/>
      <c r="BB74" s="480"/>
      <c r="BC74" s="480"/>
      <c r="BD74" s="480"/>
      <c r="BE74" s="480"/>
      <c r="BF74" s="480"/>
      <c r="BG74" s="480"/>
      <c r="BH74" s="480"/>
      <c r="BI74" s="480"/>
      <c r="BJ74" s="480"/>
      <c r="BK74" s="480"/>
      <c r="BL74" s="480"/>
      <c r="BM74" s="480"/>
      <c r="BN74" s="480"/>
      <c r="BO74" s="480"/>
      <c r="BP74" s="480"/>
      <c r="BQ74" s="480"/>
      <c r="BR74" s="480"/>
      <c r="BS74" s="480"/>
      <c r="BT74" s="480"/>
      <c r="BU74" s="480"/>
      <c r="BV74" s="480"/>
      <c r="BW74" s="480"/>
      <c r="BX74" s="480"/>
      <c r="BY74" s="480"/>
      <c r="BZ74" s="480"/>
      <c r="CA74" s="480"/>
      <c r="CB74" s="480"/>
      <c r="CC74" s="480"/>
      <c r="CD74" s="480"/>
      <c r="CE74" s="480"/>
      <c r="CF74" s="480"/>
      <c r="CG74" s="480"/>
      <c r="CH74" s="480"/>
      <c r="CI74" s="480"/>
      <c r="CJ74" s="480"/>
      <c r="CK74" s="480"/>
      <c r="CL74" s="480"/>
      <c r="CM74" s="480"/>
      <c r="CN74" s="480"/>
      <c r="CO74" s="480"/>
      <c r="CP74" s="480"/>
      <c r="CQ74" s="480"/>
      <c r="CR74" s="480"/>
      <c r="CS74" s="480"/>
      <c r="CT74" s="480"/>
      <c r="CU74" s="480"/>
      <c r="CV74" s="480"/>
      <c r="CW74" s="480"/>
      <c r="CX74" s="480"/>
      <c r="CY74" s="480"/>
      <c r="CZ74" s="480"/>
      <c r="DA74" s="480"/>
      <c r="DB74" s="480"/>
      <c r="DC74" s="480"/>
      <c r="DD74" s="480"/>
      <c r="DE74" s="480"/>
      <c r="DF74" s="480"/>
      <c r="DG74" s="480"/>
      <c r="DH74" s="480"/>
      <c r="DI74" s="480"/>
      <c r="DJ74" s="480"/>
      <c r="DK74" s="480"/>
      <c r="DL74" s="480"/>
      <c r="DM74" s="480"/>
      <c r="DN74" s="480"/>
      <c r="DO74" s="480"/>
      <c r="DP74" s="480"/>
      <c r="DQ74" s="480"/>
      <c r="DR74" s="480"/>
      <c r="DS74" s="480"/>
      <c r="DT74" s="480"/>
      <c r="DU74" s="480"/>
      <c r="DV74" s="480"/>
      <c r="DW74" s="480"/>
      <c r="DX74" s="480"/>
      <c r="DY74" s="480"/>
      <c r="DZ74" s="480"/>
      <c r="EA74" s="480"/>
      <c r="EB74" s="480"/>
      <c r="EC74" s="480"/>
      <c r="ED74" s="480"/>
      <c r="EE74" s="480"/>
      <c r="EF74" s="480"/>
      <c r="EG74" s="480"/>
      <c r="EH74" s="480"/>
      <c r="EI74" s="480"/>
      <c r="EJ74" s="480"/>
      <c r="EK74" s="480"/>
      <c r="EL74" s="480"/>
      <c r="EM74" s="480"/>
      <c r="EN74" s="480"/>
      <c r="EO74" s="480"/>
      <c r="EP74" s="480"/>
      <c r="EQ74" s="480"/>
      <c r="ER74" s="480"/>
      <c r="ES74" s="480"/>
      <c r="ET74" s="480"/>
      <c r="EU74" s="480"/>
      <c r="EV74" s="480"/>
      <c r="EW74" s="480"/>
      <c r="EX74" s="480"/>
      <c r="EY74" s="480"/>
      <c r="EZ74" s="480"/>
      <c r="FA74" s="480"/>
      <c r="FB74" s="480"/>
      <c r="FC74" s="480"/>
      <c r="FD74" s="480"/>
      <c r="FE74" s="480"/>
      <c r="FF74" s="480"/>
      <c r="FG74" s="480"/>
      <c r="FH74" s="480"/>
      <c r="FI74" s="480"/>
      <c r="FJ74" s="480"/>
      <c r="FK74" s="480"/>
      <c r="FL74" s="480"/>
      <c r="FM74" s="480"/>
      <c r="FN74" s="480"/>
      <c r="FO74" s="480"/>
      <c r="FP74" s="480"/>
      <c r="FQ74" s="480"/>
      <c r="FR74" s="480"/>
      <c r="FS74" s="480"/>
      <c r="FT74" s="480"/>
      <c r="FU74" s="480"/>
      <c r="FV74" s="480"/>
      <c r="FW74" s="480"/>
      <c r="FX74" s="480"/>
      <c r="FY74" s="480"/>
      <c r="FZ74" s="480"/>
      <c r="GA74" s="480"/>
      <c r="GB74" s="480"/>
      <c r="GC74" s="480"/>
      <c r="GD74" s="480"/>
      <c r="GE74" s="480"/>
      <c r="GF74" s="480"/>
      <c r="GG74" s="480"/>
      <c r="GH74" s="480"/>
      <c r="GI74" s="480"/>
      <c r="GJ74" s="480"/>
      <c r="GK74" s="480"/>
      <c r="GL74" s="480"/>
      <c r="GM74" s="480"/>
      <c r="GN74" s="480"/>
      <c r="GO74" s="480"/>
      <c r="GP74" s="480"/>
      <c r="GQ74" s="480"/>
      <c r="GR74" s="480"/>
      <c r="GS74" s="480"/>
      <c r="GT74" s="480"/>
      <c r="GU74" s="480"/>
      <c r="GV74" s="480"/>
      <c r="GW74" s="480"/>
      <c r="GX74" s="480"/>
      <c r="GY74" s="480"/>
      <c r="GZ74" s="480"/>
      <c r="HA74" s="480"/>
      <c r="HB74" s="480"/>
      <c r="HC74" s="480"/>
      <c r="HD74" s="480"/>
      <c r="HE74" s="480"/>
      <c r="HF74" s="480"/>
      <c r="HG74" s="480"/>
      <c r="HH74" s="480"/>
      <c r="HI74" s="480"/>
      <c r="HJ74" s="480"/>
      <c r="HK74" s="480"/>
      <c r="HL74" s="480"/>
      <c r="HM74" s="480"/>
      <c r="HN74" s="480"/>
      <c r="HO74" s="480"/>
      <c r="HP74" s="480"/>
      <c r="HQ74" s="480"/>
      <c r="HR74" s="480"/>
      <c r="HS74" s="480"/>
      <c r="HT74" s="480"/>
      <c r="HU74" s="480"/>
      <c r="HV74" s="480"/>
      <c r="HW74" s="480"/>
      <c r="HX74" s="480"/>
      <c r="HY74" s="480"/>
      <c r="HZ74" s="480"/>
      <c r="IA74" s="480"/>
      <c r="IB74" s="480"/>
      <c r="IC74" s="480"/>
      <c r="ID74" s="480"/>
      <c r="IE74" s="480"/>
      <c r="IF74" s="480"/>
      <c r="IG74" s="480"/>
      <c r="IH74" s="480"/>
      <c r="II74" s="480"/>
      <c r="IJ74" s="480"/>
      <c r="IK74" s="480"/>
      <c r="IL74" s="480"/>
      <c r="IM74" s="480"/>
      <c r="IN74" s="480"/>
      <c r="IO74" s="480"/>
      <c r="IP74" s="480"/>
      <c r="IQ74" s="480"/>
      <c r="IR74" s="480"/>
      <c r="IS74" s="480"/>
      <c r="IT74" s="480"/>
      <c r="IU74" s="480"/>
      <c r="IV74" s="480"/>
      <c r="IW74" s="480"/>
      <c r="IX74" s="480"/>
      <c r="IY74" s="480"/>
      <c r="IZ74" s="480"/>
      <c r="JA74" s="480"/>
      <c r="JB74" s="480"/>
      <c r="JC74" s="480"/>
      <c r="JD74" s="480"/>
      <c r="JE74" s="480"/>
      <c r="JF74" s="480"/>
      <c r="JG74" s="480"/>
      <c r="JH74" s="480"/>
      <c r="JI74" s="480"/>
      <c r="JJ74" s="480"/>
      <c r="JK74" s="480"/>
      <c r="JL74" s="480"/>
      <c r="JM74" s="480"/>
      <c r="JN74" s="480"/>
      <c r="JO74" s="480"/>
      <c r="JP74" s="480"/>
      <c r="JQ74" s="480"/>
      <c r="JR74" s="480"/>
      <c r="JS74" s="480"/>
      <c r="JT74" s="480"/>
      <c r="JU74" s="480"/>
      <c r="JV74" s="480"/>
      <c r="JW74" s="480"/>
      <c r="JX74" s="480"/>
      <c r="JY74" s="480"/>
      <c r="JZ74" s="480"/>
      <c r="KA74" s="480"/>
      <c r="KB74" s="480"/>
      <c r="KC74" s="480"/>
      <c r="KD74" s="480"/>
      <c r="KE74" s="480"/>
      <c r="KF74" s="480"/>
      <c r="KG74" s="480"/>
      <c r="KH74" s="480"/>
      <c r="KI74" s="480"/>
      <c r="KJ74" s="480"/>
      <c r="KK74" s="480"/>
      <c r="KL74" s="480"/>
      <c r="KM74" s="480"/>
      <c r="KN74" s="480"/>
      <c r="KO74" s="480"/>
      <c r="KP74" s="480"/>
      <c r="KQ74" s="480"/>
      <c r="KR74" s="480"/>
      <c r="KS74" s="480"/>
      <c r="KT74" s="480"/>
      <c r="KU74" s="480"/>
      <c r="KV74" s="480"/>
      <c r="KW74" s="480"/>
      <c r="KX74" s="480"/>
      <c r="KY74" s="480"/>
      <c r="KZ74" s="480"/>
      <c r="LA74" s="480"/>
      <c r="LB74" s="480"/>
      <c r="LC74" s="480"/>
      <c r="LD74" s="480"/>
      <c r="LE74" s="480"/>
      <c r="LF74" s="480"/>
      <c r="LG74" s="480"/>
      <c r="LH74" s="480"/>
      <c r="LI74" s="480"/>
      <c r="LJ74" s="480"/>
      <c r="LK74" s="480"/>
      <c r="LL74" s="480"/>
      <c r="LM74" s="480"/>
      <c r="LN74" s="480"/>
      <c r="LO74" s="480"/>
      <c r="LP74" s="480"/>
      <c r="LQ74" s="480"/>
      <c r="LR74" s="480"/>
      <c r="LS74" s="480"/>
      <c r="LT74" s="480"/>
      <c r="LU74" s="480"/>
      <c r="LV74" s="480"/>
      <c r="LW74" s="480"/>
      <c r="LX74" s="480"/>
      <c r="LY74" s="480"/>
      <c r="LZ74" s="480"/>
      <c r="MA74" s="480"/>
      <c r="MB74" s="480"/>
      <c r="MC74" s="480"/>
      <c r="MD74" s="480"/>
      <c r="ME74" s="480"/>
      <c r="MF74" s="480"/>
      <c r="MG74" s="480"/>
      <c r="MH74" s="480"/>
      <c r="MI74" s="480"/>
      <c r="MJ74" s="480"/>
      <c r="MK74" s="480"/>
      <c r="ML74" s="480"/>
      <c r="MM74" s="480"/>
      <c r="MN74" s="480"/>
      <c r="MO74" s="480"/>
      <c r="MP74" s="480"/>
      <c r="MQ74" s="480"/>
      <c r="MR74" s="480"/>
      <c r="MS74" s="480"/>
      <c r="MT74" s="480"/>
      <c r="MU74" s="480"/>
      <c r="MV74" s="480"/>
      <c r="MW74" s="480"/>
      <c r="MX74" s="480"/>
      <c r="MY74" s="480"/>
      <c r="MZ74" s="480"/>
      <c r="NA74" s="480"/>
      <c r="NB74" s="480"/>
      <c r="NC74" s="480"/>
      <c r="ND74" s="480"/>
      <c r="NE74" s="480"/>
      <c r="NF74" s="480"/>
      <c r="NG74" s="480"/>
      <c r="NH74" s="480"/>
      <c r="NI74" s="480"/>
      <c r="NJ74" s="480"/>
      <c r="NK74" s="480"/>
      <c r="NL74" s="480"/>
      <c r="NM74" s="480"/>
      <c r="NN74" s="480"/>
      <c r="NO74" s="480"/>
      <c r="NP74" s="480"/>
      <c r="NQ74" s="480"/>
      <c r="NR74" s="480"/>
      <c r="NS74" s="480"/>
      <c r="NT74" s="480"/>
      <c r="NU74" s="480"/>
      <c r="NV74" s="480"/>
      <c r="NW74" s="480"/>
      <c r="NX74" s="480"/>
      <c r="NY74" s="480"/>
      <c r="NZ74" s="480"/>
      <c r="OA74" s="480"/>
      <c r="OB74" s="480"/>
      <c r="OC74" s="480"/>
      <c r="OD74" s="480"/>
      <c r="OE74" s="480"/>
      <c r="OF74" s="480"/>
      <c r="OG74" s="480"/>
      <c r="OH74" s="480"/>
      <c r="OI74" s="480"/>
      <c r="OJ74" s="480"/>
      <c r="OK74" s="480"/>
      <c r="OL74" s="480"/>
      <c r="OM74" s="480"/>
      <c r="ON74" s="480"/>
      <c r="OO74" s="480"/>
      <c r="OP74" s="480"/>
      <c r="OQ74" s="480"/>
      <c r="OR74" s="480"/>
      <c r="OS74" s="480"/>
      <c r="OT74" s="480"/>
      <c r="OU74" s="480"/>
      <c r="OV74" s="480"/>
      <c r="OW74" s="480"/>
      <c r="OX74" s="480"/>
      <c r="OY74" s="480"/>
      <c r="OZ74" s="480"/>
      <c r="PA74" s="480"/>
      <c r="PB74" s="480"/>
      <c r="PC74" s="480"/>
      <c r="PD74" s="480"/>
      <c r="PE74" s="480"/>
      <c r="PF74" s="480"/>
      <c r="PG74" s="480"/>
      <c r="PH74" s="480"/>
      <c r="PI74" s="480"/>
      <c r="PJ74" s="480"/>
      <c r="PK74" s="480"/>
      <c r="PL74" s="480"/>
      <c r="PM74" s="480"/>
      <c r="PN74" s="480"/>
      <c r="PO74" s="480"/>
      <c r="PP74" s="480"/>
      <c r="PQ74" s="480"/>
      <c r="PR74" s="480"/>
      <c r="PS74" s="480"/>
      <c r="PT74" s="480"/>
      <c r="PU74" s="480"/>
      <c r="PV74" s="480"/>
      <c r="PW74" s="480"/>
      <c r="PX74" s="480"/>
      <c r="PY74" s="480"/>
      <c r="PZ74" s="480"/>
      <c r="QA74" s="480"/>
      <c r="QB74" s="480"/>
      <c r="QC74" s="480"/>
      <c r="QD74" s="480"/>
      <c r="QE74" s="480"/>
      <c r="QF74" s="480"/>
      <c r="QG74" s="480"/>
      <c r="QH74" s="480"/>
      <c r="QI74" s="480"/>
      <c r="QJ74" s="480"/>
      <c r="QK74" s="480"/>
      <c r="QL74" s="480"/>
      <c r="QM74" s="480"/>
      <c r="QN74" s="480"/>
      <c r="QO74" s="480"/>
      <c r="QP74" s="480"/>
      <c r="QQ74" s="480"/>
      <c r="QR74" s="480"/>
      <c r="QS74" s="480"/>
      <c r="QT74" s="480"/>
      <c r="QU74" s="480"/>
      <c r="QV74" s="480"/>
      <c r="QW74" s="480"/>
      <c r="QX74" s="480"/>
      <c r="QY74" s="480"/>
      <c r="QZ74" s="480"/>
      <c r="RA74" s="480"/>
      <c r="RB74" s="480"/>
      <c r="RC74" s="480"/>
      <c r="RD74" s="480"/>
      <c r="RE74" s="480"/>
      <c r="RF74" s="480"/>
      <c r="RG74" s="480"/>
      <c r="RH74" s="480"/>
      <c r="RI74" s="480"/>
      <c r="RJ74" s="480"/>
      <c r="RK74" s="480"/>
      <c r="RL74" s="480"/>
      <c r="RM74" s="480"/>
      <c r="RN74" s="480"/>
      <c r="RO74" s="480"/>
      <c r="RP74" s="480"/>
      <c r="RQ74" s="480"/>
      <c r="RR74" s="480"/>
      <c r="RS74" s="480"/>
      <c r="RT74" s="480"/>
      <c r="RU74" s="480"/>
      <c r="RV74" s="480"/>
      <c r="RW74" s="480"/>
      <c r="RX74" s="480"/>
      <c r="RY74" s="480"/>
      <c r="RZ74" s="480"/>
      <c r="SA74" s="480"/>
      <c r="SB74" s="480"/>
      <c r="SC74" s="480"/>
      <c r="SD74" s="480"/>
      <c r="SE74" s="480"/>
      <c r="SF74" s="480"/>
      <c r="SG74" s="480"/>
      <c r="SH74" s="480"/>
      <c r="SI74" s="480"/>
      <c r="SJ74" s="480"/>
      <c r="SK74" s="480"/>
      <c r="SL74" s="480"/>
      <c r="SM74" s="480"/>
      <c r="SN74" s="480"/>
      <c r="SO74" s="480"/>
      <c r="SP74" s="480"/>
      <c r="SQ74" s="480"/>
      <c r="SR74" s="480"/>
      <c r="SS74" s="480"/>
      <c r="ST74" s="480"/>
      <c r="SU74" s="480"/>
      <c r="SV74" s="480"/>
      <c r="SW74" s="480"/>
      <c r="SX74" s="480"/>
      <c r="SY74" s="480"/>
      <c r="SZ74" s="480"/>
      <c r="TA74" s="480"/>
      <c r="TB74" s="480"/>
      <c r="TC74" s="480"/>
      <c r="TD74" s="480"/>
      <c r="TE74" s="480"/>
      <c r="TF74" s="480"/>
      <c r="TG74" s="480"/>
      <c r="TH74" s="480"/>
      <c r="TI74" s="480"/>
      <c r="TJ74" s="480"/>
      <c r="TK74" s="480"/>
      <c r="TL74" s="480"/>
      <c r="TM74" s="480"/>
      <c r="TN74" s="480"/>
      <c r="TO74" s="480"/>
      <c r="TP74" s="480"/>
      <c r="TQ74" s="480"/>
      <c r="TR74" s="480"/>
      <c r="TS74" s="480"/>
      <c r="TT74" s="480"/>
      <c r="TU74" s="480"/>
      <c r="TV74" s="480"/>
      <c r="TW74" s="480"/>
      <c r="TX74" s="480"/>
      <c r="TY74" s="480"/>
      <c r="TZ74" s="480"/>
      <c r="UA74" s="480"/>
      <c r="UB74" s="480"/>
      <c r="UC74" s="480"/>
      <c r="UD74" s="480"/>
      <c r="UE74" s="480"/>
      <c r="UF74" s="480"/>
      <c r="UG74" s="480"/>
      <c r="UH74" s="480"/>
      <c r="UI74" s="480"/>
      <c r="UJ74" s="480"/>
      <c r="UK74" s="480"/>
      <c r="UL74" s="480"/>
      <c r="UM74" s="480"/>
      <c r="UN74" s="480"/>
      <c r="UO74" s="480"/>
      <c r="UP74" s="480"/>
      <c r="UQ74" s="480"/>
      <c r="UR74" s="480"/>
      <c r="US74" s="480"/>
      <c r="UT74" s="480"/>
      <c r="UU74" s="480"/>
      <c r="UV74" s="480"/>
      <c r="UW74" s="480"/>
      <c r="UX74" s="480"/>
      <c r="UY74" s="480"/>
      <c r="UZ74" s="480"/>
      <c r="VA74" s="480"/>
      <c r="VB74" s="480"/>
      <c r="VC74" s="480"/>
      <c r="VD74" s="480"/>
      <c r="VE74" s="480"/>
      <c r="VF74" s="480"/>
      <c r="VG74" s="480"/>
      <c r="VH74" s="480"/>
      <c r="VI74" s="480"/>
      <c r="VJ74" s="480"/>
      <c r="VK74" s="480"/>
      <c r="VL74" s="480"/>
      <c r="VM74" s="480"/>
      <c r="VN74" s="480"/>
      <c r="VO74" s="480"/>
      <c r="VP74" s="480"/>
      <c r="VQ74" s="480"/>
      <c r="VR74" s="480"/>
      <c r="VS74" s="480"/>
      <c r="VT74" s="480"/>
      <c r="VU74" s="480"/>
      <c r="VV74" s="480"/>
      <c r="VW74" s="480"/>
      <c r="VX74" s="480"/>
      <c r="VY74" s="480"/>
      <c r="VZ74" s="480"/>
      <c r="WA74" s="480"/>
      <c r="WB74" s="480"/>
      <c r="WC74" s="480"/>
      <c r="WD74" s="480"/>
      <c r="WE74" s="480"/>
      <c r="WF74" s="480"/>
      <c r="WG74" s="480"/>
      <c r="WH74" s="480"/>
      <c r="WI74" s="480"/>
      <c r="WJ74" s="480"/>
      <c r="WK74" s="480"/>
      <c r="WL74" s="480"/>
      <c r="WM74" s="480"/>
      <c r="WN74" s="480"/>
      <c r="WO74" s="480"/>
      <c r="WP74" s="480"/>
      <c r="WQ74" s="480"/>
      <c r="WR74" s="480"/>
      <c r="WS74" s="480"/>
      <c r="WT74" s="480"/>
      <c r="WU74" s="480"/>
      <c r="WV74" s="480"/>
      <c r="WW74" s="480"/>
      <c r="WX74" s="480"/>
      <c r="WY74" s="480"/>
      <c r="WZ74" s="480"/>
      <c r="XA74" s="480"/>
      <c r="XB74" s="480"/>
      <c r="XC74" s="480"/>
      <c r="XD74" s="480"/>
      <c r="XE74" s="480"/>
      <c r="XF74" s="480"/>
      <c r="XG74" s="480"/>
      <c r="XH74" s="480"/>
      <c r="XI74" s="480"/>
      <c r="XJ74" s="480"/>
      <c r="XK74" s="480"/>
      <c r="XL74" s="480"/>
      <c r="XM74" s="480"/>
      <c r="XN74" s="480"/>
      <c r="XO74" s="480"/>
      <c r="XP74" s="480"/>
      <c r="XQ74" s="480"/>
      <c r="XR74" s="480"/>
      <c r="XS74" s="480"/>
      <c r="XT74" s="480"/>
      <c r="XU74" s="480"/>
      <c r="XV74" s="480"/>
      <c r="XW74" s="480"/>
      <c r="XX74" s="480"/>
      <c r="XY74" s="480"/>
      <c r="XZ74" s="480"/>
      <c r="YA74" s="480"/>
      <c r="YB74" s="480"/>
      <c r="YC74" s="480"/>
      <c r="YD74" s="480"/>
      <c r="YE74" s="480"/>
      <c r="YF74" s="480"/>
      <c r="YG74" s="480"/>
      <c r="YH74" s="480"/>
      <c r="YI74" s="480"/>
      <c r="YJ74" s="480"/>
      <c r="YK74" s="480"/>
      <c r="YL74" s="480"/>
      <c r="YM74" s="480"/>
      <c r="YN74" s="480"/>
      <c r="YO74" s="480"/>
      <c r="YP74" s="480"/>
      <c r="YQ74" s="480"/>
      <c r="YR74" s="480"/>
      <c r="YS74" s="480"/>
      <c r="YT74" s="480"/>
      <c r="YU74" s="480"/>
      <c r="YV74" s="480"/>
      <c r="YW74" s="480"/>
      <c r="YX74" s="480"/>
      <c r="YY74" s="480"/>
      <c r="YZ74" s="480"/>
      <c r="ZA74" s="480"/>
      <c r="ZB74" s="480"/>
      <c r="ZC74" s="480"/>
      <c r="ZD74" s="480"/>
      <c r="ZE74" s="480"/>
      <c r="ZF74" s="480"/>
      <c r="ZG74" s="480"/>
      <c r="ZH74" s="480"/>
      <c r="ZI74" s="480"/>
      <c r="ZJ74" s="480"/>
      <c r="ZK74" s="480"/>
      <c r="ZL74" s="480"/>
      <c r="ZM74" s="480"/>
      <c r="ZN74" s="480"/>
      <c r="ZO74" s="480"/>
      <c r="ZP74" s="480"/>
      <c r="ZQ74" s="480"/>
      <c r="ZR74" s="480"/>
      <c r="ZS74" s="480"/>
      <c r="ZT74" s="480"/>
      <c r="ZU74" s="480"/>
      <c r="ZV74" s="480"/>
      <c r="ZW74" s="480"/>
      <c r="ZX74" s="480"/>
      <c r="ZY74" s="480"/>
      <c r="ZZ74" s="480"/>
      <c r="AAA74" s="480"/>
      <c r="AAB74" s="480"/>
      <c r="AAC74" s="480"/>
      <c r="AAD74" s="480"/>
      <c r="AAE74" s="480"/>
      <c r="AAF74" s="480"/>
      <c r="AAG74" s="480"/>
      <c r="AAH74" s="480"/>
      <c r="AAI74" s="480"/>
      <c r="AAJ74" s="480"/>
      <c r="AAK74" s="480"/>
      <c r="AAL74" s="480"/>
      <c r="AAM74" s="480"/>
      <c r="AAN74" s="480"/>
      <c r="AAO74" s="480"/>
      <c r="AAP74" s="480"/>
      <c r="AAQ74" s="480"/>
      <c r="AAR74" s="480"/>
      <c r="AAS74" s="480"/>
      <c r="AAT74" s="480"/>
      <c r="AAU74" s="480"/>
      <c r="AAV74" s="480"/>
      <c r="AAW74" s="480"/>
      <c r="AAX74" s="480"/>
      <c r="AAY74" s="480"/>
      <c r="AAZ74" s="480"/>
      <c r="ABA74" s="480"/>
      <c r="ABB74" s="480"/>
      <c r="ABC74" s="480"/>
      <c r="ABD74" s="480"/>
      <c r="ABE74" s="480"/>
      <c r="ABF74" s="480"/>
      <c r="ABG74" s="480"/>
      <c r="ABH74" s="480"/>
      <c r="ABI74" s="480"/>
      <c r="ABJ74" s="480"/>
      <c r="ABK74" s="480"/>
      <c r="ABL74" s="480"/>
      <c r="ABM74" s="480"/>
      <c r="ABN74" s="480"/>
      <c r="ABO74" s="480"/>
      <c r="ABP74" s="480"/>
      <c r="ABQ74" s="480"/>
      <c r="ABR74" s="480"/>
      <c r="ABS74" s="480"/>
      <c r="ABT74" s="480"/>
      <c r="ABU74" s="480"/>
      <c r="ABV74" s="480"/>
      <c r="ABW74" s="480"/>
      <c r="ABX74" s="480"/>
      <c r="ABY74" s="480"/>
      <c r="ABZ74" s="480"/>
      <c r="ACA74" s="480"/>
      <c r="ACB74" s="480"/>
      <c r="ACC74" s="480"/>
      <c r="ACD74" s="480"/>
      <c r="ACE74" s="480"/>
      <c r="ACF74" s="480"/>
      <c r="ACG74" s="480"/>
      <c r="ACH74" s="480"/>
      <c r="ACI74" s="480"/>
      <c r="ACJ74" s="480"/>
      <c r="ACK74" s="480"/>
      <c r="ACL74" s="480"/>
      <c r="ACM74" s="480"/>
      <c r="ACN74" s="480"/>
      <c r="ACO74" s="480"/>
      <c r="ACP74" s="480"/>
      <c r="ACQ74" s="480"/>
      <c r="ACR74" s="480"/>
      <c r="ACS74" s="480"/>
      <c r="ACT74" s="480"/>
      <c r="ACU74" s="480"/>
      <c r="ACV74" s="480"/>
      <c r="ACW74" s="480"/>
      <c r="ACX74" s="480"/>
      <c r="ACY74" s="480"/>
      <c r="ACZ74" s="480"/>
      <c r="ADA74" s="480"/>
      <c r="ADB74" s="480"/>
      <c r="ADC74" s="480"/>
      <c r="ADD74" s="480"/>
      <c r="ADE74" s="480"/>
      <c r="ADF74" s="480"/>
      <c r="ADG74" s="480"/>
      <c r="ADH74" s="480"/>
      <c r="ADI74" s="480"/>
      <c r="ADJ74" s="480"/>
      <c r="ADK74" s="480"/>
      <c r="ADL74" s="480"/>
      <c r="ADM74" s="480"/>
      <c r="ADN74" s="480"/>
      <c r="ADO74" s="480"/>
      <c r="ADP74" s="480"/>
      <c r="ADQ74" s="480"/>
      <c r="ADR74" s="480"/>
      <c r="ADS74" s="480"/>
      <c r="ADT74" s="480"/>
      <c r="ADU74" s="480"/>
      <c r="ADV74" s="480"/>
      <c r="ADW74" s="480"/>
      <c r="ADX74" s="480"/>
      <c r="ADY74" s="480"/>
      <c r="ADZ74" s="480"/>
      <c r="AEA74" s="480"/>
      <c r="AEB74" s="480"/>
      <c r="AEC74" s="480"/>
      <c r="AED74" s="480"/>
      <c r="AEE74" s="480"/>
      <c r="AEF74" s="480"/>
      <c r="AEG74" s="480"/>
      <c r="AEH74" s="480"/>
      <c r="AEI74" s="480"/>
      <c r="AEJ74" s="480"/>
      <c r="AEK74" s="480"/>
      <c r="AEL74" s="480"/>
      <c r="AEM74" s="480"/>
      <c r="AEN74" s="480"/>
      <c r="AEO74" s="480"/>
      <c r="AEP74" s="480"/>
      <c r="AEQ74" s="480"/>
      <c r="AER74" s="480"/>
      <c r="AES74" s="480"/>
      <c r="AET74" s="480"/>
      <c r="AEU74" s="480"/>
      <c r="AEV74" s="480"/>
      <c r="AEW74" s="480"/>
      <c r="AEX74" s="480"/>
      <c r="AEY74" s="480"/>
      <c r="AEZ74" s="480"/>
      <c r="AFA74" s="480"/>
      <c r="AFB74" s="480"/>
      <c r="AFC74" s="480"/>
      <c r="AFD74" s="480"/>
      <c r="AFE74" s="480"/>
      <c r="AFF74" s="480"/>
      <c r="AFG74" s="480"/>
      <c r="AFH74" s="480"/>
      <c r="AFI74" s="480"/>
      <c r="AFJ74" s="480"/>
      <c r="AFK74" s="480"/>
      <c r="AFL74" s="480"/>
      <c r="AFM74" s="480"/>
      <c r="AFN74" s="480"/>
      <c r="AFO74" s="480"/>
      <c r="AFP74" s="480"/>
      <c r="AFQ74" s="480"/>
      <c r="AFR74" s="480"/>
      <c r="AFS74" s="480"/>
      <c r="AFT74" s="480"/>
      <c r="AFU74" s="480"/>
      <c r="AFV74" s="480"/>
      <c r="AFW74" s="480"/>
      <c r="AFX74" s="480"/>
      <c r="AFY74" s="480"/>
      <c r="AFZ74" s="480"/>
      <c r="AGA74" s="480"/>
      <c r="AGB74" s="480"/>
      <c r="AGC74" s="480"/>
      <c r="AGD74" s="480"/>
      <c r="AGE74" s="480"/>
      <c r="AGF74" s="480"/>
      <c r="AGG74" s="480"/>
      <c r="AGH74" s="480"/>
      <c r="AGI74" s="480"/>
      <c r="AGJ74" s="480"/>
      <c r="AGK74" s="480"/>
      <c r="AGL74" s="480"/>
      <c r="AGM74" s="480"/>
      <c r="AGN74" s="480"/>
      <c r="AGO74" s="480"/>
      <c r="AGP74" s="480"/>
      <c r="AGQ74" s="480"/>
      <c r="AGR74" s="480"/>
      <c r="AGS74" s="480"/>
      <c r="AGT74" s="480"/>
      <c r="AGU74" s="480"/>
      <c r="AGV74" s="480"/>
      <c r="AGW74" s="480"/>
      <c r="AGX74" s="480"/>
      <c r="AGY74" s="480"/>
      <c r="AGZ74" s="480"/>
      <c r="AHA74" s="480"/>
      <c r="AHB74" s="480"/>
      <c r="AHC74" s="480"/>
      <c r="AHD74" s="480"/>
      <c r="AHE74" s="480"/>
      <c r="AHF74" s="480"/>
      <c r="AHG74" s="480"/>
      <c r="AHH74" s="480"/>
      <c r="AHI74" s="480"/>
      <c r="AHJ74" s="480"/>
      <c r="AHK74" s="480"/>
      <c r="AHL74" s="480"/>
      <c r="AHM74" s="480"/>
      <c r="AHN74" s="480"/>
      <c r="AHO74" s="480"/>
      <c r="AHP74" s="480"/>
      <c r="AHQ74" s="480"/>
      <c r="AHR74" s="480"/>
      <c r="AHS74" s="480"/>
      <c r="AHT74" s="480"/>
      <c r="AHU74" s="480"/>
      <c r="AHV74" s="480"/>
      <c r="AHW74" s="480"/>
      <c r="AHX74" s="480"/>
      <c r="AHY74" s="480"/>
      <c r="AHZ74" s="480"/>
      <c r="AIA74" s="480"/>
      <c r="AIB74" s="480"/>
      <c r="AIC74" s="480"/>
      <c r="AID74" s="480"/>
      <c r="AIE74" s="480"/>
      <c r="AIF74" s="480"/>
      <c r="AIG74" s="480"/>
      <c r="AIH74" s="480"/>
      <c r="AII74" s="480"/>
      <c r="AIJ74" s="480"/>
      <c r="AIK74" s="480"/>
      <c r="AIL74" s="480"/>
      <c r="AIM74" s="480"/>
      <c r="AIN74" s="480"/>
      <c r="AIO74" s="480"/>
      <c r="AIP74" s="480"/>
      <c r="AIQ74" s="480"/>
      <c r="AIR74" s="480"/>
      <c r="AIS74" s="480"/>
      <c r="AIT74" s="480"/>
      <c r="AIU74" s="480"/>
      <c r="AIV74" s="480"/>
      <c r="AIW74" s="480"/>
      <c r="AIX74" s="480"/>
      <c r="AIY74" s="480"/>
      <c r="AIZ74" s="480"/>
      <c r="AJA74" s="480"/>
      <c r="AJB74" s="480"/>
      <c r="AJC74" s="480"/>
      <c r="AJD74" s="480"/>
      <c r="AJE74" s="480"/>
      <c r="AJF74" s="480"/>
      <c r="AJG74" s="480"/>
      <c r="AJH74" s="480"/>
      <c r="AJI74" s="480"/>
      <c r="AJJ74" s="480"/>
      <c r="AJK74" s="480"/>
      <c r="AJL74" s="480"/>
      <c r="AJM74" s="480"/>
      <c r="AJN74" s="480"/>
      <c r="AJO74" s="480"/>
      <c r="AJP74" s="480"/>
      <c r="AJQ74" s="480"/>
      <c r="AJR74" s="480"/>
      <c r="AJS74" s="480"/>
      <c r="AJT74" s="480"/>
      <c r="AJU74" s="480"/>
      <c r="AJV74" s="480"/>
      <c r="AJW74" s="480"/>
      <c r="AJX74" s="480"/>
      <c r="AJY74" s="480"/>
      <c r="AJZ74" s="480"/>
      <c r="AKA74" s="480"/>
      <c r="AKB74" s="480"/>
      <c r="AKC74" s="480"/>
      <c r="AKD74" s="480"/>
      <c r="AKE74" s="480"/>
      <c r="AKF74" s="480"/>
      <c r="AKG74" s="480"/>
      <c r="AKH74" s="480"/>
      <c r="AKI74" s="480"/>
      <c r="AKJ74" s="480"/>
      <c r="AKK74" s="480"/>
      <c r="AKL74" s="480"/>
      <c r="AKM74" s="480"/>
      <c r="AKN74" s="480"/>
      <c r="AKO74" s="480"/>
      <c r="AKP74" s="480"/>
      <c r="AKQ74" s="480"/>
      <c r="AKR74" s="480"/>
      <c r="AKS74" s="480"/>
      <c r="AKT74" s="480"/>
      <c r="AKU74" s="480"/>
      <c r="AKV74" s="480"/>
      <c r="AKW74" s="480"/>
      <c r="AKX74" s="480"/>
      <c r="AKY74" s="480"/>
      <c r="AKZ74" s="480"/>
      <c r="ALA74" s="480"/>
      <c r="ALB74" s="480"/>
      <c r="ALC74" s="480"/>
      <c r="ALD74" s="480"/>
      <c r="ALE74" s="480"/>
      <c r="ALF74" s="480"/>
      <c r="ALG74" s="480"/>
      <c r="ALH74" s="480"/>
      <c r="ALI74" s="480"/>
      <c r="ALJ74" s="480"/>
      <c r="ALK74" s="480"/>
      <c r="ALL74" s="480"/>
      <c r="ALM74" s="480"/>
      <c r="ALN74" s="480"/>
      <c r="ALO74" s="480"/>
      <c r="ALP74" s="480"/>
      <c r="ALQ74" s="480"/>
      <c r="ALR74" s="480"/>
      <c r="ALS74" s="480"/>
      <c r="ALT74" s="480"/>
      <c r="ALU74" s="480"/>
      <c r="ALV74" s="480"/>
      <c r="ALW74" s="480"/>
      <c r="ALX74" s="480"/>
      <c r="ALY74" s="480"/>
      <c r="ALZ74" s="480"/>
    </row>
    <row r="75" spans="1:1014" s="224" customFormat="1" ht="13.5" customHeight="1">
      <c r="A75" s="225">
        <v>67</v>
      </c>
      <c r="B75" s="217"/>
      <c r="C75" s="241" t="s">
        <v>1208</v>
      </c>
      <c r="D75" s="217"/>
      <c r="E75" s="217"/>
      <c r="F75" s="217"/>
      <c r="G75" s="217"/>
      <c r="H75" s="471" t="s">
        <v>1209</v>
      </c>
      <c r="I75" s="472" t="s">
        <v>1210</v>
      </c>
      <c r="J75" s="471" t="s">
        <v>1211</v>
      </c>
      <c r="K75" s="472" t="s">
        <v>1212</v>
      </c>
      <c r="L75" s="471" t="s">
        <v>1213</v>
      </c>
      <c r="M75" s="481" t="s">
        <v>1214</v>
      </c>
      <c r="N75" s="481"/>
      <c r="O75" s="471"/>
      <c r="P75" s="474"/>
      <c r="Q75" s="471" t="s">
        <v>820</v>
      </c>
      <c r="R75" s="471"/>
      <c r="S75" s="471" t="s">
        <v>879</v>
      </c>
      <c r="T75" s="475"/>
      <c r="U75" s="471" t="s">
        <v>932</v>
      </c>
      <c r="V75" s="476" t="s">
        <v>864</v>
      </c>
      <c r="W75" s="476" t="s">
        <v>864</v>
      </c>
      <c r="X75" s="232"/>
      <c r="Y75" s="477"/>
      <c r="Z75" s="471" t="s">
        <v>1131</v>
      </c>
      <c r="AA75" s="478"/>
      <c r="AB75" s="471"/>
      <c r="AC75" s="475">
        <v>1</v>
      </c>
      <c r="AD75" s="475">
        <v>1</v>
      </c>
    </row>
    <row r="76" spans="1:1014" s="244" customFormat="1" ht="13.5" customHeight="1">
      <c r="A76" s="225">
        <v>68</v>
      </c>
      <c r="B76" s="217"/>
      <c r="C76" s="241" t="s">
        <v>1215</v>
      </c>
      <c r="D76" s="217"/>
      <c r="E76" s="221"/>
      <c r="F76" s="222"/>
      <c r="G76" s="222"/>
      <c r="H76" s="471" t="s">
        <v>1216</v>
      </c>
      <c r="I76" s="472" t="s">
        <v>1217</v>
      </c>
      <c r="J76" s="471"/>
      <c r="K76" s="472" t="s">
        <v>1218</v>
      </c>
      <c r="L76" s="471"/>
      <c r="M76" s="471"/>
      <c r="N76" s="471"/>
      <c r="O76" s="471"/>
      <c r="P76" s="474">
        <v>1</v>
      </c>
      <c r="Q76" s="471" t="s">
        <v>820</v>
      </c>
      <c r="R76" s="471"/>
      <c r="S76" s="471" t="s">
        <v>863</v>
      </c>
      <c r="T76" s="475" t="s">
        <v>864</v>
      </c>
      <c r="U76" s="471" t="s">
        <v>1219</v>
      </c>
      <c r="V76" s="476" t="s">
        <v>864</v>
      </c>
      <c r="W76" s="476" t="s">
        <v>864</v>
      </c>
      <c r="X76" s="232"/>
      <c r="Y76" s="477"/>
      <c r="Z76" s="471" t="s">
        <v>968</v>
      </c>
      <c r="AA76" s="478"/>
      <c r="AB76" s="471"/>
      <c r="AC76" s="475">
        <v>1</v>
      </c>
      <c r="AD76" s="475">
        <v>1</v>
      </c>
    </row>
    <row r="77" spans="1:1014" s="224" customFormat="1" ht="13.5" customHeight="1">
      <c r="A77" s="225">
        <v>69</v>
      </c>
      <c r="B77" s="217"/>
      <c r="C77" s="217" t="s">
        <v>1220</v>
      </c>
      <c r="D77" s="217"/>
      <c r="E77" s="217"/>
      <c r="F77" s="217"/>
      <c r="G77" s="217"/>
      <c r="H77" s="471" t="s">
        <v>1221</v>
      </c>
      <c r="I77" s="472" t="s">
        <v>1222</v>
      </c>
      <c r="J77" s="471" t="s">
        <v>1196</v>
      </c>
      <c r="K77" s="472" t="s">
        <v>939</v>
      </c>
      <c r="L77" s="471" t="s">
        <v>1223</v>
      </c>
      <c r="M77" s="471" t="s">
        <v>1224</v>
      </c>
      <c r="N77" s="471"/>
      <c r="O77" s="471"/>
      <c r="P77" s="474">
        <v>1</v>
      </c>
      <c r="Q77" s="471" t="s">
        <v>817</v>
      </c>
      <c r="R77" s="471"/>
      <c r="S77" s="471" t="s">
        <v>863</v>
      </c>
      <c r="T77" s="475"/>
      <c r="U77" s="471"/>
      <c r="V77" s="476" t="s">
        <v>864</v>
      </c>
      <c r="W77" s="476" t="s">
        <v>864</v>
      </c>
      <c r="X77" s="232"/>
      <c r="Y77" s="477"/>
      <c r="Z77" s="471"/>
      <c r="AA77" s="478"/>
      <c r="AB77" s="471"/>
      <c r="AC77" s="475">
        <v>1</v>
      </c>
      <c r="AD77" s="475">
        <v>1</v>
      </c>
    </row>
    <row r="78" spans="1:1014" s="224" customFormat="1" ht="13.5" customHeight="1">
      <c r="A78" s="225">
        <v>70</v>
      </c>
      <c r="B78" s="217"/>
      <c r="C78" s="241" t="s">
        <v>1225</v>
      </c>
      <c r="D78" s="217"/>
      <c r="E78" s="217"/>
      <c r="F78" s="217"/>
      <c r="G78" s="217"/>
      <c r="H78" s="471" t="s">
        <v>1226</v>
      </c>
      <c r="I78" s="472"/>
      <c r="J78" s="471" t="s">
        <v>1227</v>
      </c>
      <c r="K78" s="472"/>
      <c r="L78" s="471"/>
      <c r="M78" s="471"/>
      <c r="N78" s="471"/>
      <c r="O78" s="471"/>
      <c r="P78" s="474"/>
      <c r="Q78" s="471" t="s">
        <v>820</v>
      </c>
      <c r="R78" s="471" t="s">
        <v>864</v>
      </c>
      <c r="S78" s="243" t="s">
        <v>1227</v>
      </c>
      <c r="T78" s="475"/>
      <c r="U78" s="471"/>
      <c r="V78" s="476" t="s">
        <v>864</v>
      </c>
      <c r="W78" s="476" t="s">
        <v>864</v>
      </c>
      <c r="X78" s="232"/>
      <c r="Y78" s="477"/>
      <c r="Z78" s="471"/>
      <c r="AA78" s="478"/>
      <c r="AB78" s="471"/>
      <c r="AC78" s="475"/>
      <c r="AD78" s="475">
        <v>1</v>
      </c>
    </row>
    <row r="79" spans="1:1014" s="224" customFormat="1" ht="13.5" customHeight="1">
      <c r="A79" s="225">
        <v>71</v>
      </c>
      <c r="B79" s="217"/>
      <c r="C79" s="473"/>
      <c r="D79" s="473" t="s">
        <v>1228</v>
      </c>
      <c r="E79" s="219"/>
      <c r="F79" s="473"/>
      <c r="G79" s="473"/>
      <c r="H79" s="471" t="s">
        <v>1229</v>
      </c>
      <c r="I79" s="472"/>
      <c r="J79" s="471" t="s">
        <v>1230</v>
      </c>
      <c r="K79" s="472" t="s">
        <v>1231</v>
      </c>
      <c r="L79" s="471" t="s">
        <v>1232</v>
      </c>
      <c r="M79" s="471" t="s">
        <v>262</v>
      </c>
      <c r="N79" s="471"/>
      <c r="O79" s="471"/>
      <c r="P79" s="474">
        <v>1</v>
      </c>
      <c r="Q79" s="471" t="s">
        <v>817</v>
      </c>
      <c r="R79" s="471" t="s">
        <v>864</v>
      </c>
      <c r="S79" s="243" t="s">
        <v>1233</v>
      </c>
      <c r="T79" s="475"/>
      <c r="U79" s="471"/>
      <c r="V79" s="476" t="s">
        <v>864</v>
      </c>
      <c r="W79" s="476" t="s">
        <v>864</v>
      </c>
      <c r="X79" s="232"/>
      <c r="Y79" s="477"/>
      <c r="Z79" s="471"/>
      <c r="AA79" s="245" t="s">
        <v>1234</v>
      </c>
      <c r="AB79" s="471"/>
      <c r="AC79" s="475"/>
      <c r="AD79" s="475">
        <v>1</v>
      </c>
    </row>
    <row r="80" spans="1:1014" s="224" customFormat="1" ht="13.5" customHeight="1">
      <c r="A80" s="225">
        <v>72</v>
      </c>
      <c r="B80" s="217"/>
      <c r="C80" s="473"/>
      <c r="D80" s="241"/>
      <c r="E80" s="241" t="s">
        <v>1235</v>
      </c>
      <c r="F80" s="241"/>
      <c r="G80" s="241"/>
      <c r="H80" s="471" t="s">
        <v>1236</v>
      </c>
      <c r="I80" s="472" t="s">
        <v>1237</v>
      </c>
      <c r="J80" s="471"/>
      <c r="K80" s="472" t="s">
        <v>999</v>
      </c>
      <c r="L80" s="471"/>
      <c r="M80" s="471"/>
      <c r="N80" s="471"/>
      <c r="O80" s="471"/>
      <c r="P80" s="474"/>
      <c r="Q80" s="471" t="s">
        <v>820</v>
      </c>
      <c r="R80" s="471"/>
      <c r="S80" s="471" t="s">
        <v>863</v>
      </c>
      <c r="T80" s="475" t="s">
        <v>864</v>
      </c>
      <c r="U80" s="471" t="s">
        <v>1238</v>
      </c>
      <c r="V80" s="476" t="s">
        <v>864</v>
      </c>
      <c r="W80" s="476" t="s">
        <v>864</v>
      </c>
      <c r="X80" s="232"/>
      <c r="Y80" s="477"/>
      <c r="Z80" s="392" t="s">
        <v>1239</v>
      </c>
      <c r="AA80" s="478"/>
      <c r="AB80" s="471"/>
      <c r="AC80" s="475"/>
      <c r="AD80" s="475">
        <v>1</v>
      </c>
    </row>
    <row r="81" spans="1:32" ht="12" customHeight="1">
      <c r="A81" s="225">
        <v>73</v>
      </c>
      <c r="C81" s="224"/>
      <c r="D81" s="224"/>
      <c r="E81" s="224" t="s">
        <v>1240</v>
      </c>
      <c r="F81" s="224"/>
      <c r="G81" s="225"/>
      <c r="H81" s="225" t="s">
        <v>1241</v>
      </c>
      <c r="I81" s="273" t="s">
        <v>1242</v>
      </c>
      <c r="J81" s="225"/>
      <c r="K81" s="472" t="s">
        <v>1088</v>
      </c>
      <c r="L81" s="471"/>
      <c r="M81" s="471"/>
      <c r="N81" s="471"/>
      <c r="O81" s="471"/>
      <c r="P81" s="474"/>
      <c r="Q81" s="471" t="s">
        <v>820</v>
      </c>
      <c r="R81" s="471"/>
      <c r="S81" s="471" t="s">
        <v>863</v>
      </c>
      <c r="U81" s="471"/>
      <c r="V81" s="274" t="s">
        <v>864</v>
      </c>
      <c r="W81" s="274" t="s">
        <v>864</v>
      </c>
      <c r="X81" s="232"/>
      <c r="AD81" s="274">
        <v>1</v>
      </c>
    </row>
    <row r="82" spans="1:32" s="224" customFormat="1" ht="13.5" customHeight="1">
      <c r="A82" s="225">
        <v>74</v>
      </c>
      <c r="B82" s="217"/>
      <c r="C82" s="473"/>
      <c r="D82" s="473" t="s">
        <v>1243</v>
      </c>
      <c r="E82" s="219" t="s">
        <v>1244</v>
      </c>
      <c r="F82" s="473"/>
      <c r="G82" s="473"/>
      <c r="H82" s="471" t="s">
        <v>1245</v>
      </c>
      <c r="I82" s="472"/>
      <c r="J82" s="471"/>
      <c r="K82" s="472" t="s">
        <v>1246</v>
      </c>
      <c r="L82" s="471" t="s">
        <v>1247</v>
      </c>
      <c r="M82" s="471" t="s">
        <v>1248</v>
      </c>
      <c r="N82" s="471"/>
      <c r="O82" s="471"/>
      <c r="P82" s="474">
        <v>1</v>
      </c>
      <c r="Q82" s="471" t="s">
        <v>817</v>
      </c>
      <c r="R82" s="471" t="s">
        <v>864</v>
      </c>
      <c r="S82" s="243" t="s">
        <v>1233</v>
      </c>
      <c r="T82" s="475"/>
      <c r="U82" s="471"/>
      <c r="V82" s="476" t="s">
        <v>864</v>
      </c>
      <c r="W82" s="476" t="s">
        <v>864</v>
      </c>
      <c r="X82" s="232"/>
      <c r="Y82" s="477"/>
      <c r="Z82" s="471"/>
      <c r="AA82" s="245" t="s">
        <v>1234</v>
      </c>
      <c r="AB82" s="471"/>
      <c r="AC82" s="475"/>
      <c r="AD82" s="475">
        <v>1</v>
      </c>
    </row>
    <row r="83" spans="1:32" s="224" customFormat="1" ht="13.5" customHeight="1">
      <c r="A83" s="225">
        <v>75</v>
      </c>
      <c r="B83" s="217"/>
      <c r="C83" s="473"/>
      <c r="D83" s="473" t="s">
        <v>1249</v>
      </c>
      <c r="E83" s="473"/>
      <c r="F83" s="473"/>
      <c r="G83" s="473"/>
      <c r="H83" s="471" t="s">
        <v>1250</v>
      </c>
      <c r="I83" s="472" t="s">
        <v>1251</v>
      </c>
      <c r="J83" s="471" t="s">
        <v>1252</v>
      </c>
      <c r="K83" s="472" t="s">
        <v>1253</v>
      </c>
      <c r="L83" s="471"/>
      <c r="M83" s="471"/>
      <c r="N83" s="471"/>
      <c r="O83" s="471"/>
      <c r="P83" s="474"/>
      <c r="Q83" s="471" t="s">
        <v>817</v>
      </c>
      <c r="R83" s="471"/>
      <c r="S83" s="471" t="s">
        <v>863</v>
      </c>
      <c r="T83" s="475" t="s">
        <v>864</v>
      </c>
      <c r="U83" s="471" t="s">
        <v>1191</v>
      </c>
      <c r="V83" s="476" t="s">
        <v>864</v>
      </c>
      <c r="W83" s="476" t="s">
        <v>864</v>
      </c>
      <c r="X83" s="232"/>
      <c r="Y83" s="477"/>
      <c r="Z83" s="471"/>
      <c r="AA83" s="245" t="s">
        <v>1254</v>
      </c>
      <c r="AB83" s="471"/>
      <c r="AC83" s="475"/>
      <c r="AD83" s="475">
        <v>1</v>
      </c>
      <c r="AF83" s="246"/>
    </row>
    <row r="84" spans="1:32" s="224" customFormat="1" ht="13.5" customHeight="1">
      <c r="A84" s="225">
        <v>76</v>
      </c>
      <c r="B84" s="217"/>
      <c r="C84" s="473"/>
      <c r="D84" s="241" t="s">
        <v>1255</v>
      </c>
      <c r="E84" s="241"/>
      <c r="F84" s="241"/>
      <c r="G84" s="241"/>
      <c r="H84" s="471" t="s">
        <v>1256</v>
      </c>
      <c r="I84" s="472" t="s">
        <v>1257</v>
      </c>
      <c r="J84" s="471"/>
      <c r="K84" s="472" t="s">
        <v>999</v>
      </c>
      <c r="L84" s="471"/>
      <c r="M84" s="471"/>
      <c r="N84" s="471"/>
      <c r="O84" s="471"/>
      <c r="P84" s="474"/>
      <c r="Q84" s="471" t="s">
        <v>817</v>
      </c>
      <c r="R84" s="471"/>
      <c r="S84" s="471" t="s">
        <v>863</v>
      </c>
      <c r="T84" s="374"/>
      <c r="U84" s="255"/>
      <c r="V84" s="375" t="s">
        <v>864</v>
      </c>
      <c r="W84" s="476" t="s">
        <v>864</v>
      </c>
      <c r="X84" s="232"/>
      <c r="Y84" s="380" t="s">
        <v>1258</v>
      </c>
      <c r="Z84" s="471" t="s">
        <v>1259</v>
      </c>
      <c r="AA84" s="245" t="s">
        <v>1260</v>
      </c>
      <c r="AB84" s="471"/>
      <c r="AC84" s="475"/>
      <c r="AD84" s="475">
        <v>1</v>
      </c>
      <c r="AF84" s="246"/>
    </row>
    <row r="85" spans="1:32" s="224" customFormat="1" ht="13.5" customHeight="1">
      <c r="A85" s="225">
        <v>77</v>
      </c>
      <c r="B85" s="217"/>
      <c r="C85" s="473"/>
      <c r="D85" s="241" t="s">
        <v>1261</v>
      </c>
      <c r="E85" s="241"/>
      <c r="F85" s="241"/>
      <c r="G85" s="241"/>
      <c r="H85" s="471" t="s">
        <v>1262</v>
      </c>
      <c r="I85" s="472" t="s">
        <v>1263</v>
      </c>
      <c r="J85" s="471"/>
      <c r="K85" s="472" t="s">
        <v>910</v>
      </c>
      <c r="L85" s="471"/>
      <c r="M85" s="471"/>
      <c r="N85" s="471"/>
      <c r="O85" s="471"/>
      <c r="P85" s="474"/>
      <c r="Q85" s="471" t="s">
        <v>817</v>
      </c>
      <c r="R85" s="471"/>
      <c r="S85" s="471" t="s">
        <v>863</v>
      </c>
      <c r="T85" s="374"/>
      <c r="U85" s="255"/>
      <c r="V85" s="375" t="s">
        <v>864</v>
      </c>
      <c r="W85" s="476" t="s">
        <v>864</v>
      </c>
      <c r="X85" s="232"/>
      <c r="Y85" s="387" t="s">
        <v>1264</v>
      </c>
      <c r="Z85" s="471" t="s">
        <v>1259</v>
      </c>
      <c r="AA85" s="478"/>
      <c r="AB85" s="471"/>
      <c r="AC85" s="475"/>
      <c r="AD85" s="475">
        <v>1</v>
      </c>
      <c r="AF85" s="246"/>
    </row>
    <row r="86" spans="1:32" s="224" customFormat="1" ht="13.5" customHeight="1">
      <c r="A86" s="225">
        <v>78</v>
      </c>
      <c r="B86" s="217"/>
      <c r="C86" s="473"/>
      <c r="D86" s="473" t="s">
        <v>1265</v>
      </c>
      <c r="E86" s="473"/>
      <c r="F86" s="473"/>
      <c r="G86" s="473"/>
      <c r="H86" s="471" t="s">
        <v>1266</v>
      </c>
      <c r="I86" s="472" t="s">
        <v>1267</v>
      </c>
      <c r="J86" s="471" t="s">
        <v>939</v>
      </c>
      <c r="K86" s="472" t="s">
        <v>939</v>
      </c>
      <c r="L86" s="471" t="s">
        <v>1268</v>
      </c>
      <c r="M86" s="471" t="s">
        <v>1269</v>
      </c>
      <c r="N86" s="471"/>
      <c r="O86" s="471"/>
      <c r="P86" s="474">
        <v>1</v>
      </c>
      <c r="Q86" s="471" t="s">
        <v>817</v>
      </c>
      <c r="R86" s="471"/>
      <c r="S86" s="471" t="s">
        <v>863</v>
      </c>
      <c r="T86" s="475"/>
      <c r="U86" s="255"/>
      <c r="V86" s="476" t="s">
        <v>864</v>
      </c>
      <c r="W86" s="476" t="s">
        <v>864</v>
      </c>
      <c r="X86" s="232"/>
      <c r="Y86" s="477"/>
      <c r="Z86" s="471"/>
      <c r="AA86" s="478"/>
      <c r="AB86" s="471"/>
      <c r="AC86" s="475"/>
      <c r="AD86" s="475">
        <v>1</v>
      </c>
    </row>
    <row r="87" spans="1:32" s="224" customFormat="1" ht="13.5" customHeight="1">
      <c r="A87" s="225">
        <v>79</v>
      </c>
      <c r="B87" s="217"/>
      <c r="C87" s="473"/>
      <c r="D87" s="241" t="s">
        <v>1270</v>
      </c>
      <c r="E87" s="473"/>
      <c r="F87" s="241"/>
      <c r="G87" s="241"/>
      <c r="H87" s="471"/>
      <c r="I87" s="472"/>
      <c r="J87" s="471" t="s">
        <v>1271</v>
      </c>
      <c r="K87" s="472" t="s">
        <v>1272</v>
      </c>
      <c r="L87" s="471"/>
      <c r="M87" s="471"/>
      <c r="N87" s="471"/>
      <c r="O87" s="471"/>
      <c r="P87" s="474"/>
      <c r="Q87" s="471" t="s">
        <v>817</v>
      </c>
      <c r="R87" s="471" t="s">
        <v>864</v>
      </c>
      <c r="S87" s="471" t="s">
        <v>1272</v>
      </c>
      <c r="T87" s="475"/>
      <c r="U87" s="471"/>
      <c r="V87" s="476" t="s">
        <v>864</v>
      </c>
      <c r="W87" s="476" t="s">
        <v>864</v>
      </c>
      <c r="X87" s="232"/>
      <c r="Y87" s="477"/>
      <c r="Z87" s="471"/>
      <c r="AA87" s="478"/>
      <c r="AB87" s="471"/>
      <c r="AC87" s="475">
        <v>1</v>
      </c>
      <c r="AD87" s="475">
        <v>1</v>
      </c>
    </row>
    <row r="88" spans="1:32" s="224" customFormat="1" ht="13.5" customHeight="1">
      <c r="A88" s="225">
        <v>80</v>
      </c>
      <c r="B88" s="217"/>
      <c r="C88" s="473"/>
      <c r="D88" s="473"/>
      <c r="E88" s="473" t="s">
        <v>1273</v>
      </c>
      <c r="F88" s="473"/>
      <c r="G88" s="473"/>
      <c r="H88" s="471" t="s">
        <v>1274</v>
      </c>
      <c r="I88" s="472" t="s">
        <v>1275</v>
      </c>
      <c r="J88" s="471"/>
      <c r="K88" s="472" t="s">
        <v>1055</v>
      </c>
      <c r="L88" s="471" t="s">
        <v>1276</v>
      </c>
      <c r="M88" s="471" t="s">
        <v>1277</v>
      </c>
      <c r="N88" s="471"/>
      <c r="O88" s="471"/>
      <c r="P88" s="474"/>
      <c r="Q88" s="471" t="s">
        <v>820</v>
      </c>
      <c r="R88" s="471"/>
      <c r="S88" s="471" t="s">
        <v>863</v>
      </c>
      <c r="T88" s="475"/>
      <c r="U88" s="471" t="s">
        <v>1278</v>
      </c>
      <c r="V88" s="476" t="s">
        <v>864</v>
      </c>
      <c r="W88" s="476" t="s">
        <v>864</v>
      </c>
      <c r="X88" s="232"/>
      <c r="Y88" s="477"/>
      <c r="Z88" s="471"/>
      <c r="AA88" s="478"/>
      <c r="AB88" s="471"/>
      <c r="AC88" s="475">
        <v>1</v>
      </c>
      <c r="AD88" s="475">
        <v>1</v>
      </c>
    </row>
    <row r="89" spans="1:32" s="224" customFormat="1" ht="13.5" customHeight="1">
      <c r="A89" s="225">
        <v>81</v>
      </c>
      <c r="B89" s="217"/>
      <c r="C89" s="473"/>
      <c r="D89" s="241"/>
      <c r="E89" s="473" t="s">
        <v>1072</v>
      </c>
      <c r="F89" s="221"/>
      <c r="G89" s="221"/>
      <c r="H89" s="471" t="s">
        <v>1279</v>
      </c>
      <c r="I89" s="471" t="s">
        <v>1102</v>
      </c>
      <c r="J89" s="471"/>
      <c r="K89" s="472" t="s">
        <v>1280</v>
      </c>
      <c r="L89" s="471"/>
      <c r="M89" s="471"/>
      <c r="N89" s="471"/>
      <c r="O89" s="471"/>
      <c r="P89" s="474"/>
      <c r="Q89" s="471" t="s">
        <v>817</v>
      </c>
      <c r="R89" s="471"/>
      <c r="S89" s="471" t="s">
        <v>863</v>
      </c>
      <c r="T89" s="475"/>
      <c r="U89" s="471"/>
      <c r="V89" s="476" t="s">
        <v>864</v>
      </c>
      <c r="W89" s="476" t="s">
        <v>864</v>
      </c>
      <c r="X89" s="232"/>
      <c r="Y89" s="477"/>
      <c r="Z89" s="471"/>
      <c r="AA89" s="478"/>
      <c r="AB89" s="471"/>
      <c r="AC89" s="475">
        <v>1</v>
      </c>
      <c r="AD89" s="475">
        <v>1</v>
      </c>
    </row>
    <row r="90" spans="1:32" s="244" customFormat="1" ht="14.25" customHeight="1">
      <c r="A90" s="225">
        <v>82</v>
      </c>
      <c r="B90" s="217"/>
      <c r="C90" s="221"/>
      <c r="D90" s="221"/>
      <c r="E90" s="473" t="s">
        <v>1281</v>
      </c>
      <c r="F90" s="221"/>
      <c r="G90" s="221"/>
      <c r="H90" s="471" t="s">
        <v>1282</v>
      </c>
      <c r="I90" s="472" t="s">
        <v>1283</v>
      </c>
      <c r="J90" s="471"/>
      <c r="K90" s="472" t="s">
        <v>1284</v>
      </c>
      <c r="L90" s="471"/>
      <c r="M90" s="471"/>
      <c r="N90" s="471"/>
      <c r="O90" s="471"/>
      <c r="P90" s="474"/>
      <c r="Q90" s="471" t="s">
        <v>817</v>
      </c>
      <c r="R90" s="471"/>
      <c r="S90" s="471" t="s">
        <v>863</v>
      </c>
      <c r="T90" s="475"/>
      <c r="U90" s="471"/>
      <c r="V90" s="476" t="s">
        <v>864</v>
      </c>
      <c r="W90" s="476" t="s">
        <v>864</v>
      </c>
      <c r="X90" s="232"/>
      <c r="Y90" s="477"/>
      <c r="Z90" s="471"/>
      <c r="AA90" s="478"/>
      <c r="AB90" s="471"/>
      <c r="AC90" s="475">
        <v>1</v>
      </c>
      <c r="AD90" s="475">
        <v>1</v>
      </c>
    </row>
    <row r="91" spans="1:32" s="224" customFormat="1" ht="13.5" customHeight="1">
      <c r="A91" s="225">
        <v>83</v>
      </c>
      <c r="B91" s="217"/>
      <c r="C91" s="241" t="s">
        <v>1285</v>
      </c>
      <c r="D91" s="217"/>
      <c r="E91" s="217"/>
      <c r="F91" s="217"/>
      <c r="G91" s="217"/>
      <c r="H91" s="471" t="s">
        <v>1286</v>
      </c>
      <c r="I91" s="472"/>
      <c r="J91" s="471" t="s">
        <v>908</v>
      </c>
      <c r="K91" s="472" t="s">
        <v>1287</v>
      </c>
      <c r="L91" s="471"/>
      <c r="M91" s="471"/>
      <c r="N91" s="471"/>
      <c r="O91" s="471"/>
      <c r="P91" s="474"/>
      <c r="Q91" s="471" t="s">
        <v>820</v>
      </c>
      <c r="R91" s="471" t="s">
        <v>864</v>
      </c>
      <c r="S91" s="243" t="s">
        <v>1288</v>
      </c>
      <c r="T91" s="475"/>
      <c r="U91" s="471"/>
      <c r="V91" s="476" t="s">
        <v>864</v>
      </c>
      <c r="W91" s="476" t="s">
        <v>864</v>
      </c>
      <c r="X91" s="232"/>
      <c r="Y91" s="477"/>
      <c r="Z91" s="471"/>
      <c r="AA91" s="478"/>
      <c r="AB91" s="471"/>
      <c r="AC91" s="475">
        <v>1</v>
      </c>
      <c r="AD91" s="475"/>
    </row>
    <row r="92" spans="1:32" s="224" customFormat="1" ht="13.5" customHeight="1">
      <c r="A92" s="225">
        <v>84</v>
      </c>
      <c r="B92" s="217"/>
      <c r="C92" s="241"/>
      <c r="D92" s="241" t="s">
        <v>1289</v>
      </c>
      <c r="E92" s="241"/>
      <c r="F92" s="241"/>
      <c r="G92" s="241"/>
      <c r="H92" s="471" t="s">
        <v>1290</v>
      </c>
      <c r="I92" s="472" t="s">
        <v>1291</v>
      </c>
      <c r="J92" s="471"/>
      <c r="K92" s="472" t="s">
        <v>1292</v>
      </c>
      <c r="L92" s="471"/>
      <c r="M92" s="471"/>
      <c r="N92" s="471"/>
      <c r="O92" s="471"/>
      <c r="P92" s="474"/>
      <c r="Q92" s="471" t="s">
        <v>820</v>
      </c>
      <c r="R92" s="471"/>
      <c r="S92" s="471" t="s">
        <v>863</v>
      </c>
      <c r="T92" s="475"/>
      <c r="U92" s="471"/>
      <c r="V92" s="476" t="s">
        <v>864</v>
      </c>
      <c r="W92" s="476" t="s">
        <v>864</v>
      </c>
      <c r="X92" s="232"/>
      <c r="Y92" s="477"/>
      <c r="Z92" s="471" t="s">
        <v>1293</v>
      </c>
      <c r="AA92" s="478"/>
      <c r="AB92" s="471"/>
      <c r="AC92" s="475">
        <v>1</v>
      </c>
      <c r="AD92" s="475"/>
    </row>
    <row r="93" spans="1:32" s="224" customFormat="1" ht="13.5" customHeight="1">
      <c r="A93" s="225">
        <v>85</v>
      </c>
      <c r="B93" s="217"/>
      <c r="C93" s="473"/>
      <c r="D93" s="241" t="s">
        <v>1294</v>
      </c>
      <c r="E93" s="241"/>
      <c r="F93" s="241"/>
      <c r="G93" s="241"/>
      <c r="H93" s="471" t="s">
        <v>1295</v>
      </c>
      <c r="I93" s="472" t="s">
        <v>1237</v>
      </c>
      <c r="J93" s="471"/>
      <c r="K93" s="472" t="s">
        <v>999</v>
      </c>
      <c r="L93" s="471"/>
      <c r="M93" s="471"/>
      <c r="N93" s="471"/>
      <c r="O93" s="471"/>
      <c r="P93" s="474"/>
      <c r="Q93" s="471" t="s">
        <v>820</v>
      </c>
      <c r="R93" s="471"/>
      <c r="S93" s="471" t="s">
        <v>863</v>
      </c>
      <c r="T93" s="475" t="s">
        <v>864</v>
      </c>
      <c r="U93" s="471" t="s">
        <v>1238</v>
      </c>
      <c r="V93" s="476" t="s">
        <v>864</v>
      </c>
      <c r="W93" s="476" t="s">
        <v>864</v>
      </c>
      <c r="X93" s="232"/>
      <c r="Y93" s="477"/>
      <c r="Z93" s="471"/>
      <c r="AA93" s="478"/>
      <c r="AB93" s="471"/>
      <c r="AC93" s="475">
        <v>1</v>
      </c>
      <c r="AD93" s="475"/>
    </row>
    <row r="94" spans="1:32" ht="17.25" customHeight="1">
      <c r="A94" s="225">
        <v>86</v>
      </c>
      <c r="C94" s="224"/>
      <c r="D94" s="224" t="s">
        <v>1296</v>
      </c>
      <c r="E94" s="224"/>
      <c r="F94" s="224"/>
      <c r="G94" s="225"/>
      <c r="H94" s="225" t="s">
        <v>1297</v>
      </c>
      <c r="I94" s="273" t="s">
        <v>1242</v>
      </c>
      <c r="J94" s="225"/>
      <c r="K94" s="472" t="s">
        <v>1088</v>
      </c>
      <c r="L94" s="471"/>
      <c r="M94" s="471"/>
      <c r="N94" s="471"/>
      <c r="O94" s="471"/>
      <c r="P94" s="474"/>
      <c r="Q94" s="471" t="s">
        <v>820</v>
      </c>
      <c r="R94" s="471"/>
      <c r="S94" s="471" t="s">
        <v>863</v>
      </c>
      <c r="V94" s="274" t="s">
        <v>864</v>
      </c>
      <c r="W94" s="274" t="s">
        <v>864</v>
      </c>
      <c r="X94" s="232"/>
      <c r="AC94" s="175">
        <v>1</v>
      </c>
      <c r="AD94" s="274">
        <v>1</v>
      </c>
    </row>
    <row r="95" spans="1:32" s="224" customFormat="1" ht="13.5" customHeight="1">
      <c r="A95" s="225">
        <v>87</v>
      </c>
      <c r="B95" s="217"/>
      <c r="C95" s="241" t="s">
        <v>1298</v>
      </c>
      <c r="D95" s="217" t="s">
        <v>1299</v>
      </c>
      <c r="E95" s="247"/>
      <c r="F95" s="217"/>
      <c r="G95" s="217"/>
      <c r="H95" s="471" t="s">
        <v>1300</v>
      </c>
      <c r="I95" s="472"/>
      <c r="J95" s="471" t="s">
        <v>1301</v>
      </c>
      <c r="K95" s="472" t="s">
        <v>1035</v>
      </c>
      <c r="L95" s="471" t="s">
        <v>1302</v>
      </c>
      <c r="M95" s="471" t="s">
        <v>1303</v>
      </c>
      <c r="N95" s="471"/>
      <c r="O95" s="471"/>
      <c r="P95" s="474"/>
      <c r="Q95" s="471" t="s">
        <v>820</v>
      </c>
      <c r="R95" s="471" t="s">
        <v>864</v>
      </c>
      <c r="S95" s="243" t="s">
        <v>1035</v>
      </c>
      <c r="T95" s="283"/>
      <c r="U95" s="471"/>
      <c r="V95" s="476" t="s">
        <v>864</v>
      </c>
      <c r="W95" s="476" t="s">
        <v>864</v>
      </c>
      <c r="X95" s="232"/>
      <c r="Y95" s="248"/>
      <c r="Z95" s="471"/>
      <c r="AA95" s="478"/>
      <c r="AB95" s="471"/>
      <c r="AC95" s="475">
        <v>1</v>
      </c>
      <c r="AD95" s="475">
        <v>1</v>
      </c>
    </row>
    <row r="96" spans="1:32" s="224" customFormat="1" ht="13.5" customHeight="1">
      <c r="A96" s="225">
        <v>88</v>
      </c>
      <c r="B96" s="217"/>
      <c r="C96" s="241" t="s">
        <v>1304</v>
      </c>
      <c r="D96" s="217" t="s">
        <v>1305</v>
      </c>
      <c r="E96" s="217"/>
      <c r="F96" s="217"/>
      <c r="G96" s="217"/>
      <c r="H96" s="471" t="s">
        <v>1306</v>
      </c>
      <c r="I96" s="472"/>
      <c r="J96" s="471" t="s">
        <v>960</v>
      </c>
      <c r="K96" s="472" t="s">
        <v>961</v>
      </c>
      <c r="L96" s="471"/>
      <c r="M96" s="471"/>
      <c r="N96" s="471"/>
      <c r="O96" s="471"/>
      <c r="P96" s="474"/>
      <c r="Q96" s="471" t="s">
        <v>820</v>
      </c>
      <c r="R96" s="471" t="s">
        <v>864</v>
      </c>
      <c r="S96" s="243" t="s">
        <v>961</v>
      </c>
      <c r="T96" s="475"/>
      <c r="U96" s="471"/>
      <c r="V96" s="476" t="s">
        <v>864</v>
      </c>
      <c r="W96" s="476" t="s">
        <v>864</v>
      </c>
      <c r="X96" s="232"/>
      <c r="Y96" s="477"/>
      <c r="Z96" s="471"/>
      <c r="AA96" s="478"/>
      <c r="AB96" s="471"/>
      <c r="AC96" s="475">
        <v>1</v>
      </c>
      <c r="AD96" s="475">
        <v>1</v>
      </c>
    </row>
    <row r="97" spans="1:1018" s="224" customFormat="1" ht="13.5" customHeight="1">
      <c r="A97" s="225">
        <v>89</v>
      </c>
      <c r="B97" s="217"/>
      <c r="C97" s="241" t="s">
        <v>1307</v>
      </c>
      <c r="D97" s="217"/>
      <c r="E97" s="217"/>
      <c r="F97" s="217"/>
      <c r="G97" s="217"/>
      <c r="H97" s="471" t="s">
        <v>1308</v>
      </c>
      <c r="I97" s="472"/>
      <c r="J97" s="471" t="s">
        <v>1309</v>
      </c>
      <c r="K97" s="472" t="s">
        <v>1309</v>
      </c>
      <c r="L97" s="471"/>
      <c r="M97" s="471"/>
      <c r="N97" s="471"/>
      <c r="O97" s="471"/>
      <c r="P97" s="474"/>
      <c r="Q97" s="471" t="s">
        <v>820</v>
      </c>
      <c r="R97" s="471" t="s">
        <v>864</v>
      </c>
      <c r="S97" s="243" t="s">
        <v>1309</v>
      </c>
      <c r="T97" s="475"/>
      <c r="U97" s="471"/>
      <c r="V97" s="476" t="s">
        <v>864</v>
      </c>
      <c r="W97" s="476" t="s">
        <v>864</v>
      </c>
      <c r="X97" s="232"/>
      <c r="Y97" s="477"/>
      <c r="Z97" s="471"/>
      <c r="AA97" s="478"/>
      <c r="AB97" s="471"/>
      <c r="AC97" s="475">
        <v>1</v>
      </c>
      <c r="AD97" s="475">
        <v>1</v>
      </c>
    </row>
    <row r="98" spans="1:1018" s="224" customFormat="1" ht="13.5" customHeight="1">
      <c r="A98" s="225">
        <v>90</v>
      </c>
      <c r="B98" s="217"/>
      <c r="C98" s="241"/>
      <c r="D98" s="217" t="s">
        <v>1310</v>
      </c>
      <c r="E98" s="217"/>
      <c r="F98" s="241"/>
      <c r="G98" s="241"/>
      <c r="H98" s="471" t="s">
        <v>1311</v>
      </c>
      <c r="I98" s="472" t="s">
        <v>1312</v>
      </c>
      <c r="J98" s="471" t="s">
        <v>1313</v>
      </c>
      <c r="K98" s="472"/>
      <c r="L98" s="471"/>
      <c r="M98" s="471"/>
      <c r="N98" s="471"/>
      <c r="O98" s="471"/>
      <c r="P98" s="474"/>
      <c r="Q98" s="471" t="s">
        <v>820</v>
      </c>
      <c r="R98" s="471"/>
      <c r="S98" s="471" t="s">
        <v>863</v>
      </c>
      <c r="T98" s="475"/>
      <c r="U98" s="471"/>
      <c r="V98" s="476" t="s">
        <v>864</v>
      </c>
      <c r="W98" s="476" t="s">
        <v>864</v>
      </c>
      <c r="X98" s="232"/>
      <c r="Y98" s="477"/>
      <c r="Z98" s="471" t="s">
        <v>1293</v>
      </c>
      <c r="AA98" s="478"/>
      <c r="AB98" s="471"/>
      <c r="AC98" s="475"/>
      <c r="AD98" s="475">
        <v>1</v>
      </c>
    </row>
    <row r="99" spans="1:1018" s="224" customFormat="1" ht="13.5" customHeight="1">
      <c r="A99" s="225">
        <v>91</v>
      </c>
      <c r="B99" s="217"/>
      <c r="C99" s="241"/>
      <c r="D99" s="217" t="s">
        <v>1314</v>
      </c>
      <c r="E99" s="217"/>
      <c r="F99" s="241"/>
      <c r="G99" s="241"/>
      <c r="H99" s="471" t="s">
        <v>1315</v>
      </c>
      <c r="I99" s="472" t="s">
        <v>1316</v>
      </c>
      <c r="J99" s="471" t="s">
        <v>1317</v>
      </c>
      <c r="K99" s="472"/>
      <c r="L99" s="471"/>
      <c r="M99" s="471"/>
      <c r="N99" s="471"/>
      <c r="O99" s="471"/>
      <c r="P99" s="474"/>
      <c r="Q99" s="471" t="s">
        <v>820</v>
      </c>
      <c r="R99" s="471"/>
      <c r="S99" s="471" t="s">
        <v>863</v>
      </c>
      <c r="T99" s="475"/>
      <c r="U99" s="471"/>
      <c r="V99" s="476" t="s">
        <v>864</v>
      </c>
      <c r="W99" s="476" t="s">
        <v>864</v>
      </c>
      <c r="X99" s="232"/>
      <c r="Y99" s="477"/>
      <c r="Z99" s="471" t="s">
        <v>1318</v>
      </c>
      <c r="AA99" s="478"/>
      <c r="AB99" s="471"/>
      <c r="AC99" s="475"/>
      <c r="AD99" s="475">
        <v>1</v>
      </c>
    </row>
    <row r="100" spans="1:1018" s="224" customFormat="1" ht="13.5" customHeight="1">
      <c r="A100" s="225">
        <v>92</v>
      </c>
      <c r="B100" s="217"/>
      <c r="C100" s="241"/>
      <c r="D100" s="241" t="s">
        <v>1319</v>
      </c>
      <c r="E100" s="241"/>
      <c r="F100" s="241"/>
      <c r="G100" s="241"/>
      <c r="H100" s="471" t="s">
        <v>1320</v>
      </c>
      <c r="I100" s="472" t="s">
        <v>1321</v>
      </c>
      <c r="J100" s="471" t="s">
        <v>1322</v>
      </c>
      <c r="K100" s="472" t="s">
        <v>1323</v>
      </c>
      <c r="L100" s="471"/>
      <c r="M100" s="471"/>
      <c r="N100" s="471"/>
      <c r="O100" s="471"/>
      <c r="P100" s="474"/>
      <c r="Q100" s="471" t="s">
        <v>817</v>
      </c>
      <c r="R100" s="471"/>
      <c r="S100" s="471" t="s">
        <v>863</v>
      </c>
      <c r="T100" s="475"/>
      <c r="U100" s="471"/>
      <c r="V100" s="476" t="s">
        <v>864</v>
      </c>
      <c r="W100" s="476" t="s">
        <v>864</v>
      </c>
      <c r="X100" s="232"/>
      <c r="Y100" s="477"/>
      <c r="Z100" s="471"/>
      <c r="AA100" s="478"/>
      <c r="AB100" s="471"/>
      <c r="AC100" s="475"/>
      <c r="AD100" s="475">
        <v>1</v>
      </c>
    </row>
    <row r="101" spans="1:1018" s="224" customFormat="1" ht="13.5" customHeight="1">
      <c r="A101" s="225">
        <v>93</v>
      </c>
      <c r="B101" s="217"/>
      <c r="C101" s="241"/>
      <c r="D101" s="217" t="s">
        <v>1324</v>
      </c>
      <c r="E101" s="219" t="s">
        <v>1244</v>
      </c>
      <c r="F101" s="217"/>
      <c r="G101" s="217"/>
      <c r="H101" s="471" t="s">
        <v>1325</v>
      </c>
      <c r="I101" s="482"/>
      <c r="J101" s="471" t="s">
        <v>1326</v>
      </c>
      <c r="K101" s="472" t="s">
        <v>1327</v>
      </c>
      <c r="L101" s="471"/>
      <c r="M101" s="471"/>
      <c r="N101" s="471"/>
      <c r="O101" s="471"/>
      <c r="P101" s="474"/>
      <c r="Q101" s="471" t="s">
        <v>817</v>
      </c>
      <c r="R101" s="471" t="s">
        <v>864</v>
      </c>
      <c r="S101" s="243" t="s">
        <v>1233</v>
      </c>
      <c r="T101" s="475"/>
      <c r="U101" s="471"/>
      <c r="V101" s="476" t="s">
        <v>864</v>
      </c>
      <c r="W101" s="476" t="s">
        <v>864</v>
      </c>
      <c r="X101" s="232"/>
      <c r="Y101" s="477"/>
      <c r="Z101" s="471"/>
      <c r="AA101" s="478"/>
      <c r="AB101" s="471"/>
      <c r="AC101" s="475">
        <v>1</v>
      </c>
      <c r="AD101" s="475">
        <v>1</v>
      </c>
    </row>
    <row r="102" spans="1:1018" s="224" customFormat="1" ht="13.5" customHeight="1">
      <c r="A102" s="225">
        <v>94</v>
      </c>
      <c r="B102" s="217"/>
      <c r="C102" s="241"/>
      <c r="D102" s="217" t="s">
        <v>1328</v>
      </c>
      <c r="E102" s="241"/>
      <c r="F102" s="241"/>
      <c r="G102" s="241"/>
      <c r="H102" s="471" t="s">
        <v>1329</v>
      </c>
      <c r="I102" s="472" t="s">
        <v>1330</v>
      </c>
      <c r="J102" s="471" t="s">
        <v>1331</v>
      </c>
      <c r="K102" s="472"/>
      <c r="L102" s="471" t="s">
        <v>1332</v>
      </c>
      <c r="M102" s="471" t="s">
        <v>1333</v>
      </c>
      <c r="N102" s="471"/>
      <c r="O102" s="471"/>
      <c r="P102" s="474"/>
      <c r="Q102" s="471" t="s">
        <v>817</v>
      </c>
      <c r="R102" s="471"/>
      <c r="S102" s="471" t="s">
        <v>863</v>
      </c>
      <c r="T102" s="475"/>
      <c r="U102" s="471"/>
      <c r="V102" s="476" t="s">
        <v>864</v>
      </c>
      <c r="W102" s="476" t="s">
        <v>864</v>
      </c>
      <c r="X102" s="232"/>
      <c r="Y102" s="477"/>
      <c r="Z102" s="471"/>
      <c r="AA102" s="478"/>
      <c r="AB102" s="471"/>
      <c r="AC102" s="475">
        <v>1</v>
      </c>
      <c r="AD102" s="475">
        <v>1</v>
      </c>
    </row>
    <row r="103" spans="1:1018" s="251" customFormat="1" ht="13.5" customHeight="1">
      <c r="A103" s="225">
        <v>95</v>
      </c>
      <c r="B103" s="217"/>
      <c r="C103" s="241" t="s">
        <v>1334</v>
      </c>
      <c r="D103" s="473"/>
      <c r="E103" s="250"/>
      <c r="F103" s="250"/>
      <c r="G103" s="250"/>
      <c r="H103" s="471" t="s">
        <v>1335</v>
      </c>
      <c r="I103" s="472"/>
      <c r="J103" s="471" t="s">
        <v>1336</v>
      </c>
      <c r="K103" s="472" t="s">
        <v>1337</v>
      </c>
      <c r="L103" s="471"/>
      <c r="M103" s="471"/>
      <c r="N103" s="471"/>
      <c r="O103" s="471"/>
      <c r="P103" s="474"/>
      <c r="Q103" s="471" t="s">
        <v>823</v>
      </c>
      <c r="R103" s="471" t="s">
        <v>864</v>
      </c>
      <c r="S103" s="243" t="s">
        <v>1337</v>
      </c>
      <c r="T103" s="283"/>
      <c r="U103" s="471"/>
      <c r="V103" s="476" t="s">
        <v>864</v>
      </c>
      <c r="W103" s="476" t="s">
        <v>864</v>
      </c>
      <c r="X103" s="232"/>
      <c r="Y103" s="248"/>
      <c r="Z103" s="471"/>
      <c r="AA103" s="478"/>
      <c r="AB103" s="471"/>
      <c r="AC103" s="475">
        <v>1</v>
      </c>
      <c r="AD103" s="475">
        <v>1</v>
      </c>
      <c r="AMD103" s="224"/>
    </row>
    <row r="104" spans="1:1018" s="251" customFormat="1" ht="13.5" customHeight="1">
      <c r="A104" s="225">
        <v>96</v>
      </c>
      <c r="B104" s="217"/>
      <c r="C104" s="241"/>
      <c r="D104" s="473" t="s">
        <v>1338</v>
      </c>
      <c r="E104" s="473"/>
      <c r="F104" s="241"/>
      <c r="G104" s="241"/>
      <c r="H104" s="471" t="s">
        <v>1339</v>
      </c>
      <c r="I104" s="472" t="s">
        <v>1340</v>
      </c>
      <c r="J104" s="471" t="s">
        <v>1341</v>
      </c>
      <c r="K104" s="472" t="s">
        <v>1342</v>
      </c>
      <c r="L104" s="471"/>
      <c r="M104" s="471"/>
      <c r="N104" s="471"/>
      <c r="O104" s="471"/>
      <c r="P104" s="474"/>
      <c r="Q104" s="471" t="s">
        <v>817</v>
      </c>
      <c r="R104" s="471"/>
      <c r="S104" s="471" t="s">
        <v>863</v>
      </c>
      <c r="T104" s="475" t="s">
        <v>864</v>
      </c>
      <c r="U104" s="471"/>
      <c r="V104" s="476" t="s">
        <v>864</v>
      </c>
      <c r="W104" s="476" t="s">
        <v>864</v>
      </c>
      <c r="X104" s="232"/>
      <c r="Y104" s="477"/>
      <c r="Z104" s="471" t="s">
        <v>992</v>
      </c>
      <c r="AA104" s="478"/>
      <c r="AB104" s="471"/>
      <c r="AC104" s="475">
        <v>1</v>
      </c>
      <c r="AD104" s="475">
        <v>1</v>
      </c>
      <c r="AMD104" s="224"/>
    </row>
    <row r="105" spans="1:1018" s="251" customFormat="1" ht="13.5" customHeight="1">
      <c r="A105" s="225">
        <v>97</v>
      </c>
      <c r="B105" s="217"/>
      <c r="C105" s="241"/>
      <c r="D105" s="473" t="s">
        <v>1343</v>
      </c>
      <c r="E105" s="473"/>
      <c r="F105" s="241"/>
      <c r="G105" s="241"/>
      <c r="H105" s="471" t="s">
        <v>1344</v>
      </c>
      <c r="I105" s="472" t="s">
        <v>1345</v>
      </c>
      <c r="J105" s="471" t="s">
        <v>1346</v>
      </c>
      <c r="K105" s="472"/>
      <c r="L105" s="471"/>
      <c r="M105" s="471"/>
      <c r="N105" s="471"/>
      <c r="O105" s="471"/>
      <c r="P105" s="474"/>
      <c r="Q105" s="471" t="s">
        <v>817</v>
      </c>
      <c r="R105" s="471"/>
      <c r="S105" s="471" t="s">
        <v>863</v>
      </c>
      <c r="T105" s="475"/>
      <c r="U105" s="471"/>
      <c r="V105" s="476" t="s">
        <v>864</v>
      </c>
      <c r="W105" s="476" t="s">
        <v>864</v>
      </c>
      <c r="X105" s="232"/>
      <c r="Y105" s="477"/>
      <c r="Z105" s="471"/>
      <c r="AA105" s="478"/>
      <c r="AB105" s="471"/>
      <c r="AC105" s="475">
        <v>1</v>
      </c>
      <c r="AD105" s="475">
        <v>1</v>
      </c>
      <c r="AMD105" s="224"/>
    </row>
    <row r="106" spans="1:1018" s="251" customFormat="1" ht="13.5" customHeight="1">
      <c r="A106" s="225">
        <v>98</v>
      </c>
      <c r="B106" s="217"/>
      <c r="C106" s="241"/>
      <c r="D106" s="473" t="s">
        <v>1347</v>
      </c>
      <c r="E106" s="473"/>
      <c r="F106" s="241"/>
      <c r="G106" s="241"/>
      <c r="H106" s="471" t="s">
        <v>1348</v>
      </c>
      <c r="I106" s="472" t="s">
        <v>1349</v>
      </c>
      <c r="J106" s="471" t="s">
        <v>1350</v>
      </c>
      <c r="K106" s="472"/>
      <c r="L106" s="471"/>
      <c r="M106" s="471"/>
      <c r="N106" s="471"/>
      <c r="O106" s="471"/>
      <c r="P106" s="474"/>
      <c r="Q106" s="471" t="s">
        <v>817</v>
      </c>
      <c r="R106" s="471"/>
      <c r="S106" s="471" t="s">
        <v>1351</v>
      </c>
      <c r="T106" s="475"/>
      <c r="U106" s="471"/>
      <c r="V106" s="476" t="s">
        <v>864</v>
      </c>
      <c r="W106" s="476" t="s">
        <v>864</v>
      </c>
      <c r="X106" s="232"/>
      <c r="Y106" s="477"/>
      <c r="Z106" s="471"/>
      <c r="AA106" s="478"/>
      <c r="AB106" s="471"/>
      <c r="AC106" s="475">
        <v>1</v>
      </c>
      <c r="AD106" s="475">
        <v>1</v>
      </c>
      <c r="AMD106" s="224"/>
    </row>
    <row r="107" spans="1:1018" s="251" customFormat="1" ht="13.5" customHeight="1">
      <c r="A107" s="225">
        <v>99</v>
      </c>
      <c r="B107" s="217"/>
      <c r="C107" s="241"/>
      <c r="D107" s="473" t="s">
        <v>875</v>
      </c>
      <c r="E107" s="473"/>
      <c r="F107" s="241"/>
      <c r="G107" s="241"/>
      <c r="H107" s="471" t="s">
        <v>1352</v>
      </c>
      <c r="I107" s="276" t="s">
        <v>1353</v>
      </c>
      <c r="J107" s="471" t="s">
        <v>875</v>
      </c>
      <c r="K107" s="472"/>
      <c r="L107" s="471"/>
      <c r="M107" s="471"/>
      <c r="N107" s="471"/>
      <c r="O107" s="471"/>
      <c r="P107" s="474"/>
      <c r="Q107" s="471" t="s">
        <v>820</v>
      </c>
      <c r="R107" s="471"/>
      <c r="S107" s="471" t="s">
        <v>863</v>
      </c>
      <c r="T107" s="475"/>
      <c r="U107" s="471"/>
      <c r="V107" s="476" t="s">
        <v>864</v>
      </c>
      <c r="W107" s="476" t="s">
        <v>864</v>
      </c>
      <c r="X107" s="232"/>
      <c r="Y107" s="477"/>
      <c r="Z107" s="471"/>
      <c r="AA107" s="478"/>
      <c r="AB107" s="471"/>
      <c r="AC107" s="475">
        <v>1</v>
      </c>
      <c r="AD107" s="475">
        <v>1</v>
      </c>
      <c r="AMD107" s="224"/>
    </row>
    <row r="108" spans="1:1018" s="251" customFormat="1" ht="13.5" customHeight="1">
      <c r="A108" s="225">
        <v>100</v>
      </c>
      <c r="B108" s="217"/>
      <c r="C108" s="241"/>
      <c r="D108" s="473" t="s">
        <v>1354</v>
      </c>
      <c r="E108" s="473"/>
      <c r="F108" s="241"/>
      <c r="G108" s="241"/>
      <c r="H108" s="471" t="s">
        <v>1355</v>
      </c>
      <c r="I108" s="472"/>
      <c r="J108" s="471" t="s">
        <v>1356</v>
      </c>
      <c r="K108" s="472"/>
      <c r="L108" s="471"/>
      <c r="M108" s="471"/>
      <c r="N108" s="471"/>
      <c r="O108" s="471"/>
      <c r="P108" s="474"/>
      <c r="Q108" s="471" t="s">
        <v>817</v>
      </c>
      <c r="R108" s="471"/>
      <c r="S108" s="471" t="s">
        <v>863</v>
      </c>
      <c r="T108" s="475"/>
      <c r="U108" s="471"/>
      <c r="V108" s="476" t="s">
        <v>864</v>
      </c>
      <c r="W108" s="476" t="s">
        <v>864</v>
      </c>
      <c r="X108" s="232"/>
      <c r="Y108" s="477"/>
      <c r="Z108" s="471"/>
      <c r="AA108" s="478"/>
      <c r="AB108" s="471"/>
      <c r="AC108" s="475">
        <v>1</v>
      </c>
      <c r="AD108" s="475">
        <v>1</v>
      </c>
      <c r="AMD108" s="224"/>
    </row>
    <row r="109" spans="1:1018" s="251" customFormat="1" ht="12.95" customHeight="1">
      <c r="A109" s="225">
        <v>101</v>
      </c>
      <c r="B109" s="217"/>
      <c r="C109" s="241"/>
      <c r="D109" s="473" t="s">
        <v>1357</v>
      </c>
      <c r="E109" s="473"/>
      <c r="F109" s="241"/>
      <c r="G109" s="241"/>
      <c r="H109" s="471" t="s">
        <v>1358</v>
      </c>
      <c r="I109" s="472"/>
      <c r="J109" s="471" t="s">
        <v>1359</v>
      </c>
      <c r="K109" s="472"/>
      <c r="L109" s="471"/>
      <c r="M109" s="471"/>
      <c r="N109" s="471"/>
      <c r="O109" s="471"/>
      <c r="P109" s="474"/>
      <c r="Q109" s="471" t="s">
        <v>817</v>
      </c>
      <c r="R109" s="471"/>
      <c r="S109" s="471" t="s">
        <v>863</v>
      </c>
      <c r="T109" s="475"/>
      <c r="U109" s="471"/>
      <c r="V109" s="476" t="s">
        <v>864</v>
      </c>
      <c r="W109" s="476" t="s">
        <v>864</v>
      </c>
      <c r="X109" s="232"/>
      <c r="Y109" s="477"/>
      <c r="Z109" s="471"/>
      <c r="AA109" s="478"/>
      <c r="AB109" s="471"/>
      <c r="AC109" s="475">
        <v>1</v>
      </c>
      <c r="AD109" s="475">
        <v>1</v>
      </c>
      <c r="AMD109" s="224"/>
    </row>
    <row r="110" spans="1:1018" s="224" customFormat="1" ht="13.5" customHeight="1">
      <c r="A110" s="225">
        <v>102</v>
      </c>
      <c r="B110" s="217" t="s">
        <v>1360</v>
      </c>
      <c r="C110" s="216"/>
      <c r="D110" s="241"/>
      <c r="E110" s="241"/>
      <c r="F110" s="241"/>
      <c r="G110" s="241"/>
      <c r="H110" s="471" t="s">
        <v>1361</v>
      </c>
      <c r="I110" s="472" t="s">
        <v>1312</v>
      </c>
      <c r="J110" s="471"/>
      <c r="K110" s="472" t="s">
        <v>1362</v>
      </c>
      <c r="L110" s="471"/>
      <c r="M110" s="471"/>
      <c r="N110" s="471"/>
      <c r="O110" s="471"/>
      <c r="P110" s="474"/>
      <c r="Q110" s="471" t="s">
        <v>820</v>
      </c>
      <c r="R110" s="471"/>
      <c r="S110" s="471" t="s">
        <v>863</v>
      </c>
      <c r="T110" s="475"/>
      <c r="U110" s="479"/>
      <c r="V110" s="476"/>
      <c r="W110" s="476" t="s">
        <v>864</v>
      </c>
      <c r="X110" s="232"/>
      <c r="Y110" s="380" t="s">
        <v>1363</v>
      </c>
      <c r="Z110" s="386" t="s">
        <v>1318</v>
      </c>
      <c r="AA110" s="478"/>
      <c r="AB110" s="471"/>
      <c r="AC110" s="475"/>
      <c r="AD110" s="475">
        <v>1</v>
      </c>
    </row>
    <row r="111" spans="1:1018" s="224" customFormat="1" ht="13.5" customHeight="1">
      <c r="A111" s="225">
        <v>103</v>
      </c>
      <c r="B111" s="217" t="s">
        <v>1364</v>
      </c>
      <c r="C111" s="216"/>
      <c r="D111" s="216"/>
      <c r="E111" s="216"/>
      <c r="F111" s="216"/>
      <c r="G111" s="216"/>
      <c r="H111" s="471" t="s">
        <v>1365</v>
      </c>
      <c r="I111" s="482"/>
      <c r="J111" s="471"/>
      <c r="K111" s="472" t="s">
        <v>1366</v>
      </c>
      <c r="L111" s="471"/>
      <c r="M111" s="471"/>
      <c r="N111" s="471"/>
      <c r="O111" s="471"/>
      <c r="P111" s="474"/>
      <c r="Q111" s="471" t="s">
        <v>823</v>
      </c>
      <c r="R111" s="471" t="s">
        <v>864</v>
      </c>
      <c r="S111" s="379" t="s">
        <v>1366</v>
      </c>
      <c r="T111" s="475"/>
      <c r="U111" s="483"/>
      <c r="V111" s="476"/>
      <c r="W111" s="260" t="s">
        <v>864</v>
      </c>
      <c r="X111" s="232"/>
      <c r="Y111" s="477"/>
      <c r="Z111" s="471"/>
      <c r="AA111" s="478"/>
      <c r="AB111" s="471"/>
      <c r="AC111" s="475"/>
      <c r="AD111" s="475">
        <v>1</v>
      </c>
    </row>
    <row r="112" spans="1:1018" s="224" customFormat="1" ht="13.5" customHeight="1">
      <c r="A112" s="225">
        <v>104</v>
      </c>
      <c r="B112" s="216"/>
      <c r="C112" s="241" t="s">
        <v>1273</v>
      </c>
      <c r="D112" s="241"/>
      <c r="E112" s="241"/>
      <c r="F112" s="241"/>
      <c r="G112" s="241"/>
      <c r="H112" s="471" t="s">
        <v>1367</v>
      </c>
      <c r="I112" s="482"/>
      <c r="J112" s="471"/>
      <c r="K112" s="472" t="s">
        <v>1272</v>
      </c>
      <c r="L112" s="471"/>
      <c r="M112" s="471"/>
      <c r="N112" s="471"/>
      <c r="O112" s="471"/>
      <c r="P112" s="474"/>
      <c r="Q112" s="383" t="s">
        <v>817</v>
      </c>
      <c r="R112" s="471" t="s">
        <v>864</v>
      </c>
      <c r="S112" s="379" t="s">
        <v>1272</v>
      </c>
      <c r="T112" s="475"/>
      <c r="U112" s="475"/>
      <c r="V112" s="476"/>
      <c r="W112" s="260" t="s">
        <v>864</v>
      </c>
      <c r="X112" s="232"/>
      <c r="Y112" s="385" t="s">
        <v>1368</v>
      </c>
      <c r="Z112" s="471"/>
      <c r="AA112" s="478"/>
      <c r="AB112" s="471"/>
      <c r="AC112" s="475"/>
      <c r="AD112" s="475">
        <v>1</v>
      </c>
    </row>
    <row r="113" spans="1:30" s="224" customFormat="1" ht="13.5" customHeight="1">
      <c r="A113" s="225">
        <v>105</v>
      </c>
      <c r="B113" s="216"/>
      <c r="C113" s="241" t="s">
        <v>831</v>
      </c>
      <c r="D113" s="241"/>
      <c r="E113" s="241"/>
      <c r="F113" s="241"/>
      <c r="G113" s="241"/>
      <c r="H113" s="471" t="s">
        <v>1369</v>
      </c>
      <c r="I113" s="482"/>
      <c r="J113" s="471"/>
      <c r="K113" s="472" t="s">
        <v>1187</v>
      </c>
      <c r="L113" s="471"/>
      <c r="M113" s="471"/>
      <c r="N113" s="471"/>
      <c r="O113" s="471"/>
      <c r="P113" s="474"/>
      <c r="Q113" s="471" t="s">
        <v>817</v>
      </c>
      <c r="R113" s="471"/>
      <c r="S113" s="471" t="s">
        <v>863</v>
      </c>
      <c r="T113" s="475"/>
      <c r="U113" s="483"/>
      <c r="V113" s="476"/>
      <c r="W113" s="260" t="s">
        <v>864</v>
      </c>
      <c r="X113" s="232"/>
      <c r="Y113" s="477"/>
      <c r="Z113" s="471"/>
      <c r="AA113" s="478"/>
      <c r="AB113" s="471"/>
      <c r="AC113" s="475"/>
      <c r="AD113" s="475">
        <v>1</v>
      </c>
    </row>
    <row r="114" spans="1:30" s="224" customFormat="1" ht="13.5" customHeight="1">
      <c r="A114" s="225">
        <v>106</v>
      </c>
      <c r="B114" s="217"/>
      <c r="C114" s="241" t="s">
        <v>1370</v>
      </c>
      <c r="D114" s="241"/>
      <c r="E114" s="241"/>
      <c r="F114" s="241"/>
      <c r="G114" s="241"/>
      <c r="H114" s="471" t="s">
        <v>1371</v>
      </c>
      <c r="I114" s="482" t="s">
        <v>1372</v>
      </c>
      <c r="J114" s="471"/>
      <c r="K114" s="472" t="s">
        <v>1323</v>
      </c>
      <c r="L114" s="471"/>
      <c r="M114" s="471"/>
      <c r="N114" s="471"/>
      <c r="O114" s="471"/>
      <c r="P114" s="474"/>
      <c r="Q114" s="471" t="s">
        <v>820</v>
      </c>
      <c r="R114" s="471"/>
      <c r="S114" s="471" t="s">
        <v>863</v>
      </c>
      <c r="T114" s="475"/>
      <c r="U114" s="475"/>
      <c r="V114" s="476"/>
      <c r="W114" s="476" t="s">
        <v>864</v>
      </c>
      <c r="X114" s="232"/>
      <c r="Y114" s="477"/>
      <c r="Z114" s="471"/>
      <c r="AA114" s="478"/>
      <c r="AB114" s="471"/>
      <c r="AC114" s="475"/>
      <c r="AD114" s="475">
        <v>1</v>
      </c>
    </row>
    <row r="115" spans="1:30" s="224" customFormat="1" ht="14.25" customHeight="1">
      <c r="A115" s="225">
        <v>107</v>
      </c>
      <c r="B115" s="217" t="s">
        <v>1373</v>
      </c>
      <c r="C115" s="217"/>
      <c r="D115" s="217"/>
      <c r="E115" s="217"/>
      <c r="F115" s="217"/>
      <c r="G115" s="217"/>
      <c r="H115" s="471" t="s">
        <v>1374</v>
      </c>
      <c r="I115" s="482"/>
      <c r="J115" s="471"/>
      <c r="K115" s="472" t="s">
        <v>1375</v>
      </c>
      <c r="L115" s="471"/>
      <c r="M115" s="471"/>
      <c r="N115" s="471"/>
      <c r="O115" s="471"/>
      <c r="P115" s="474"/>
      <c r="Q115" s="471" t="s">
        <v>823</v>
      </c>
      <c r="R115" s="471" t="s">
        <v>864</v>
      </c>
      <c r="S115" s="379" t="s">
        <v>1375</v>
      </c>
      <c r="T115" s="475"/>
      <c r="U115" s="259"/>
      <c r="V115" s="260" t="s">
        <v>864</v>
      </c>
      <c r="W115" s="260" t="s">
        <v>864</v>
      </c>
      <c r="X115" s="232"/>
      <c r="Y115" s="477"/>
      <c r="Z115" s="471"/>
      <c r="AA115" s="245"/>
      <c r="AB115" s="471"/>
      <c r="AC115" s="475"/>
      <c r="AD115" s="475">
        <v>1</v>
      </c>
    </row>
    <row r="116" spans="1:30" s="224" customFormat="1" ht="13.5" customHeight="1">
      <c r="A116" s="225">
        <v>108</v>
      </c>
      <c r="B116" s="217"/>
      <c r="C116" s="217" t="s">
        <v>1376</v>
      </c>
      <c r="D116" s="241"/>
      <c r="E116" s="219"/>
      <c r="F116" s="241"/>
      <c r="G116" s="241"/>
      <c r="H116" s="471" t="s">
        <v>1377</v>
      </c>
      <c r="I116" s="482"/>
      <c r="J116" s="471"/>
      <c r="K116" s="472" t="s">
        <v>1187</v>
      </c>
      <c r="L116" s="471"/>
      <c r="M116" s="471"/>
      <c r="N116" s="471"/>
      <c r="O116" s="471"/>
      <c r="P116" s="474"/>
      <c r="Q116" s="471" t="s">
        <v>820</v>
      </c>
      <c r="R116" s="471"/>
      <c r="S116" s="472" t="s">
        <v>863</v>
      </c>
      <c r="T116" s="475"/>
      <c r="U116" s="475"/>
      <c r="V116" s="476" t="s">
        <v>864</v>
      </c>
      <c r="W116" s="260" t="s">
        <v>864</v>
      </c>
      <c r="X116" s="232"/>
      <c r="Y116" s="266" t="s">
        <v>1378</v>
      </c>
      <c r="Z116" s="471" t="s">
        <v>1379</v>
      </c>
      <c r="AA116" s="478"/>
      <c r="AB116" s="471"/>
      <c r="AC116" s="475"/>
      <c r="AD116" s="475">
        <v>1</v>
      </c>
    </row>
    <row r="117" spans="1:30" s="224" customFormat="1" ht="13.5" customHeight="1">
      <c r="A117" s="225">
        <v>109</v>
      </c>
      <c r="B117" s="217"/>
      <c r="C117" s="217" t="s">
        <v>1380</v>
      </c>
      <c r="D117" s="219"/>
      <c r="E117" s="219"/>
      <c r="F117" s="219"/>
      <c r="G117" s="219"/>
      <c r="H117" s="471"/>
      <c r="I117" s="482"/>
      <c r="J117" s="471"/>
      <c r="K117" s="472" t="s">
        <v>1381</v>
      </c>
      <c r="L117" s="471"/>
      <c r="M117" s="471"/>
      <c r="N117" s="471"/>
      <c r="O117" s="471"/>
      <c r="P117" s="474"/>
      <c r="Q117" s="471" t="s">
        <v>817</v>
      </c>
      <c r="R117" s="471" t="s">
        <v>864</v>
      </c>
      <c r="S117" s="243" t="s">
        <v>1381</v>
      </c>
      <c r="T117" s="475"/>
      <c r="U117" s="475"/>
      <c r="V117" s="260"/>
      <c r="W117" s="260" t="s">
        <v>864</v>
      </c>
      <c r="X117" s="232"/>
      <c r="Y117" s="477"/>
      <c r="Z117" s="471"/>
      <c r="AA117" s="245"/>
      <c r="AB117" s="471"/>
      <c r="AC117" s="475"/>
      <c r="AD117" s="475">
        <v>1</v>
      </c>
    </row>
    <row r="118" spans="1:30" s="224" customFormat="1" ht="13.5" customHeight="1">
      <c r="A118" s="225">
        <v>110</v>
      </c>
      <c r="B118" s="217"/>
      <c r="C118" s="217"/>
      <c r="D118" s="241" t="s">
        <v>1382</v>
      </c>
      <c r="E118" s="219"/>
      <c r="F118" s="219"/>
      <c r="G118" s="219"/>
      <c r="H118" s="471" t="s">
        <v>1383</v>
      </c>
      <c r="I118" s="482"/>
      <c r="J118" s="471"/>
      <c r="K118" s="472" t="s">
        <v>1384</v>
      </c>
      <c r="L118" s="471"/>
      <c r="M118" s="471"/>
      <c r="N118" s="471"/>
      <c r="O118" s="471"/>
      <c r="P118" s="474"/>
      <c r="Q118" s="471" t="s">
        <v>823</v>
      </c>
      <c r="R118" s="471" t="s">
        <v>864</v>
      </c>
      <c r="S118" s="379" t="s">
        <v>1384</v>
      </c>
      <c r="T118" s="475"/>
      <c r="U118" s="475"/>
      <c r="V118" s="476"/>
      <c r="W118" s="260" t="s">
        <v>864</v>
      </c>
      <c r="X118" s="232"/>
      <c r="Y118" s="477"/>
      <c r="Z118" s="471"/>
      <c r="AA118" s="478"/>
      <c r="AB118" s="471"/>
      <c r="AC118" s="475"/>
      <c r="AD118" s="475">
        <v>1</v>
      </c>
    </row>
    <row r="119" spans="1:30" s="224" customFormat="1" ht="13.5" customHeight="1">
      <c r="A119" s="225">
        <v>111</v>
      </c>
      <c r="B119" s="217"/>
      <c r="C119" s="217"/>
      <c r="D119" s="241"/>
      <c r="E119" s="241" t="s">
        <v>1385</v>
      </c>
      <c r="F119" s="241"/>
      <c r="G119" s="241"/>
      <c r="H119" s="471" t="s">
        <v>1386</v>
      </c>
      <c r="I119" s="482" t="s">
        <v>1387</v>
      </c>
      <c r="J119" s="471"/>
      <c r="K119" s="472" t="s">
        <v>908</v>
      </c>
      <c r="L119" s="471"/>
      <c r="M119" s="471"/>
      <c r="N119" s="471"/>
      <c r="O119" s="471"/>
      <c r="P119" s="474"/>
      <c r="Q119" s="471" t="s">
        <v>820</v>
      </c>
      <c r="R119" s="471"/>
      <c r="S119" s="471" t="s">
        <v>863</v>
      </c>
      <c r="T119" s="475" t="s">
        <v>864</v>
      </c>
      <c r="U119" s="475" t="s">
        <v>1388</v>
      </c>
      <c r="V119" s="260"/>
      <c r="W119" s="260" t="s">
        <v>864</v>
      </c>
      <c r="X119" s="232"/>
      <c r="Y119" s="266" t="s">
        <v>1389</v>
      </c>
      <c r="Z119" s="471" t="s">
        <v>1293</v>
      </c>
      <c r="AA119" s="245"/>
      <c r="AB119" s="471"/>
      <c r="AC119" s="475"/>
      <c r="AD119" s="475">
        <v>1</v>
      </c>
    </row>
    <row r="120" spans="1:30" s="224" customFormat="1" ht="13.5" customHeight="1">
      <c r="A120" s="225">
        <v>112</v>
      </c>
      <c r="B120" s="217"/>
      <c r="C120" s="217"/>
      <c r="D120" s="241"/>
      <c r="E120" s="241" t="s">
        <v>1184</v>
      </c>
      <c r="F120" s="241"/>
      <c r="G120" s="241"/>
      <c r="H120" s="471" t="s">
        <v>1390</v>
      </c>
      <c r="I120" s="482" t="s">
        <v>1330</v>
      </c>
      <c r="J120" s="471"/>
      <c r="K120" s="472" t="s">
        <v>1391</v>
      </c>
      <c r="L120" s="471"/>
      <c r="M120" s="471"/>
      <c r="N120" s="471"/>
      <c r="O120" s="471"/>
      <c r="P120" s="474"/>
      <c r="Q120" s="471" t="s">
        <v>820</v>
      </c>
      <c r="R120" s="471"/>
      <c r="S120" s="471" t="s">
        <v>863</v>
      </c>
      <c r="T120" s="475"/>
      <c r="U120" s="475"/>
      <c r="V120" s="260"/>
      <c r="W120" s="260" t="s">
        <v>864</v>
      </c>
      <c r="X120" s="232"/>
      <c r="Y120" s="477"/>
      <c r="Z120" s="471"/>
      <c r="AA120" s="245"/>
      <c r="AB120" s="471"/>
      <c r="AC120" s="475"/>
      <c r="AD120" s="475">
        <v>1</v>
      </c>
    </row>
    <row r="121" spans="1:30" s="224" customFormat="1" ht="13.5" customHeight="1">
      <c r="A121" s="225">
        <v>113</v>
      </c>
      <c r="B121" s="217"/>
      <c r="C121" s="217"/>
      <c r="D121" s="217" t="s">
        <v>1228</v>
      </c>
      <c r="E121" s="219" t="s">
        <v>1244</v>
      </c>
      <c r="F121" s="241"/>
      <c r="G121" s="241"/>
      <c r="H121" s="471" t="s">
        <v>1392</v>
      </c>
      <c r="I121" s="482"/>
      <c r="J121" s="471"/>
      <c r="K121" s="472" t="s">
        <v>1233</v>
      </c>
      <c r="L121" s="471"/>
      <c r="M121" s="471"/>
      <c r="N121" s="471"/>
      <c r="O121" s="471"/>
      <c r="P121" s="474"/>
      <c r="Q121" s="471" t="s">
        <v>823</v>
      </c>
      <c r="R121" s="471" t="s">
        <v>864</v>
      </c>
      <c r="S121" s="243" t="s">
        <v>1233</v>
      </c>
      <c r="T121" s="475"/>
      <c r="U121" s="475"/>
      <c r="V121" s="260"/>
      <c r="W121" s="260" t="s">
        <v>864</v>
      </c>
      <c r="X121" s="232"/>
      <c r="Y121" s="384" t="s">
        <v>1393</v>
      </c>
      <c r="Z121" s="391" t="s">
        <v>1394</v>
      </c>
      <c r="AA121" s="245" t="s">
        <v>1234</v>
      </c>
      <c r="AB121" s="471"/>
      <c r="AC121" s="475"/>
      <c r="AD121" s="475">
        <v>1</v>
      </c>
    </row>
    <row r="122" spans="1:30" s="224" customFormat="1" ht="13.5" customHeight="1">
      <c r="A122" s="225">
        <v>114</v>
      </c>
      <c r="B122" s="217"/>
      <c r="C122" s="217"/>
      <c r="D122" s="217" t="s">
        <v>1395</v>
      </c>
      <c r="E122" s="241"/>
      <c r="F122" s="241"/>
      <c r="G122" s="241"/>
      <c r="H122" s="471" t="s">
        <v>1396</v>
      </c>
      <c r="I122" s="482"/>
      <c r="J122" s="471"/>
      <c r="K122" s="472" t="s">
        <v>1397</v>
      </c>
      <c r="L122" s="471"/>
      <c r="M122" s="471"/>
      <c r="N122" s="471"/>
      <c r="O122" s="471"/>
      <c r="P122" s="474"/>
      <c r="Q122" s="471" t="s">
        <v>817</v>
      </c>
      <c r="R122" s="471" t="s">
        <v>864</v>
      </c>
      <c r="S122" s="379" t="s">
        <v>1397</v>
      </c>
      <c r="T122" s="475"/>
      <c r="U122" s="475"/>
      <c r="V122" s="260"/>
      <c r="W122" s="260" t="s">
        <v>864</v>
      </c>
      <c r="X122" s="232"/>
      <c r="Y122" s="477"/>
      <c r="Z122" s="471"/>
      <c r="AA122" s="245"/>
      <c r="AB122" s="471"/>
      <c r="AC122" s="475"/>
      <c r="AD122" s="475">
        <v>1</v>
      </c>
    </row>
    <row r="123" spans="1:30" s="224" customFormat="1" ht="13.5" customHeight="1">
      <c r="A123" s="225">
        <v>115</v>
      </c>
      <c r="B123" s="217"/>
      <c r="C123" s="217"/>
      <c r="D123" s="217"/>
      <c r="E123" s="217" t="s">
        <v>1049</v>
      </c>
      <c r="F123" s="219" t="s">
        <v>1398</v>
      </c>
      <c r="G123" s="241"/>
      <c r="H123" s="471"/>
      <c r="I123" s="482"/>
      <c r="J123" s="471"/>
      <c r="K123" s="472" t="s">
        <v>1050</v>
      </c>
      <c r="L123" s="471"/>
      <c r="M123" s="471"/>
      <c r="N123" s="471"/>
      <c r="O123" s="471"/>
      <c r="P123" s="474"/>
      <c r="Q123" s="471" t="s">
        <v>817</v>
      </c>
      <c r="R123" s="471" t="s">
        <v>864</v>
      </c>
      <c r="S123" s="243" t="s">
        <v>1050</v>
      </c>
      <c r="T123" s="475"/>
      <c r="U123" s="475"/>
      <c r="V123" s="260"/>
      <c r="W123" s="260" t="s">
        <v>864</v>
      </c>
      <c r="X123" s="232"/>
      <c r="Y123" s="477"/>
      <c r="Z123" s="471"/>
      <c r="AA123" s="245"/>
      <c r="AB123" s="471"/>
      <c r="AC123" s="475"/>
      <c r="AD123" s="475">
        <v>1</v>
      </c>
    </row>
    <row r="124" spans="1:30" s="224" customFormat="1" ht="13.5" customHeight="1">
      <c r="A124" s="225">
        <v>116</v>
      </c>
      <c r="B124" s="217"/>
      <c r="C124" s="217"/>
      <c r="D124" s="217"/>
      <c r="E124" s="217" t="s">
        <v>1074</v>
      </c>
      <c r="F124" s="219" t="s">
        <v>1399</v>
      </c>
      <c r="G124" s="241"/>
      <c r="H124" s="471"/>
      <c r="I124" s="482"/>
      <c r="J124" s="471"/>
      <c r="K124" s="472" t="s">
        <v>1075</v>
      </c>
      <c r="L124" s="471"/>
      <c r="M124" s="471"/>
      <c r="N124" s="471"/>
      <c r="O124" s="471"/>
      <c r="P124" s="474"/>
      <c r="Q124" s="471" t="s">
        <v>817</v>
      </c>
      <c r="R124" s="471" t="s">
        <v>864</v>
      </c>
      <c r="S124" s="243" t="s">
        <v>1075</v>
      </c>
      <c r="T124" s="475"/>
      <c r="U124" s="475"/>
      <c r="V124" s="260"/>
      <c r="W124" s="260" t="s">
        <v>864</v>
      </c>
      <c r="X124" s="232"/>
      <c r="Y124" s="477"/>
      <c r="Z124" s="471"/>
      <c r="AA124" s="245"/>
      <c r="AB124" s="471"/>
      <c r="AC124" s="475"/>
      <c r="AD124" s="475">
        <v>1</v>
      </c>
    </row>
    <row r="125" spans="1:30" s="224" customFormat="1" ht="13.5" customHeight="1">
      <c r="A125" s="225">
        <v>117</v>
      </c>
      <c r="B125" s="217"/>
      <c r="C125" s="217"/>
      <c r="D125" s="217" t="s">
        <v>1400</v>
      </c>
      <c r="E125" s="241"/>
      <c r="F125" s="241"/>
      <c r="G125" s="241"/>
      <c r="H125" s="471"/>
      <c r="I125" s="482"/>
      <c r="J125" s="471"/>
      <c r="K125" s="472" t="s">
        <v>1401</v>
      </c>
      <c r="L125" s="471"/>
      <c r="M125" s="471"/>
      <c r="N125" s="471"/>
      <c r="O125" s="471"/>
      <c r="P125" s="474"/>
      <c r="Q125" s="471" t="s">
        <v>817</v>
      </c>
      <c r="R125" s="471" t="s">
        <v>864</v>
      </c>
      <c r="S125" s="379" t="s">
        <v>1401</v>
      </c>
      <c r="T125" s="475"/>
      <c r="U125" s="475"/>
      <c r="V125" s="260"/>
      <c r="W125" s="260" t="s">
        <v>864</v>
      </c>
      <c r="X125" s="232"/>
      <c r="Y125" s="477"/>
      <c r="Z125" s="477" t="s">
        <v>1402</v>
      </c>
      <c r="AA125" s="245"/>
      <c r="AB125" s="471"/>
      <c r="AC125" s="475"/>
      <c r="AD125" s="475">
        <v>1</v>
      </c>
    </row>
    <row r="126" spans="1:30" s="224" customFormat="1" ht="13.5" customHeight="1">
      <c r="A126" s="225">
        <v>118</v>
      </c>
      <c r="B126" s="217"/>
      <c r="C126" s="217"/>
      <c r="D126" s="217"/>
      <c r="E126" s="241" t="s">
        <v>1273</v>
      </c>
      <c r="F126" s="241"/>
      <c r="G126" s="241"/>
      <c r="H126" s="471" t="s">
        <v>1403</v>
      </c>
      <c r="I126" s="482"/>
      <c r="J126" s="471"/>
      <c r="K126" s="472" t="s">
        <v>1272</v>
      </c>
      <c r="L126" s="471"/>
      <c r="M126" s="471"/>
      <c r="N126" s="471"/>
      <c r="O126" s="471"/>
      <c r="P126" s="474"/>
      <c r="Q126" s="471" t="s">
        <v>820</v>
      </c>
      <c r="R126" s="471" t="s">
        <v>864</v>
      </c>
      <c r="S126" s="243" t="s">
        <v>1272</v>
      </c>
      <c r="T126" s="475"/>
      <c r="U126" s="475"/>
      <c r="V126" s="260"/>
      <c r="W126" s="260" t="s">
        <v>864</v>
      </c>
      <c r="X126" s="232"/>
      <c r="Y126" s="477"/>
      <c r="Z126" s="471"/>
      <c r="AA126" s="245"/>
      <c r="AB126" s="471"/>
      <c r="AC126" s="475"/>
      <c r="AD126" s="475">
        <v>1</v>
      </c>
    </row>
    <row r="127" spans="1:30" s="224" customFormat="1" ht="13.5" customHeight="1">
      <c r="A127" s="225">
        <v>119</v>
      </c>
      <c r="B127" s="217"/>
      <c r="C127" s="217"/>
      <c r="D127" s="217"/>
      <c r="E127" s="241" t="s">
        <v>1184</v>
      </c>
      <c r="F127" s="241"/>
      <c r="G127" s="241"/>
      <c r="H127" s="471" t="s">
        <v>1404</v>
      </c>
      <c r="I127" s="482">
        <v>10000668540</v>
      </c>
      <c r="J127" s="471"/>
      <c r="K127" s="472" t="s">
        <v>1187</v>
      </c>
      <c r="L127" s="471"/>
      <c r="M127" s="471"/>
      <c r="N127" s="471"/>
      <c r="O127" s="471"/>
      <c r="P127" s="474"/>
      <c r="Q127" s="471" t="s">
        <v>817</v>
      </c>
      <c r="R127" s="471"/>
      <c r="S127" s="471" t="s">
        <v>863</v>
      </c>
      <c r="T127" s="475"/>
      <c r="U127" s="374"/>
      <c r="V127" s="260"/>
      <c r="W127" s="260" t="s">
        <v>864</v>
      </c>
      <c r="X127" s="232"/>
      <c r="Y127" s="380" t="s">
        <v>1405</v>
      </c>
      <c r="Z127" s="471" t="s">
        <v>1406</v>
      </c>
      <c r="AA127" s="245"/>
      <c r="AB127" s="471"/>
      <c r="AC127" s="475"/>
      <c r="AD127" s="475">
        <v>1</v>
      </c>
    </row>
    <row r="128" spans="1:30" s="224" customFormat="1" ht="13.5" customHeight="1">
      <c r="A128" s="225">
        <v>120</v>
      </c>
      <c r="B128" s="217"/>
      <c r="C128" s="217"/>
      <c r="D128" s="241"/>
      <c r="E128" s="241" t="s">
        <v>1407</v>
      </c>
      <c r="F128" s="219" t="s">
        <v>1408</v>
      </c>
      <c r="G128" s="241"/>
      <c r="H128" s="471"/>
      <c r="I128" s="482"/>
      <c r="J128" s="471"/>
      <c r="K128" s="472" t="s">
        <v>1397</v>
      </c>
      <c r="L128" s="471"/>
      <c r="M128" s="471"/>
      <c r="N128" s="471"/>
      <c r="O128" s="471"/>
      <c r="P128" s="474"/>
      <c r="Q128" s="471" t="s">
        <v>817</v>
      </c>
      <c r="R128" s="471" t="s">
        <v>864</v>
      </c>
      <c r="S128" s="379" t="s">
        <v>1397</v>
      </c>
      <c r="T128" s="475"/>
      <c r="U128" s="475"/>
      <c r="V128" s="476"/>
      <c r="W128" s="476" t="s">
        <v>864</v>
      </c>
      <c r="X128" s="232"/>
      <c r="Y128" s="477"/>
      <c r="Z128" s="471"/>
      <c r="AA128" s="478"/>
      <c r="AB128" s="471"/>
      <c r="AC128" s="475"/>
      <c r="AD128" s="475">
        <v>1</v>
      </c>
    </row>
    <row r="129" spans="1:30" s="224" customFormat="1" ht="13.5" customHeight="1">
      <c r="A129" s="225">
        <v>121</v>
      </c>
      <c r="B129" s="217"/>
      <c r="C129" s="217"/>
      <c r="D129" s="217"/>
      <c r="E129" s="217" t="s">
        <v>1409</v>
      </c>
      <c r="F129" s="219" t="s">
        <v>1244</v>
      </c>
      <c r="G129" s="241"/>
      <c r="H129" s="471" t="s">
        <v>1392</v>
      </c>
      <c r="I129" s="482"/>
      <c r="J129" s="471"/>
      <c r="K129" s="472" t="s">
        <v>1233</v>
      </c>
      <c r="L129" s="471"/>
      <c r="M129" s="471"/>
      <c r="N129" s="471"/>
      <c r="O129" s="471"/>
      <c r="P129" s="474"/>
      <c r="Q129" s="471" t="s">
        <v>823</v>
      </c>
      <c r="R129" s="471" t="s">
        <v>864</v>
      </c>
      <c r="S129" s="243" t="s">
        <v>1233</v>
      </c>
      <c r="T129" s="475"/>
      <c r="U129" s="259"/>
      <c r="V129" s="260"/>
      <c r="W129" s="260" t="s">
        <v>864</v>
      </c>
      <c r="X129" s="232"/>
      <c r="Y129" s="477"/>
      <c r="Z129" s="471"/>
      <c r="AA129" s="245" t="s">
        <v>1234</v>
      </c>
      <c r="AB129" s="471"/>
      <c r="AC129" s="475"/>
      <c r="AD129" s="475">
        <v>1</v>
      </c>
    </row>
    <row r="130" spans="1:30" s="224" customFormat="1" ht="13.5" customHeight="1">
      <c r="A130" s="225">
        <v>122</v>
      </c>
      <c r="B130" s="217"/>
      <c r="C130" s="217" t="s">
        <v>1410</v>
      </c>
      <c r="D130" s="241"/>
      <c r="E130" s="241"/>
      <c r="F130" s="241"/>
      <c r="G130" s="241"/>
      <c r="H130" s="471" t="s">
        <v>1411</v>
      </c>
      <c r="I130" s="482"/>
      <c r="J130" s="471"/>
      <c r="K130" s="472" t="s">
        <v>1412</v>
      </c>
      <c r="L130" s="471"/>
      <c r="M130" s="471"/>
      <c r="N130" s="471"/>
      <c r="O130" s="471"/>
      <c r="P130" s="474"/>
      <c r="Q130" s="471" t="s">
        <v>817</v>
      </c>
      <c r="R130" s="471" t="s">
        <v>864</v>
      </c>
      <c r="S130" s="243" t="s">
        <v>1413</v>
      </c>
      <c r="T130" s="475"/>
      <c r="U130" s="475"/>
      <c r="V130" s="260" t="s">
        <v>864</v>
      </c>
      <c r="W130" s="260" t="s">
        <v>864</v>
      </c>
      <c r="X130" s="232"/>
      <c r="Y130" s="477"/>
      <c r="Z130" s="471"/>
      <c r="AA130" s="245"/>
      <c r="AB130" s="471"/>
      <c r="AC130" s="475"/>
      <c r="AD130" s="475">
        <v>1</v>
      </c>
    </row>
    <row r="131" spans="1:30" s="224" customFormat="1" ht="13.5" customHeight="1">
      <c r="A131" s="225">
        <v>123</v>
      </c>
      <c r="B131" s="217"/>
      <c r="C131" s="217"/>
      <c r="D131" s="217" t="s">
        <v>1414</v>
      </c>
      <c r="E131" s="241"/>
      <c r="F131" s="241"/>
      <c r="G131" s="241"/>
      <c r="H131" s="471" t="s">
        <v>1415</v>
      </c>
      <c r="I131" s="482"/>
      <c r="J131" s="471"/>
      <c r="K131" s="472" t="s">
        <v>1416</v>
      </c>
      <c r="L131" s="471"/>
      <c r="M131" s="471"/>
      <c r="N131" s="471"/>
      <c r="O131" s="471"/>
      <c r="P131" s="474"/>
      <c r="Q131" s="471" t="s">
        <v>817</v>
      </c>
      <c r="R131" s="471" t="s">
        <v>864</v>
      </c>
      <c r="S131" s="243" t="s">
        <v>1417</v>
      </c>
      <c r="T131" s="475"/>
      <c r="U131" s="259"/>
      <c r="V131" s="260"/>
      <c r="W131" s="260" t="s">
        <v>864</v>
      </c>
      <c r="X131" s="232"/>
      <c r="Y131" s="477"/>
      <c r="Z131" s="471"/>
      <c r="AA131" s="245"/>
      <c r="AB131" s="471"/>
      <c r="AC131" s="475"/>
      <c r="AD131" s="475">
        <v>1</v>
      </c>
    </row>
    <row r="132" spans="1:30" s="224" customFormat="1" ht="13.5" customHeight="1">
      <c r="A132" s="225">
        <v>124</v>
      </c>
      <c r="B132" s="217"/>
      <c r="C132" s="217"/>
      <c r="D132" s="217"/>
      <c r="E132" s="241" t="s">
        <v>1418</v>
      </c>
      <c r="F132" s="241"/>
      <c r="G132" s="241"/>
      <c r="H132" s="471" t="s">
        <v>1415</v>
      </c>
      <c r="I132" s="482"/>
      <c r="J132" s="471"/>
      <c r="K132" s="472" t="s">
        <v>888</v>
      </c>
      <c r="L132" s="471"/>
      <c r="M132" s="471"/>
      <c r="N132" s="471"/>
      <c r="O132" s="471"/>
      <c r="P132" s="474"/>
      <c r="Q132" s="471" t="s">
        <v>817</v>
      </c>
      <c r="R132" s="471"/>
      <c r="S132" s="471" t="s">
        <v>863</v>
      </c>
      <c r="T132" s="475" t="s">
        <v>864</v>
      </c>
      <c r="U132" s="260" t="s">
        <v>1419</v>
      </c>
      <c r="V132" s="476"/>
      <c r="W132" s="260" t="s">
        <v>864</v>
      </c>
      <c r="X132" s="232"/>
      <c r="Y132" s="266" t="s">
        <v>1420</v>
      </c>
      <c r="Z132" s="386" t="s">
        <v>1421</v>
      </c>
      <c r="AA132" s="245"/>
      <c r="AB132" s="471"/>
      <c r="AC132" s="475"/>
      <c r="AD132" s="475">
        <v>1</v>
      </c>
    </row>
    <row r="133" spans="1:30" s="224" customFormat="1" ht="13.5" customHeight="1">
      <c r="A133" s="225">
        <v>125</v>
      </c>
      <c r="B133" s="217"/>
      <c r="C133" s="217"/>
      <c r="D133" s="217"/>
      <c r="E133" s="241" t="s">
        <v>1422</v>
      </c>
      <c r="F133" s="241"/>
      <c r="G133" s="241"/>
      <c r="H133" s="471" t="s">
        <v>1423</v>
      </c>
      <c r="I133" s="482"/>
      <c r="J133" s="471"/>
      <c r="K133" s="472" t="s">
        <v>1424</v>
      </c>
      <c r="L133" s="471"/>
      <c r="M133" s="471"/>
      <c r="N133" s="471"/>
      <c r="O133" s="471"/>
      <c r="P133" s="474"/>
      <c r="Q133" s="471" t="s">
        <v>817</v>
      </c>
      <c r="R133" s="471"/>
      <c r="S133" s="471" t="s">
        <v>863</v>
      </c>
      <c r="T133" s="475" t="s">
        <v>864</v>
      </c>
      <c r="U133" s="260" t="s">
        <v>1425</v>
      </c>
      <c r="V133" s="476"/>
      <c r="W133" s="260" t="s">
        <v>864</v>
      </c>
      <c r="X133" s="232"/>
      <c r="Y133" s="266" t="s">
        <v>1426</v>
      </c>
      <c r="Z133" s="471"/>
      <c r="AA133" s="245"/>
      <c r="AB133" s="471"/>
      <c r="AC133" s="475"/>
      <c r="AD133" s="475">
        <v>1</v>
      </c>
    </row>
    <row r="134" spans="1:30" s="224" customFormat="1" ht="13.5" customHeight="1">
      <c r="A134" s="225">
        <v>126</v>
      </c>
      <c r="B134" s="217"/>
      <c r="C134" s="217"/>
      <c r="D134" s="217" t="s">
        <v>1427</v>
      </c>
      <c r="E134" s="241"/>
      <c r="F134" s="241"/>
      <c r="G134" s="241"/>
      <c r="H134" s="471" t="s">
        <v>1428</v>
      </c>
      <c r="I134" s="482"/>
      <c r="J134" s="471"/>
      <c r="K134" s="472" t="s">
        <v>1060</v>
      </c>
      <c r="L134" s="471"/>
      <c r="M134" s="471"/>
      <c r="N134" s="471"/>
      <c r="O134" s="471"/>
      <c r="P134" s="474"/>
      <c r="Q134" s="471" t="s">
        <v>817</v>
      </c>
      <c r="R134" s="471" t="s">
        <v>864</v>
      </c>
      <c r="S134" s="379" t="s">
        <v>1429</v>
      </c>
      <c r="T134" s="475"/>
      <c r="U134" s="475"/>
      <c r="V134" s="260"/>
      <c r="W134" s="260" t="s">
        <v>864</v>
      </c>
      <c r="X134" s="232"/>
      <c r="Y134" s="477"/>
      <c r="Z134" s="471"/>
      <c r="AA134" s="245"/>
      <c r="AB134" s="471"/>
      <c r="AC134" s="475"/>
      <c r="AD134" s="475">
        <v>1</v>
      </c>
    </row>
    <row r="135" spans="1:30" s="224" customFormat="1" ht="13.5" customHeight="1">
      <c r="A135" s="225">
        <v>127</v>
      </c>
      <c r="B135" s="217"/>
      <c r="C135" s="217"/>
      <c r="D135" s="217"/>
      <c r="E135" s="241" t="s">
        <v>1430</v>
      </c>
      <c r="F135" s="241"/>
      <c r="G135" s="241"/>
      <c r="H135" s="471" t="s">
        <v>1428</v>
      </c>
      <c r="I135" s="482" t="s">
        <v>1431</v>
      </c>
      <c r="J135" s="471"/>
      <c r="K135" s="472" t="s">
        <v>1391</v>
      </c>
      <c r="L135" s="471"/>
      <c r="M135" s="471"/>
      <c r="N135" s="471"/>
      <c r="O135" s="471"/>
      <c r="P135" s="474"/>
      <c r="Q135" s="471" t="s">
        <v>817</v>
      </c>
      <c r="R135" s="471"/>
      <c r="S135" s="471" t="s">
        <v>863</v>
      </c>
      <c r="T135" s="475"/>
      <c r="U135" s="475"/>
      <c r="V135" s="260"/>
      <c r="W135" s="260" t="s">
        <v>864</v>
      </c>
      <c r="X135" s="232"/>
      <c r="Y135" s="380" t="s">
        <v>1432</v>
      </c>
      <c r="Z135" s="471"/>
      <c r="AA135" s="245"/>
      <c r="AB135" s="471"/>
      <c r="AC135" s="475"/>
      <c r="AD135" s="475">
        <v>1</v>
      </c>
    </row>
    <row r="136" spans="1:30" s="224" customFormat="1" ht="13.5" customHeight="1">
      <c r="A136" s="225">
        <v>128</v>
      </c>
      <c r="B136" s="217"/>
      <c r="C136" s="217"/>
      <c r="D136" s="217"/>
      <c r="E136" s="241" t="s">
        <v>1433</v>
      </c>
      <c r="F136" s="241"/>
      <c r="G136" s="241"/>
      <c r="H136" s="471" t="s">
        <v>1434</v>
      </c>
      <c r="I136" s="482" t="s">
        <v>1435</v>
      </c>
      <c r="J136" s="471"/>
      <c r="K136" s="472" t="s">
        <v>1436</v>
      </c>
      <c r="L136" s="471"/>
      <c r="M136" s="471"/>
      <c r="N136" s="471"/>
      <c r="O136" s="471"/>
      <c r="P136" s="474"/>
      <c r="Q136" s="471" t="s">
        <v>817</v>
      </c>
      <c r="R136" s="471"/>
      <c r="S136" s="471" t="s">
        <v>863</v>
      </c>
      <c r="T136" s="475" t="s">
        <v>864</v>
      </c>
      <c r="U136" s="475"/>
      <c r="V136" s="260"/>
      <c r="W136" s="260" t="s">
        <v>864</v>
      </c>
      <c r="X136" s="232"/>
      <c r="Y136" s="380" t="s">
        <v>1437</v>
      </c>
      <c r="Z136" s="471"/>
      <c r="AA136" s="245"/>
      <c r="AB136" s="471"/>
      <c r="AC136" s="475"/>
      <c r="AD136" s="475">
        <v>1</v>
      </c>
    </row>
    <row r="137" spans="1:30" s="224" customFormat="1" ht="13.5" customHeight="1">
      <c r="A137" s="225">
        <v>129</v>
      </c>
      <c r="B137" s="217"/>
      <c r="C137" s="217"/>
      <c r="D137" s="217" t="s">
        <v>1438</v>
      </c>
      <c r="E137" s="241"/>
      <c r="F137" s="241"/>
      <c r="G137" s="241"/>
      <c r="H137" s="471" t="s">
        <v>1439</v>
      </c>
      <c r="I137" s="482"/>
      <c r="J137" s="471"/>
      <c r="K137" s="472" t="s">
        <v>1440</v>
      </c>
      <c r="L137" s="471"/>
      <c r="M137" s="471"/>
      <c r="N137" s="471"/>
      <c r="O137" s="471"/>
      <c r="P137" s="474"/>
      <c r="Q137" s="471" t="s">
        <v>817</v>
      </c>
      <c r="R137" s="471" t="s">
        <v>864</v>
      </c>
      <c r="S137" s="243" t="s">
        <v>1441</v>
      </c>
      <c r="T137" s="475"/>
      <c r="U137" s="259"/>
      <c r="V137" s="260" t="s">
        <v>864</v>
      </c>
      <c r="W137" s="260" t="s">
        <v>864</v>
      </c>
      <c r="X137" s="232"/>
      <c r="Y137" s="477"/>
      <c r="Z137" s="471"/>
      <c r="AA137" s="245"/>
      <c r="AB137" s="471"/>
      <c r="AC137" s="475"/>
      <c r="AD137" s="475">
        <v>1</v>
      </c>
    </row>
    <row r="138" spans="1:30" s="224" customFormat="1" ht="13.5" customHeight="1">
      <c r="A138" s="225">
        <v>130</v>
      </c>
      <c r="B138" s="217"/>
      <c r="C138" s="217"/>
      <c r="D138" s="217"/>
      <c r="E138" s="241" t="s">
        <v>1442</v>
      </c>
      <c r="F138" s="241"/>
      <c r="G138" s="241"/>
      <c r="H138" s="471" t="s">
        <v>1443</v>
      </c>
      <c r="I138" s="482" t="s">
        <v>1102</v>
      </c>
      <c r="J138" s="471"/>
      <c r="K138" s="472" t="s">
        <v>1444</v>
      </c>
      <c r="L138" s="471"/>
      <c r="M138" s="471"/>
      <c r="N138" s="471"/>
      <c r="O138" s="471"/>
      <c r="P138" s="474"/>
      <c r="Q138" s="471" t="s">
        <v>817</v>
      </c>
      <c r="R138" s="471"/>
      <c r="S138" s="471" t="s">
        <v>863</v>
      </c>
      <c r="T138" s="475"/>
      <c r="U138" s="475"/>
      <c r="V138" s="260"/>
      <c r="W138" s="260" t="s">
        <v>864</v>
      </c>
      <c r="X138" s="232"/>
      <c r="Y138" s="477"/>
      <c r="Z138" s="471"/>
      <c r="AA138" s="245"/>
      <c r="AB138" s="471"/>
      <c r="AC138" s="475"/>
      <c r="AD138" s="475">
        <v>1</v>
      </c>
    </row>
    <row r="139" spans="1:30" s="224" customFormat="1" ht="13.5" customHeight="1">
      <c r="A139" s="225">
        <v>131</v>
      </c>
      <c r="B139" s="217"/>
      <c r="C139" s="217"/>
      <c r="D139" s="217"/>
      <c r="E139" s="241" t="s">
        <v>1445</v>
      </c>
      <c r="F139" s="241"/>
      <c r="G139" s="241"/>
      <c r="H139" s="471" t="s">
        <v>1446</v>
      </c>
      <c r="I139" s="482"/>
      <c r="J139" s="471"/>
      <c r="K139" s="472" t="s">
        <v>1447</v>
      </c>
      <c r="L139" s="471"/>
      <c r="M139" s="471"/>
      <c r="N139" s="471"/>
      <c r="O139" s="471"/>
      <c r="P139" s="474"/>
      <c r="Q139" s="471" t="s">
        <v>817</v>
      </c>
      <c r="R139" s="471"/>
      <c r="S139" s="471" t="s">
        <v>863</v>
      </c>
      <c r="T139" s="475"/>
      <c r="U139" s="475"/>
      <c r="V139" s="260"/>
      <c r="W139" s="260" t="s">
        <v>864</v>
      </c>
      <c r="X139" s="232"/>
      <c r="Y139" s="477"/>
      <c r="Z139" s="471"/>
      <c r="AA139" s="245"/>
      <c r="AB139" s="471"/>
      <c r="AC139" s="475"/>
      <c r="AD139" s="475">
        <v>1</v>
      </c>
    </row>
    <row r="140" spans="1:30" s="224" customFormat="1" ht="13.5" customHeight="1">
      <c r="A140" s="225">
        <v>132</v>
      </c>
      <c r="B140" s="217"/>
      <c r="C140" s="217"/>
      <c r="D140" s="217"/>
      <c r="E140" s="241" t="s">
        <v>1448</v>
      </c>
      <c r="F140" s="241"/>
      <c r="G140" s="241"/>
      <c r="H140" s="471" t="s">
        <v>1449</v>
      </c>
      <c r="I140" s="482"/>
      <c r="J140" s="471"/>
      <c r="K140" s="472" t="s">
        <v>1450</v>
      </c>
      <c r="L140" s="471"/>
      <c r="M140" s="471"/>
      <c r="N140" s="471"/>
      <c r="O140" s="471"/>
      <c r="P140" s="474"/>
      <c r="Q140" s="471" t="s">
        <v>817</v>
      </c>
      <c r="R140" s="471"/>
      <c r="S140" s="471" t="s">
        <v>863</v>
      </c>
      <c r="T140" s="475"/>
      <c r="U140" s="475"/>
      <c r="V140" s="260"/>
      <c r="W140" s="260" t="s">
        <v>864</v>
      </c>
      <c r="X140" s="232"/>
      <c r="Y140" s="477"/>
      <c r="Z140" s="471"/>
      <c r="AA140" s="245"/>
      <c r="AB140" s="471"/>
      <c r="AC140" s="475"/>
      <c r="AD140" s="475">
        <v>1</v>
      </c>
    </row>
    <row r="141" spans="1:30" s="224" customFormat="1" ht="13.5" customHeight="1">
      <c r="A141" s="225">
        <v>133</v>
      </c>
      <c r="B141" s="217"/>
      <c r="C141" s="217"/>
      <c r="D141" s="217"/>
      <c r="E141" s="241" t="s">
        <v>1451</v>
      </c>
      <c r="F141" s="241"/>
      <c r="G141" s="241"/>
      <c r="H141" s="471" t="s">
        <v>1452</v>
      </c>
      <c r="I141" s="482"/>
      <c r="J141" s="471"/>
      <c r="K141" s="472" t="s">
        <v>1453</v>
      </c>
      <c r="L141" s="471"/>
      <c r="M141" s="471"/>
      <c r="N141" s="471"/>
      <c r="O141" s="471"/>
      <c r="P141" s="474"/>
      <c r="Q141" s="471" t="s">
        <v>817</v>
      </c>
      <c r="R141" s="471"/>
      <c r="S141" s="471" t="s">
        <v>1454</v>
      </c>
      <c r="T141" s="475"/>
      <c r="U141" s="259"/>
      <c r="V141" s="260" t="s">
        <v>864</v>
      </c>
      <c r="W141" s="260" t="s">
        <v>864</v>
      </c>
      <c r="X141" s="232"/>
      <c r="Y141" s="477"/>
      <c r="Z141" s="471"/>
      <c r="AA141" s="245"/>
      <c r="AB141" s="471"/>
      <c r="AC141" s="475"/>
      <c r="AD141" s="475">
        <v>1</v>
      </c>
    </row>
    <row r="142" spans="1:30" s="224" customFormat="1" ht="13.5" customHeight="1">
      <c r="A142" s="225">
        <v>134</v>
      </c>
      <c r="B142" s="217"/>
      <c r="C142" s="217"/>
      <c r="D142" s="217"/>
      <c r="E142" s="241" t="s">
        <v>1455</v>
      </c>
      <c r="F142" s="241"/>
      <c r="G142" s="241"/>
      <c r="H142" s="471" t="s">
        <v>1456</v>
      </c>
      <c r="I142" s="482" t="s">
        <v>698</v>
      </c>
      <c r="J142" s="471"/>
      <c r="K142" s="472" t="s">
        <v>1457</v>
      </c>
      <c r="L142" s="471"/>
      <c r="M142" s="471"/>
      <c r="N142" s="471"/>
      <c r="O142" s="471"/>
      <c r="P142" s="474"/>
      <c r="Q142" s="471" t="s">
        <v>817</v>
      </c>
      <c r="R142" s="471"/>
      <c r="S142" s="471" t="s">
        <v>863</v>
      </c>
      <c r="T142" s="475" t="s">
        <v>864</v>
      </c>
      <c r="U142" s="475"/>
      <c r="V142" s="260" t="s">
        <v>864</v>
      </c>
      <c r="W142" s="260" t="s">
        <v>864</v>
      </c>
      <c r="X142" s="232"/>
      <c r="Y142" s="387" t="s">
        <v>1458</v>
      </c>
      <c r="Z142" s="471"/>
      <c r="AA142" s="245"/>
      <c r="AB142" s="471"/>
      <c r="AC142" s="475"/>
      <c r="AD142" s="475">
        <v>1</v>
      </c>
    </row>
    <row r="143" spans="1:30" s="224" customFormat="1" ht="13.5" customHeight="1">
      <c r="A143" s="225">
        <v>135</v>
      </c>
      <c r="B143" s="217"/>
      <c r="C143" s="217"/>
      <c r="D143" s="217"/>
      <c r="E143" s="241" t="s">
        <v>1459</v>
      </c>
      <c r="F143" s="241"/>
      <c r="G143" s="241"/>
      <c r="H143" s="471" t="s">
        <v>1460</v>
      </c>
      <c r="I143" s="482"/>
      <c r="J143" s="471"/>
      <c r="K143" s="472" t="s">
        <v>1461</v>
      </c>
      <c r="L143" s="471"/>
      <c r="M143" s="471"/>
      <c r="N143" s="471"/>
      <c r="O143" s="471"/>
      <c r="P143" s="474"/>
      <c r="Q143" s="471" t="s">
        <v>817</v>
      </c>
      <c r="R143" s="471"/>
      <c r="S143" s="471" t="s">
        <v>1060</v>
      </c>
      <c r="T143" s="475"/>
      <c r="U143" s="381"/>
      <c r="V143" s="260"/>
      <c r="W143" s="260" t="s">
        <v>864</v>
      </c>
      <c r="X143" s="232"/>
      <c r="Y143" s="380" t="s">
        <v>1462</v>
      </c>
      <c r="Z143" s="471" t="s">
        <v>1463</v>
      </c>
      <c r="AA143" s="245"/>
      <c r="AB143" s="471"/>
      <c r="AC143" s="475"/>
      <c r="AD143" s="475">
        <v>1</v>
      </c>
    </row>
    <row r="144" spans="1:30" s="224" customFormat="1" ht="13.5" customHeight="1">
      <c r="A144" s="225">
        <v>136</v>
      </c>
      <c r="B144" s="217"/>
      <c r="C144" s="217"/>
      <c r="D144" s="217" t="s">
        <v>1464</v>
      </c>
      <c r="E144" s="241" t="s">
        <v>1465</v>
      </c>
      <c r="F144" s="241"/>
      <c r="G144" s="241"/>
      <c r="H144" s="471" t="s">
        <v>1466</v>
      </c>
      <c r="I144" s="482"/>
      <c r="J144" s="471"/>
      <c r="K144" s="472" t="s">
        <v>1467</v>
      </c>
      <c r="L144" s="471"/>
      <c r="M144" s="471"/>
      <c r="N144" s="471"/>
      <c r="O144" s="471"/>
      <c r="P144" s="474"/>
      <c r="Q144" s="471" t="s">
        <v>817</v>
      </c>
      <c r="R144" s="471" t="s">
        <v>864</v>
      </c>
      <c r="S144" s="243" t="s">
        <v>1272</v>
      </c>
      <c r="T144" s="475"/>
      <c r="U144" s="475"/>
      <c r="V144" s="260" t="s">
        <v>864</v>
      </c>
      <c r="W144" s="260" t="s">
        <v>864</v>
      </c>
      <c r="X144" s="232"/>
      <c r="Y144" s="477"/>
      <c r="Z144" s="471"/>
      <c r="AA144" s="245"/>
      <c r="AB144" s="471"/>
      <c r="AC144" s="475"/>
      <c r="AD144" s="475">
        <v>1</v>
      </c>
    </row>
    <row r="145" spans="1:30" s="224" customFormat="1" ht="13.5" customHeight="1">
      <c r="A145" s="225">
        <v>137</v>
      </c>
      <c r="B145" s="217"/>
      <c r="C145" s="219" t="s">
        <v>986</v>
      </c>
      <c r="D145" s="241" t="s">
        <v>978</v>
      </c>
      <c r="E145" s="241"/>
      <c r="F145" s="241"/>
      <c r="G145" s="241"/>
      <c r="H145" s="471" t="s">
        <v>1468</v>
      </c>
      <c r="I145" s="472"/>
      <c r="J145" s="471"/>
      <c r="K145" s="471" t="s">
        <v>988</v>
      </c>
      <c r="L145" s="471"/>
      <c r="M145" s="471"/>
      <c r="N145" s="471"/>
      <c r="O145" s="471"/>
      <c r="P145" s="474"/>
      <c r="Q145" s="471" t="s">
        <v>817</v>
      </c>
      <c r="R145" s="471" t="s">
        <v>864</v>
      </c>
      <c r="S145" s="243" t="s">
        <v>967</v>
      </c>
      <c r="T145" s="475"/>
      <c r="U145" s="471"/>
      <c r="V145" s="476"/>
      <c r="W145" s="260" t="s">
        <v>864</v>
      </c>
      <c r="X145" s="232"/>
      <c r="Y145" s="387" t="s">
        <v>1469</v>
      </c>
      <c r="Z145" s="471" t="s">
        <v>968</v>
      </c>
      <c r="AA145" s="478"/>
      <c r="AB145" s="471"/>
      <c r="AC145" s="475"/>
      <c r="AD145" s="475">
        <v>1</v>
      </c>
    </row>
    <row r="146" spans="1:30" s="158" customFormat="1" ht="12.75" customHeight="1">
      <c r="A146" s="225">
        <v>138</v>
      </c>
      <c r="B146" s="217"/>
      <c r="C146" s="219" t="s">
        <v>1470</v>
      </c>
      <c r="D146" s="241"/>
      <c r="E146" s="241"/>
      <c r="F146" s="241"/>
      <c r="G146" s="241"/>
      <c r="H146" s="263"/>
      <c r="I146" s="264"/>
      <c r="J146" s="263"/>
      <c r="K146" s="472" t="s">
        <v>1088</v>
      </c>
      <c r="L146" s="471"/>
      <c r="M146" s="471"/>
      <c r="N146" s="471"/>
      <c r="O146" s="471"/>
      <c r="P146" s="474"/>
      <c r="Q146" s="471" t="s">
        <v>817</v>
      </c>
      <c r="R146" s="471" t="s">
        <v>864</v>
      </c>
      <c r="S146" s="379" t="s">
        <v>1471</v>
      </c>
      <c r="T146" s="268"/>
      <c r="U146" s="263"/>
      <c r="V146" s="265"/>
      <c r="W146" s="260" t="s">
        <v>864</v>
      </c>
      <c r="X146" s="232"/>
      <c r="Y146" s="380" t="s">
        <v>1472</v>
      </c>
      <c r="Z146" s="263"/>
      <c r="AA146" s="267" t="s">
        <v>1473</v>
      </c>
      <c r="AB146" s="263"/>
      <c r="AC146" s="475"/>
      <c r="AD146" s="475">
        <v>1</v>
      </c>
    </row>
    <row r="147" spans="1:30" s="224" customFormat="1" ht="13.5" customHeight="1">
      <c r="A147" s="225">
        <v>139</v>
      </c>
      <c r="B147" s="217"/>
      <c r="C147" s="219"/>
      <c r="D147" s="241" t="s">
        <v>1474</v>
      </c>
      <c r="E147" s="241"/>
      <c r="F147" s="241"/>
      <c r="G147" s="241"/>
      <c r="H147" s="471" t="s">
        <v>1475</v>
      </c>
      <c r="I147" s="472">
        <v>31</v>
      </c>
      <c r="J147" s="471"/>
      <c r="K147" s="472" t="s">
        <v>1476</v>
      </c>
      <c r="L147" s="471"/>
      <c r="M147" s="471"/>
      <c r="N147" s="471"/>
      <c r="O147" s="471"/>
      <c r="P147" s="474"/>
      <c r="Q147" s="471" t="s">
        <v>817</v>
      </c>
      <c r="R147" s="471"/>
      <c r="S147" s="471" t="s">
        <v>1351</v>
      </c>
      <c r="T147" s="475"/>
      <c r="U147" s="471"/>
      <c r="V147" s="476"/>
      <c r="W147" s="260" t="s">
        <v>864</v>
      </c>
      <c r="X147" s="232"/>
      <c r="Y147" s="477"/>
      <c r="Z147" s="471"/>
      <c r="AA147" s="478"/>
      <c r="AB147" s="471"/>
      <c r="AC147" s="475"/>
      <c r="AD147" s="475">
        <v>1</v>
      </c>
    </row>
    <row r="148" spans="1:30" s="224" customFormat="1" ht="13.5" customHeight="1">
      <c r="A148" s="225">
        <v>140</v>
      </c>
      <c r="B148" s="217"/>
      <c r="C148" s="219"/>
      <c r="D148" s="241" t="s">
        <v>1477</v>
      </c>
      <c r="E148" s="241"/>
      <c r="F148" s="241"/>
      <c r="G148" s="241"/>
      <c r="H148" s="471" t="s">
        <v>1478</v>
      </c>
      <c r="I148" s="472">
        <v>109</v>
      </c>
      <c r="J148" s="471"/>
      <c r="K148" s="472" t="s">
        <v>1150</v>
      </c>
      <c r="L148" s="471"/>
      <c r="M148" s="471"/>
      <c r="N148" s="471"/>
      <c r="O148" s="471"/>
      <c r="P148" s="474"/>
      <c r="Q148" s="471" t="s">
        <v>817</v>
      </c>
      <c r="R148" s="471"/>
      <c r="S148" s="471" t="s">
        <v>1351</v>
      </c>
      <c r="T148" s="475"/>
      <c r="U148" s="471"/>
      <c r="V148" s="476"/>
      <c r="W148" s="260" t="s">
        <v>864</v>
      </c>
      <c r="X148" s="232"/>
      <c r="Y148" s="477"/>
      <c r="Z148" s="471"/>
      <c r="AA148" s="478"/>
      <c r="AB148" s="471"/>
      <c r="AC148" s="475"/>
      <c r="AD148" s="475">
        <v>1</v>
      </c>
    </row>
    <row r="149" spans="1:30" s="224" customFormat="1" ht="12.75" customHeight="1">
      <c r="A149" s="225">
        <v>141</v>
      </c>
      <c r="B149" s="217"/>
      <c r="C149" s="219"/>
      <c r="D149" s="241" t="s">
        <v>1479</v>
      </c>
      <c r="E149" s="241"/>
      <c r="F149" s="241"/>
      <c r="G149" s="241"/>
      <c r="H149" s="471" t="s">
        <v>1480</v>
      </c>
      <c r="I149" s="472" t="s">
        <v>1481</v>
      </c>
      <c r="J149" s="471"/>
      <c r="K149" s="472" t="s">
        <v>1482</v>
      </c>
      <c r="L149" s="471"/>
      <c r="M149" s="471"/>
      <c r="N149" s="471"/>
      <c r="O149" s="471"/>
      <c r="P149" s="474"/>
      <c r="Q149" s="471" t="s">
        <v>817</v>
      </c>
      <c r="R149" s="471"/>
      <c r="S149" s="479" t="s">
        <v>863</v>
      </c>
      <c r="T149" s="282"/>
      <c r="U149" s="471" t="s">
        <v>1483</v>
      </c>
      <c r="V149" s="476"/>
      <c r="W149" s="260" t="s">
        <v>864</v>
      </c>
      <c r="X149" s="232"/>
      <c r="Y149" s="380" t="s">
        <v>1484</v>
      </c>
      <c r="Z149" s="471"/>
      <c r="AA149" s="478"/>
      <c r="AB149" s="471"/>
      <c r="AC149" s="475"/>
      <c r="AD149" s="475">
        <v>1</v>
      </c>
    </row>
    <row r="150" spans="1:30" s="224" customFormat="1" ht="13.5" customHeight="1">
      <c r="A150" s="225">
        <v>142</v>
      </c>
      <c r="B150" s="217"/>
      <c r="C150" s="239"/>
      <c r="D150" s="241" t="s">
        <v>1485</v>
      </c>
      <c r="E150" s="241"/>
      <c r="F150" s="241"/>
      <c r="G150" s="241"/>
      <c r="H150" s="471"/>
      <c r="I150" s="472" t="s">
        <v>1486</v>
      </c>
      <c r="J150" s="471"/>
      <c r="K150" s="472" t="s">
        <v>1487</v>
      </c>
      <c r="L150" s="471"/>
      <c r="M150" s="471"/>
      <c r="N150" s="471"/>
      <c r="O150" s="471"/>
      <c r="P150" s="474"/>
      <c r="Q150" s="471" t="s">
        <v>817</v>
      </c>
      <c r="R150" s="471"/>
      <c r="S150" s="471" t="s">
        <v>863</v>
      </c>
      <c r="T150" s="475" t="s">
        <v>864</v>
      </c>
      <c r="U150" s="255"/>
      <c r="V150" s="476"/>
      <c r="W150" s="260" t="s">
        <v>864</v>
      </c>
      <c r="X150" s="232"/>
      <c r="Y150" s="387" t="s">
        <v>1488</v>
      </c>
      <c r="Z150" s="471"/>
      <c r="AA150" s="478"/>
      <c r="AB150" s="471"/>
      <c r="AC150" s="475"/>
      <c r="AD150" s="475">
        <v>1</v>
      </c>
    </row>
    <row r="151" spans="1:30" s="224" customFormat="1" ht="13.5" customHeight="1">
      <c r="A151" s="225">
        <v>143</v>
      </c>
      <c r="B151" s="217"/>
      <c r="C151" s="219" t="s">
        <v>1489</v>
      </c>
      <c r="D151" s="241"/>
      <c r="E151" s="241"/>
      <c r="F151" s="241"/>
      <c r="G151" s="241"/>
      <c r="H151" s="471"/>
      <c r="I151" s="472"/>
      <c r="J151" s="471"/>
      <c r="K151" s="472" t="s">
        <v>1490</v>
      </c>
      <c r="L151" s="471"/>
      <c r="M151" s="471"/>
      <c r="N151" s="471"/>
      <c r="O151" s="471"/>
      <c r="P151" s="474"/>
      <c r="Q151" s="471" t="s">
        <v>817</v>
      </c>
      <c r="R151" s="471" t="s">
        <v>864</v>
      </c>
      <c r="S151" s="379" t="s">
        <v>1490</v>
      </c>
      <c r="T151" s="475"/>
      <c r="U151" s="471"/>
      <c r="V151" s="476"/>
      <c r="W151" s="260" t="s">
        <v>864</v>
      </c>
      <c r="X151" s="232"/>
      <c r="Y151" s="477"/>
      <c r="Z151" s="471"/>
      <c r="AA151" s="478"/>
      <c r="AB151" s="471"/>
      <c r="AC151" s="475"/>
      <c r="AD151" s="475">
        <v>1</v>
      </c>
    </row>
    <row r="152" spans="1:30" s="224" customFormat="1" ht="13.5" customHeight="1">
      <c r="A152" s="225">
        <v>144</v>
      </c>
      <c r="B152" s="217"/>
      <c r="C152" s="219"/>
      <c r="D152" s="241" t="s">
        <v>1491</v>
      </c>
      <c r="E152" s="241" t="s">
        <v>978</v>
      </c>
      <c r="F152" s="241"/>
      <c r="G152" s="241"/>
      <c r="H152" s="471" t="s">
        <v>1492</v>
      </c>
      <c r="I152" s="472"/>
      <c r="J152" s="471"/>
      <c r="K152" s="472" t="s">
        <v>1493</v>
      </c>
      <c r="L152" s="471"/>
      <c r="M152" s="471"/>
      <c r="N152" s="471"/>
      <c r="O152" s="471"/>
      <c r="P152" s="474"/>
      <c r="Q152" s="471" t="s">
        <v>817</v>
      </c>
      <c r="R152" s="471" t="s">
        <v>864</v>
      </c>
      <c r="S152" s="379" t="s">
        <v>967</v>
      </c>
      <c r="T152" s="475" t="s">
        <v>864</v>
      </c>
      <c r="U152" s="471"/>
      <c r="V152" s="476"/>
      <c r="W152" s="260" t="s">
        <v>864</v>
      </c>
      <c r="X152" s="232"/>
      <c r="Y152" s="477" t="s">
        <v>1494</v>
      </c>
      <c r="Z152" s="471"/>
      <c r="AA152" s="478"/>
      <c r="AB152" s="471"/>
      <c r="AC152" s="475"/>
      <c r="AD152" s="475">
        <v>1</v>
      </c>
    </row>
    <row r="153" spans="1:30" s="224" customFormat="1" ht="14.25" customHeight="1">
      <c r="A153" s="225">
        <v>145</v>
      </c>
      <c r="B153" s="217"/>
      <c r="C153" s="219"/>
      <c r="D153" s="241" t="s">
        <v>1495</v>
      </c>
      <c r="E153" s="241" t="s">
        <v>978</v>
      </c>
      <c r="F153" s="241"/>
      <c r="G153" s="241"/>
      <c r="H153" s="471" t="s">
        <v>1496</v>
      </c>
      <c r="I153" s="472"/>
      <c r="J153" s="471"/>
      <c r="K153" s="472" t="s">
        <v>1497</v>
      </c>
      <c r="L153" s="471"/>
      <c r="M153" s="471"/>
      <c r="N153" s="471"/>
      <c r="O153" s="471"/>
      <c r="P153" s="474"/>
      <c r="Q153" s="471" t="s">
        <v>823</v>
      </c>
      <c r="R153" s="471" t="s">
        <v>864</v>
      </c>
      <c r="S153" s="379" t="s">
        <v>967</v>
      </c>
      <c r="T153" s="268" t="s">
        <v>864</v>
      </c>
      <c r="U153" s="255"/>
      <c r="V153" s="476"/>
      <c r="W153" s="260" t="s">
        <v>864</v>
      </c>
      <c r="X153" s="232"/>
      <c r="Y153" s="477" t="s">
        <v>1494</v>
      </c>
      <c r="Z153" s="471"/>
      <c r="AA153" s="478"/>
      <c r="AB153" s="471"/>
      <c r="AC153" s="475"/>
      <c r="AD153" s="475">
        <v>1</v>
      </c>
    </row>
    <row r="154" spans="1:30" s="224" customFormat="1" ht="13.5" customHeight="1">
      <c r="A154" s="225">
        <v>146</v>
      </c>
      <c r="B154" s="217"/>
      <c r="C154" s="219" t="s">
        <v>1498</v>
      </c>
      <c r="D154" s="241" t="s">
        <v>978</v>
      </c>
      <c r="E154" s="241"/>
      <c r="F154" s="241"/>
      <c r="G154" s="241"/>
      <c r="H154" s="471" t="s">
        <v>1499</v>
      </c>
      <c r="I154" s="472"/>
      <c r="J154" s="471"/>
      <c r="K154" s="472" t="s">
        <v>1500</v>
      </c>
      <c r="L154" s="471"/>
      <c r="M154" s="471"/>
      <c r="N154" s="471"/>
      <c r="O154" s="471"/>
      <c r="P154" s="474"/>
      <c r="Q154" s="471" t="s">
        <v>817</v>
      </c>
      <c r="R154" s="471" t="s">
        <v>864</v>
      </c>
      <c r="S154" s="379" t="s">
        <v>967</v>
      </c>
      <c r="T154" s="268" t="s">
        <v>864</v>
      </c>
      <c r="U154" s="471"/>
      <c r="V154" s="476"/>
      <c r="W154" s="476" t="s">
        <v>864</v>
      </c>
      <c r="X154" s="232"/>
      <c r="Y154" s="477" t="s">
        <v>1494</v>
      </c>
      <c r="Z154" s="471"/>
      <c r="AA154" s="478"/>
      <c r="AB154" s="471"/>
      <c r="AC154" s="475"/>
      <c r="AD154" s="475">
        <v>1</v>
      </c>
    </row>
    <row r="155" spans="1:30" s="224" customFormat="1" ht="13.5" customHeight="1">
      <c r="A155" s="225">
        <v>147</v>
      </c>
      <c r="B155" s="219" t="s">
        <v>1501</v>
      </c>
      <c r="C155" s="241"/>
      <c r="D155" s="241"/>
      <c r="E155" s="241"/>
      <c r="F155" s="241"/>
      <c r="G155" s="241"/>
      <c r="H155" s="471" t="s">
        <v>1502</v>
      </c>
      <c r="I155" s="472"/>
      <c r="J155" s="471"/>
      <c r="K155" s="472" t="s">
        <v>1503</v>
      </c>
      <c r="L155" s="471"/>
      <c r="M155" s="471"/>
      <c r="N155" s="471"/>
      <c r="O155" s="471"/>
      <c r="P155" s="474"/>
      <c r="Q155" s="484" t="s">
        <v>823</v>
      </c>
      <c r="R155" s="471" t="s">
        <v>864</v>
      </c>
      <c r="S155" s="379" t="s">
        <v>1503</v>
      </c>
      <c r="T155" s="475"/>
      <c r="U155" s="471"/>
      <c r="V155" s="476"/>
      <c r="W155" s="260" t="s">
        <v>864</v>
      </c>
      <c r="X155" s="232"/>
      <c r="Y155" s="477" t="s">
        <v>1504</v>
      </c>
      <c r="Z155" s="471"/>
      <c r="AA155" s="478"/>
      <c r="AB155" s="471"/>
      <c r="AC155" s="475"/>
      <c r="AD155" s="475">
        <v>1</v>
      </c>
    </row>
    <row r="156" spans="1:30" s="224" customFormat="1" ht="13.5" customHeight="1">
      <c r="A156" s="225">
        <v>155</v>
      </c>
      <c r="B156" s="217"/>
      <c r="C156" s="217" t="s">
        <v>1376</v>
      </c>
      <c r="D156" s="241"/>
      <c r="E156" s="241"/>
      <c r="F156" s="241"/>
      <c r="G156" s="241"/>
      <c r="H156" s="471" t="s">
        <v>1505</v>
      </c>
      <c r="I156" s="472"/>
      <c r="J156" s="471"/>
      <c r="K156" s="472" t="s">
        <v>1187</v>
      </c>
      <c r="L156" s="471"/>
      <c r="M156" s="471"/>
      <c r="N156" s="471"/>
      <c r="O156" s="471"/>
      <c r="P156" s="474"/>
      <c r="Q156" s="471" t="s">
        <v>817</v>
      </c>
      <c r="R156" s="471"/>
      <c r="S156" s="471" t="s">
        <v>863</v>
      </c>
      <c r="T156" s="475"/>
      <c r="U156" s="471"/>
      <c r="V156" s="476"/>
      <c r="W156" s="260" t="s">
        <v>864</v>
      </c>
      <c r="X156" s="232"/>
      <c r="Y156" s="477"/>
      <c r="Z156" s="263"/>
      <c r="AA156" s="478"/>
      <c r="AB156" s="471"/>
      <c r="AC156" s="475"/>
      <c r="AD156" s="475">
        <v>1</v>
      </c>
    </row>
    <row r="157" spans="1:30" s="224" customFormat="1" ht="13.5" customHeight="1">
      <c r="A157" s="225">
        <v>148</v>
      </c>
      <c r="B157" s="219"/>
      <c r="C157" s="241" t="s">
        <v>1506</v>
      </c>
      <c r="D157" s="241" t="s">
        <v>1507</v>
      </c>
      <c r="E157" s="241"/>
      <c r="F157" s="241"/>
      <c r="G157" s="241"/>
      <c r="H157" s="471" t="s">
        <v>1508</v>
      </c>
      <c r="I157" s="472"/>
      <c r="J157" s="471"/>
      <c r="K157" s="472" t="s">
        <v>1366</v>
      </c>
      <c r="L157" s="471"/>
      <c r="M157" s="471"/>
      <c r="N157" s="471"/>
      <c r="O157" s="471"/>
      <c r="P157" s="474"/>
      <c r="Q157" s="471" t="s">
        <v>817</v>
      </c>
      <c r="R157" s="471" t="s">
        <v>864</v>
      </c>
      <c r="S157" s="379" t="s">
        <v>1366</v>
      </c>
      <c r="T157" s="475"/>
      <c r="U157" s="471"/>
      <c r="V157" s="476"/>
      <c r="W157" s="260" t="s">
        <v>864</v>
      </c>
      <c r="X157" s="232"/>
      <c r="Y157" s="477"/>
      <c r="Z157" s="471"/>
      <c r="AA157" s="478"/>
      <c r="AB157" s="471"/>
      <c r="AC157" s="475"/>
      <c r="AD157" s="475">
        <v>1</v>
      </c>
    </row>
    <row r="158" spans="1:30" s="224" customFormat="1" ht="13.5" customHeight="1">
      <c r="A158" s="225">
        <v>149</v>
      </c>
      <c r="B158" s="219"/>
      <c r="C158" s="239" t="s">
        <v>1509</v>
      </c>
      <c r="D158" s="241"/>
      <c r="E158" s="241"/>
      <c r="F158" s="241"/>
      <c r="G158" s="241"/>
      <c r="H158" s="471" t="s">
        <v>1510</v>
      </c>
      <c r="I158" s="472" t="s">
        <v>930</v>
      </c>
      <c r="J158" s="471"/>
      <c r="K158" s="472" t="s">
        <v>931</v>
      </c>
      <c r="L158" s="471"/>
      <c r="M158" s="471"/>
      <c r="N158" s="471"/>
      <c r="O158" s="471"/>
      <c r="P158" s="474"/>
      <c r="Q158" s="471" t="s">
        <v>820</v>
      </c>
      <c r="R158" s="471"/>
      <c r="S158" s="471" t="s">
        <v>879</v>
      </c>
      <c r="T158" s="475"/>
      <c r="U158" s="471" t="s">
        <v>932</v>
      </c>
      <c r="V158" s="476"/>
      <c r="W158" s="476" t="s">
        <v>864</v>
      </c>
      <c r="X158" s="232"/>
      <c r="Y158" s="477"/>
      <c r="Z158" s="471"/>
      <c r="AA158" s="478"/>
      <c r="AB158" s="471"/>
      <c r="AC158" s="475"/>
      <c r="AD158" s="475">
        <v>1</v>
      </c>
    </row>
    <row r="159" spans="1:30" s="224" customFormat="1" ht="13.5" customHeight="1">
      <c r="A159" s="225">
        <v>150</v>
      </c>
      <c r="B159" s="219"/>
      <c r="C159" s="241" t="s">
        <v>1511</v>
      </c>
      <c r="D159" s="241"/>
      <c r="E159" s="241"/>
      <c r="F159" s="241"/>
      <c r="G159" s="241"/>
      <c r="H159" s="471" t="s">
        <v>1512</v>
      </c>
      <c r="I159" s="472"/>
      <c r="J159" s="471"/>
      <c r="K159" s="472" t="s">
        <v>939</v>
      </c>
      <c r="L159" s="471"/>
      <c r="M159" s="471"/>
      <c r="N159" s="471"/>
      <c r="O159" s="471"/>
      <c r="P159" s="474"/>
      <c r="Q159" s="471" t="s">
        <v>820</v>
      </c>
      <c r="R159" s="471"/>
      <c r="S159" s="471" t="s">
        <v>863</v>
      </c>
      <c r="T159" s="475"/>
      <c r="U159" s="471"/>
      <c r="V159" s="476"/>
      <c r="W159" s="260" t="s">
        <v>864</v>
      </c>
      <c r="X159" s="232"/>
      <c r="Y159" s="477"/>
      <c r="Z159" s="471"/>
      <c r="AA159" s="478"/>
      <c r="AB159" s="471"/>
      <c r="AC159" s="475"/>
      <c r="AD159" s="475">
        <v>1</v>
      </c>
    </row>
    <row r="160" spans="1:30" s="224" customFormat="1" ht="13.5" customHeight="1">
      <c r="A160" s="225">
        <v>151</v>
      </c>
      <c r="B160" s="219"/>
      <c r="C160" s="241" t="s">
        <v>1513</v>
      </c>
      <c r="D160" s="241"/>
      <c r="E160" s="241"/>
      <c r="F160" s="241"/>
      <c r="G160" s="241"/>
      <c r="H160" s="471" t="s">
        <v>1514</v>
      </c>
      <c r="I160" s="472"/>
      <c r="J160" s="471"/>
      <c r="K160" s="472" t="s">
        <v>1515</v>
      </c>
      <c r="L160" s="471"/>
      <c r="M160" s="471"/>
      <c r="N160" s="471"/>
      <c r="O160" s="471"/>
      <c r="P160" s="474"/>
      <c r="Q160" s="471" t="s">
        <v>817</v>
      </c>
      <c r="R160" s="471"/>
      <c r="S160" s="471" t="s">
        <v>863</v>
      </c>
      <c r="T160" s="475"/>
      <c r="U160" s="471"/>
      <c r="V160" s="476"/>
      <c r="W160" s="260" t="s">
        <v>864</v>
      </c>
      <c r="X160" s="232"/>
      <c r="Y160" s="477"/>
      <c r="Z160" s="471"/>
      <c r="AA160" s="478"/>
      <c r="AB160" s="471"/>
      <c r="AC160" s="475"/>
      <c r="AD160" s="475">
        <v>1</v>
      </c>
    </row>
    <row r="161" spans="1:30" s="224" customFormat="1" ht="13.5" customHeight="1">
      <c r="A161" s="225">
        <v>152</v>
      </c>
      <c r="B161" s="219"/>
      <c r="C161" s="241" t="s">
        <v>1516</v>
      </c>
      <c r="D161" s="241"/>
      <c r="E161" s="241"/>
      <c r="F161" s="241"/>
      <c r="G161" s="241"/>
      <c r="H161" s="471" t="s">
        <v>1517</v>
      </c>
      <c r="I161" s="472"/>
      <c r="J161" s="471"/>
      <c r="K161" s="472" t="s">
        <v>1518</v>
      </c>
      <c r="L161" s="471"/>
      <c r="M161" s="471"/>
      <c r="N161" s="471"/>
      <c r="O161" s="471"/>
      <c r="P161" s="474"/>
      <c r="Q161" s="471" t="s">
        <v>817</v>
      </c>
      <c r="R161" s="471"/>
      <c r="S161" s="471" t="s">
        <v>863</v>
      </c>
      <c r="T161" s="475"/>
      <c r="U161" s="471"/>
      <c r="V161" s="476"/>
      <c r="W161" s="260" t="s">
        <v>864</v>
      </c>
      <c r="X161" s="232"/>
      <c r="Y161" s="477"/>
      <c r="Z161" s="471"/>
      <c r="AA161" s="478"/>
      <c r="AB161" s="471"/>
      <c r="AC161" s="475"/>
      <c r="AD161" s="475">
        <v>1</v>
      </c>
    </row>
    <row r="162" spans="1:30" s="224" customFormat="1" ht="13.5" customHeight="1">
      <c r="A162" s="225">
        <v>153</v>
      </c>
      <c r="B162" s="219"/>
      <c r="C162" s="241" t="s">
        <v>1519</v>
      </c>
      <c r="D162" s="241"/>
      <c r="E162" s="241"/>
      <c r="F162" s="241"/>
      <c r="G162" s="241"/>
      <c r="H162" s="471" t="s">
        <v>1520</v>
      </c>
      <c r="I162" s="472"/>
      <c r="J162" s="471"/>
      <c r="K162" s="472" t="s">
        <v>1521</v>
      </c>
      <c r="L162" s="471"/>
      <c r="M162" s="471"/>
      <c r="N162" s="471"/>
      <c r="O162" s="471"/>
      <c r="P162" s="474"/>
      <c r="Q162" s="471" t="s">
        <v>817</v>
      </c>
      <c r="R162" s="471"/>
      <c r="S162" s="471" t="s">
        <v>863</v>
      </c>
      <c r="T162" s="475"/>
      <c r="U162" s="471"/>
      <c r="V162" s="476"/>
      <c r="W162" s="260" t="s">
        <v>864</v>
      </c>
      <c r="X162" s="232"/>
      <c r="Y162" s="477"/>
      <c r="Z162" s="471"/>
      <c r="AA162" s="478"/>
      <c r="AB162" s="471"/>
      <c r="AC162" s="475"/>
      <c r="AD162" s="475">
        <v>1</v>
      </c>
    </row>
    <row r="163" spans="1:30" s="224" customFormat="1" ht="13.5" customHeight="1">
      <c r="A163" s="225">
        <v>154</v>
      </c>
      <c r="B163" s="217" t="s">
        <v>1522</v>
      </c>
      <c r="C163" s="219"/>
      <c r="D163" s="241"/>
      <c r="E163" s="241"/>
      <c r="F163" s="241"/>
      <c r="G163" s="241"/>
      <c r="H163" s="269" t="s">
        <v>1523</v>
      </c>
      <c r="I163" s="472"/>
      <c r="J163" s="471"/>
      <c r="K163" s="472" t="s">
        <v>1524</v>
      </c>
      <c r="L163" s="471"/>
      <c r="M163" s="471"/>
      <c r="N163" s="471"/>
      <c r="O163" s="471"/>
      <c r="P163" s="474"/>
      <c r="Q163" s="471" t="s">
        <v>823</v>
      </c>
      <c r="R163" s="471" t="s">
        <v>864</v>
      </c>
      <c r="S163" s="243" t="s">
        <v>1524</v>
      </c>
      <c r="T163" s="475"/>
      <c r="U163" s="471"/>
      <c r="V163" s="476" t="s">
        <v>864</v>
      </c>
      <c r="W163" s="260" t="s">
        <v>864</v>
      </c>
      <c r="X163" s="232"/>
      <c r="Y163" s="266" t="s">
        <v>1525</v>
      </c>
      <c r="Z163" s="263" t="s">
        <v>1526</v>
      </c>
      <c r="AA163" s="478"/>
      <c r="AB163" s="471"/>
      <c r="AC163" s="475"/>
      <c r="AD163" s="475">
        <v>1</v>
      </c>
    </row>
    <row r="164" spans="1:30" s="224" customFormat="1" ht="13.5" customHeight="1">
      <c r="A164" s="225">
        <v>155</v>
      </c>
      <c r="B164" s="217"/>
      <c r="C164" s="217" t="s">
        <v>1376</v>
      </c>
      <c r="D164" s="241"/>
      <c r="E164" s="241"/>
      <c r="F164" s="241"/>
      <c r="G164" s="241"/>
      <c r="H164" s="471" t="s">
        <v>1505</v>
      </c>
      <c r="I164" s="472"/>
      <c r="J164" s="471"/>
      <c r="K164" s="472" t="s">
        <v>1187</v>
      </c>
      <c r="L164" s="471"/>
      <c r="M164" s="471"/>
      <c r="N164" s="471"/>
      <c r="O164" s="471"/>
      <c r="P164" s="474"/>
      <c r="Q164" s="471" t="s">
        <v>817</v>
      </c>
      <c r="R164" s="471"/>
      <c r="S164" s="471" t="s">
        <v>863</v>
      </c>
      <c r="T164" s="475"/>
      <c r="U164" s="471"/>
      <c r="V164" s="476" t="s">
        <v>864</v>
      </c>
      <c r="W164" s="260" t="s">
        <v>864</v>
      </c>
      <c r="X164" s="232"/>
      <c r="Y164" s="477"/>
      <c r="Z164" s="263"/>
      <c r="AA164" s="478"/>
      <c r="AB164" s="471"/>
      <c r="AC164" s="475"/>
      <c r="AD164" s="475">
        <v>1</v>
      </c>
    </row>
    <row r="165" spans="1:30" s="158" customFormat="1" ht="12.75" customHeight="1">
      <c r="A165" s="225">
        <v>157</v>
      </c>
      <c r="B165" s="217"/>
      <c r="C165" s="241" t="s">
        <v>1527</v>
      </c>
      <c r="D165" s="241"/>
      <c r="E165" s="241"/>
      <c r="F165" s="241"/>
      <c r="G165" s="241"/>
      <c r="H165" s="471" t="s">
        <v>1528</v>
      </c>
      <c r="I165" s="472" t="s">
        <v>930</v>
      </c>
      <c r="J165" s="471"/>
      <c r="K165" s="472" t="s">
        <v>931</v>
      </c>
      <c r="L165" s="471"/>
      <c r="M165" s="471"/>
      <c r="N165" s="471"/>
      <c r="O165" s="471"/>
      <c r="P165" s="474"/>
      <c r="Q165" s="471" t="s">
        <v>820</v>
      </c>
      <c r="R165" s="471"/>
      <c r="S165" s="471" t="s">
        <v>879</v>
      </c>
      <c r="T165" s="475"/>
      <c r="U165" s="471"/>
      <c r="V165" s="476" t="s">
        <v>864</v>
      </c>
      <c r="W165" s="476" t="s">
        <v>864</v>
      </c>
      <c r="X165" s="232"/>
      <c r="Y165" s="477"/>
      <c r="Z165" s="263"/>
      <c r="AA165" s="478"/>
      <c r="AB165" s="471"/>
      <c r="AC165" s="475"/>
      <c r="AD165" s="475">
        <v>1</v>
      </c>
    </row>
    <row r="166" spans="1:30" s="158" customFormat="1" ht="12.75" customHeight="1">
      <c r="A166" s="225">
        <v>158</v>
      </c>
      <c r="B166" s="217"/>
      <c r="C166" s="241" t="s">
        <v>1529</v>
      </c>
      <c r="D166" s="241"/>
      <c r="E166" s="241"/>
      <c r="F166" s="241"/>
      <c r="G166" s="241"/>
      <c r="H166" s="485" t="s">
        <v>1530</v>
      </c>
      <c r="I166" s="472" t="s">
        <v>1531</v>
      </c>
      <c r="J166" s="471"/>
      <c r="K166" s="472" t="s">
        <v>999</v>
      </c>
      <c r="L166" s="471"/>
      <c r="M166" s="471"/>
      <c r="N166" s="471"/>
      <c r="O166" s="471"/>
      <c r="P166" s="474"/>
      <c r="Q166" s="484" t="s">
        <v>817</v>
      </c>
      <c r="R166" s="471"/>
      <c r="S166" s="471" t="s">
        <v>863</v>
      </c>
      <c r="T166" s="374" t="s">
        <v>864</v>
      </c>
      <c r="U166" s="374"/>
      <c r="V166" s="476" t="s">
        <v>864</v>
      </c>
      <c r="W166" s="260" t="s">
        <v>864</v>
      </c>
      <c r="X166" s="232"/>
      <c r="Y166" s="387" t="s">
        <v>1532</v>
      </c>
      <c r="Z166" s="391" t="s">
        <v>1533</v>
      </c>
      <c r="AA166" s="478" t="s">
        <v>1534</v>
      </c>
      <c r="AB166" s="471"/>
      <c r="AC166" s="475"/>
      <c r="AD166" s="475">
        <v>1</v>
      </c>
    </row>
    <row r="167" spans="1:30" s="158" customFormat="1" ht="12.75" customHeight="1">
      <c r="A167" s="225">
        <v>159</v>
      </c>
      <c r="B167" s="217"/>
      <c r="C167" s="241" t="s">
        <v>1535</v>
      </c>
      <c r="D167" s="241"/>
      <c r="E167" s="241"/>
      <c r="F167" s="241"/>
      <c r="G167" s="241"/>
      <c r="H167" s="266" t="s">
        <v>1536</v>
      </c>
      <c r="I167" s="264"/>
      <c r="J167" s="263"/>
      <c r="K167" s="472" t="s">
        <v>1537</v>
      </c>
      <c r="L167" s="471"/>
      <c r="M167" s="471"/>
      <c r="N167" s="471"/>
      <c r="O167" s="471"/>
      <c r="P167" s="474"/>
      <c r="Q167" s="471" t="s">
        <v>817</v>
      </c>
      <c r="R167" s="471"/>
      <c r="S167" s="471" t="s">
        <v>863</v>
      </c>
      <c r="T167" s="374" t="s">
        <v>864</v>
      </c>
      <c r="U167" s="374"/>
      <c r="V167" s="265" t="s">
        <v>864</v>
      </c>
      <c r="W167" s="260" t="s">
        <v>864</v>
      </c>
      <c r="X167" s="232"/>
      <c r="Y167" s="388" t="s">
        <v>1538</v>
      </c>
      <c r="Z167" s="391" t="s">
        <v>1533</v>
      </c>
      <c r="AA167" s="267" t="s">
        <v>1539</v>
      </c>
      <c r="AB167" s="263"/>
      <c r="AC167" s="475"/>
      <c r="AD167" s="475">
        <v>1</v>
      </c>
    </row>
    <row r="168" spans="1:30" s="158" customFormat="1" ht="12.75" customHeight="1">
      <c r="A168" s="225">
        <v>160</v>
      </c>
      <c r="B168" s="217"/>
      <c r="C168" s="241" t="s">
        <v>1540</v>
      </c>
      <c r="D168" s="241"/>
      <c r="E168" s="241"/>
      <c r="F168" s="241"/>
      <c r="G168" s="241"/>
      <c r="H168" s="269" t="s">
        <v>1541</v>
      </c>
      <c r="I168" s="264" t="s">
        <v>1542</v>
      </c>
      <c r="J168" s="263"/>
      <c r="K168" s="472" t="s">
        <v>1543</v>
      </c>
      <c r="L168" s="471"/>
      <c r="M168" s="471"/>
      <c r="N168" s="471"/>
      <c r="O168" s="471"/>
      <c r="P168" s="474"/>
      <c r="Q168" s="484" t="s">
        <v>823</v>
      </c>
      <c r="R168" s="471"/>
      <c r="S168" s="471" t="s">
        <v>863</v>
      </c>
      <c r="T168" s="374"/>
      <c r="U168" s="374"/>
      <c r="V168" s="265" t="s">
        <v>864</v>
      </c>
      <c r="W168" s="260" t="s">
        <v>864</v>
      </c>
      <c r="X168" s="232"/>
      <c r="Y168" s="389" t="s">
        <v>1538</v>
      </c>
      <c r="Z168" s="391" t="s">
        <v>1544</v>
      </c>
      <c r="AA168" s="261"/>
      <c r="AB168" s="263"/>
      <c r="AC168" s="475"/>
      <c r="AD168" s="475">
        <v>1</v>
      </c>
    </row>
    <row r="169" spans="1:30" s="158" customFormat="1" ht="12.75" customHeight="1">
      <c r="A169" s="225">
        <v>161.46666666666701</v>
      </c>
      <c r="B169" s="217"/>
      <c r="C169" s="241" t="s">
        <v>1545</v>
      </c>
      <c r="D169" s="241"/>
      <c r="E169" s="241"/>
      <c r="F169" s="241"/>
      <c r="G169" s="241"/>
      <c r="H169" s="269" t="s">
        <v>1546</v>
      </c>
      <c r="I169" s="264" t="s">
        <v>1547</v>
      </c>
      <c r="J169" s="263"/>
      <c r="K169" s="472" t="s">
        <v>1548</v>
      </c>
      <c r="L169" s="471"/>
      <c r="M169" s="471"/>
      <c r="N169" s="471"/>
      <c r="O169" s="471"/>
      <c r="P169" s="474"/>
      <c r="Q169" s="471" t="s">
        <v>817</v>
      </c>
      <c r="R169" s="471"/>
      <c r="S169" s="471" t="s">
        <v>863</v>
      </c>
      <c r="T169" s="268"/>
      <c r="U169" s="377"/>
      <c r="V169" s="265" t="s">
        <v>864</v>
      </c>
      <c r="W169" s="260" t="s">
        <v>864</v>
      </c>
      <c r="X169" s="232"/>
      <c r="Y169" s="390" t="s">
        <v>1549</v>
      </c>
      <c r="Z169" s="391" t="s">
        <v>1533</v>
      </c>
      <c r="AA169" s="267"/>
      <c r="AB169" s="263"/>
      <c r="AC169" s="475"/>
      <c r="AD169" s="475">
        <v>1</v>
      </c>
    </row>
    <row r="170" spans="1:30" s="158" customFormat="1" ht="12.75" customHeight="1">
      <c r="A170" s="225">
        <v>162.69523809523801</v>
      </c>
      <c r="B170" s="217"/>
      <c r="C170" s="241" t="s">
        <v>1550</v>
      </c>
      <c r="D170" s="241"/>
      <c r="E170" s="241"/>
      <c r="F170" s="241"/>
      <c r="G170" s="241"/>
      <c r="H170" s="269"/>
      <c r="I170" s="264"/>
      <c r="J170" s="263"/>
      <c r="K170" s="472" t="s">
        <v>1551</v>
      </c>
      <c r="L170" s="471"/>
      <c r="M170" s="471"/>
      <c r="N170" s="471"/>
      <c r="O170" s="471"/>
      <c r="P170" s="474"/>
      <c r="Q170" s="484" t="s">
        <v>817</v>
      </c>
      <c r="R170" s="471" t="s">
        <v>864</v>
      </c>
      <c r="S170" s="379" t="s">
        <v>1551</v>
      </c>
      <c r="T170" s="268"/>
      <c r="U170" s="263"/>
      <c r="V170" s="265" t="s">
        <v>864</v>
      </c>
      <c r="W170" s="260" t="s">
        <v>864</v>
      </c>
      <c r="X170" s="232"/>
      <c r="Y170" s="266" t="s">
        <v>1552</v>
      </c>
      <c r="Z170" s="263"/>
      <c r="AA170" s="261"/>
      <c r="AB170" s="263"/>
      <c r="AC170" s="475"/>
      <c r="AD170" s="475">
        <v>1</v>
      </c>
    </row>
    <row r="171" spans="1:30" s="158" customFormat="1" ht="12.75" customHeight="1">
      <c r="A171" s="225">
        <v>163.92380952380901</v>
      </c>
      <c r="B171" s="217"/>
      <c r="C171" s="241"/>
      <c r="D171" s="241" t="s">
        <v>1553</v>
      </c>
      <c r="E171" s="241"/>
      <c r="F171" s="241"/>
      <c r="G171" s="241"/>
      <c r="H171" s="269" t="s">
        <v>1554</v>
      </c>
      <c r="I171" s="264"/>
      <c r="J171" s="263"/>
      <c r="K171" s="472" t="s">
        <v>999</v>
      </c>
      <c r="L171" s="471"/>
      <c r="M171" s="471"/>
      <c r="N171" s="471"/>
      <c r="O171" s="471"/>
      <c r="P171" s="474"/>
      <c r="Q171" s="484" t="s">
        <v>817</v>
      </c>
      <c r="R171" s="471"/>
      <c r="S171" s="471" t="s">
        <v>863</v>
      </c>
      <c r="T171" s="268" t="s">
        <v>864</v>
      </c>
      <c r="U171" s="263" t="s">
        <v>1555</v>
      </c>
      <c r="V171" s="265" t="s">
        <v>864</v>
      </c>
      <c r="W171" s="260" t="s">
        <v>864</v>
      </c>
      <c r="X171" s="232"/>
      <c r="Y171" s="266"/>
      <c r="Z171" s="263"/>
      <c r="AA171" s="261"/>
      <c r="AB171" s="263"/>
      <c r="AC171" s="475"/>
      <c r="AD171" s="475"/>
    </row>
    <row r="172" spans="1:30" s="224" customFormat="1" ht="13.5" customHeight="1">
      <c r="A172" s="225">
        <v>165.15238095238101</v>
      </c>
      <c r="B172" s="217"/>
      <c r="C172" s="241"/>
      <c r="D172" s="241" t="s">
        <v>1556</v>
      </c>
      <c r="E172" s="241"/>
      <c r="F172" s="241"/>
      <c r="G172" s="241"/>
      <c r="H172" s="471" t="s">
        <v>1557</v>
      </c>
      <c r="I172" s="472"/>
      <c r="J172" s="471"/>
      <c r="K172" s="472" t="s">
        <v>1558</v>
      </c>
      <c r="L172" s="471"/>
      <c r="M172" s="471"/>
      <c r="N172" s="471"/>
      <c r="O172" s="471"/>
      <c r="P172" s="474"/>
      <c r="Q172" s="471" t="s">
        <v>817</v>
      </c>
      <c r="R172" s="471"/>
      <c r="S172" s="471" t="s">
        <v>863</v>
      </c>
      <c r="T172" s="475"/>
      <c r="U172" s="471"/>
      <c r="V172" s="476" t="s">
        <v>864</v>
      </c>
      <c r="W172" s="260" t="s">
        <v>864</v>
      </c>
      <c r="X172" s="232"/>
      <c r="Y172" s="380"/>
      <c r="Z172" s="471"/>
      <c r="AA172" s="478"/>
      <c r="AB172" s="471"/>
      <c r="AC172" s="475"/>
      <c r="AD172" s="475">
        <v>1</v>
      </c>
    </row>
    <row r="173" spans="1:30" s="224" customFormat="1" ht="13.5" customHeight="1">
      <c r="A173" s="225">
        <v>166.38095238095201</v>
      </c>
      <c r="B173" s="217"/>
      <c r="C173" s="241"/>
      <c r="D173" s="241" t="s">
        <v>1559</v>
      </c>
      <c r="E173" s="241"/>
      <c r="F173" s="241"/>
      <c r="G173" s="241"/>
      <c r="H173" s="471" t="s">
        <v>1560</v>
      </c>
      <c r="I173" s="472"/>
      <c r="J173" s="471"/>
      <c r="K173" s="472" t="s">
        <v>1561</v>
      </c>
      <c r="L173" s="471"/>
      <c r="M173" s="471"/>
      <c r="N173" s="471"/>
      <c r="O173" s="471"/>
      <c r="P173" s="474"/>
      <c r="Q173" s="471" t="s">
        <v>817</v>
      </c>
      <c r="R173" s="471"/>
      <c r="S173" s="471" t="s">
        <v>863</v>
      </c>
      <c r="T173" s="475"/>
      <c r="U173" s="471"/>
      <c r="V173" s="476" t="s">
        <v>864</v>
      </c>
      <c r="W173" s="260" t="s">
        <v>864</v>
      </c>
      <c r="X173" s="232"/>
      <c r="Y173" s="380" t="s">
        <v>1562</v>
      </c>
      <c r="Z173" s="471"/>
      <c r="AA173" s="478"/>
      <c r="AB173" s="471"/>
      <c r="AC173" s="475"/>
      <c r="AD173" s="475">
        <v>1</v>
      </c>
    </row>
    <row r="174" spans="1:30" s="224" customFormat="1" ht="13.5" customHeight="1">
      <c r="A174" s="225">
        <v>167.60952380952401</v>
      </c>
      <c r="B174" s="217"/>
      <c r="C174" s="219"/>
      <c r="D174" s="241" t="s">
        <v>1563</v>
      </c>
      <c r="E174" s="241"/>
      <c r="F174" s="241"/>
      <c r="G174" s="241"/>
      <c r="H174" s="471" t="s">
        <v>1564</v>
      </c>
      <c r="I174" s="472"/>
      <c r="J174" s="471"/>
      <c r="K174" s="472" t="s">
        <v>1565</v>
      </c>
      <c r="L174" s="471"/>
      <c r="M174" s="471"/>
      <c r="N174" s="471"/>
      <c r="O174" s="471"/>
      <c r="P174" s="474"/>
      <c r="Q174" s="471" t="s">
        <v>817</v>
      </c>
      <c r="R174" s="471"/>
      <c r="S174" s="471" t="s">
        <v>863</v>
      </c>
      <c r="T174" s="475"/>
      <c r="U174" s="471"/>
      <c r="V174" s="476" t="s">
        <v>864</v>
      </c>
      <c r="W174" s="260" t="s">
        <v>864</v>
      </c>
      <c r="X174" s="232"/>
      <c r="Y174" s="380" t="s">
        <v>1562</v>
      </c>
      <c r="Z174" s="471"/>
      <c r="AA174" s="478"/>
      <c r="AB174" s="471"/>
      <c r="AC174" s="475"/>
      <c r="AD174" s="475">
        <v>1</v>
      </c>
    </row>
    <row r="175" spans="1:30" s="224" customFormat="1" ht="13.5" customHeight="1">
      <c r="A175" s="225">
        <v>168.83809523809501</v>
      </c>
      <c r="B175" s="217"/>
      <c r="C175" s="241"/>
      <c r="D175" s="241" t="s">
        <v>178</v>
      </c>
      <c r="E175" s="241"/>
      <c r="F175" s="241"/>
      <c r="G175" s="241"/>
      <c r="H175" s="471" t="s">
        <v>1566</v>
      </c>
      <c r="I175" s="472"/>
      <c r="J175" s="471"/>
      <c r="K175" s="472" t="s">
        <v>1567</v>
      </c>
      <c r="L175" s="471"/>
      <c r="M175" s="471"/>
      <c r="N175" s="471"/>
      <c r="O175" s="471"/>
      <c r="P175" s="474"/>
      <c r="Q175" s="471" t="s">
        <v>817</v>
      </c>
      <c r="R175" s="471"/>
      <c r="S175" s="471" t="s">
        <v>863</v>
      </c>
      <c r="T175" s="475"/>
      <c r="U175" s="471"/>
      <c r="V175" s="476" t="s">
        <v>864</v>
      </c>
      <c r="W175" s="260" t="s">
        <v>864</v>
      </c>
      <c r="X175" s="232"/>
      <c r="Y175" s="477"/>
      <c r="Z175" s="471"/>
      <c r="AA175" s="478"/>
      <c r="AB175" s="471"/>
      <c r="AC175" s="475"/>
      <c r="AD175" s="475">
        <v>1</v>
      </c>
    </row>
    <row r="176" spans="1:30" s="224" customFormat="1" ht="13.5" customHeight="1">
      <c r="A176" s="225">
        <v>170.066666666667</v>
      </c>
      <c r="B176" s="217"/>
      <c r="C176" s="241"/>
      <c r="D176" s="241" t="s">
        <v>1568</v>
      </c>
      <c r="E176" s="241"/>
      <c r="F176" s="241"/>
      <c r="G176" s="241"/>
      <c r="H176" s="471"/>
      <c r="I176" s="472"/>
      <c r="J176" s="471"/>
      <c r="K176" s="472" t="s">
        <v>939</v>
      </c>
      <c r="L176" s="471"/>
      <c r="M176" s="471"/>
      <c r="N176" s="471"/>
      <c r="O176" s="471"/>
      <c r="P176" s="474"/>
      <c r="Q176" s="471" t="s">
        <v>817</v>
      </c>
      <c r="R176" s="471"/>
      <c r="S176" s="471" t="s">
        <v>863</v>
      </c>
      <c r="T176" s="475"/>
      <c r="U176" s="471"/>
      <c r="V176" s="476" t="s">
        <v>864</v>
      </c>
      <c r="W176" s="260" t="s">
        <v>864</v>
      </c>
      <c r="X176" s="232"/>
      <c r="Y176" s="477"/>
      <c r="Z176" s="471"/>
      <c r="AA176" s="478"/>
      <c r="AB176" s="471"/>
      <c r="AC176" s="475"/>
      <c r="AD176" s="475">
        <v>1</v>
      </c>
    </row>
    <row r="177" spans="1:1017" s="224" customFormat="1" ht="14.25" customHeight="1">
      <c r="A177" s="225">
        <v>171.29523809523801</v>
      </c>
      <c r="B177" s="217" t="s">
        <v>1569</v>
      </c>
      <c r="C177" s="217" t="s">
        <v>1570</v>
      </c>
      <c r="D177" s="270"/>
      <c r="E177" s="217"/>
      <c r="F177" s="217"/>
      <c r="G177" s="217"/>
      <c r="H177" s="471" t="s">
        <v>1571</v>
      </c>
      <c r="I177" s="472"/>
      <c r="J177" s="471" t="s">
        <v>1572</v>
      </c>
      <c r="K177" s="472" t="s">
        <v>1573</v>
      </c>
      <c r="L177" s="471"/>
      <c r="M177" s="471"/>
      <c r="N177" s="471"/>
      <c r="O177" s="471"/>
      <c r="P177" s="474">
        <v>1</v>
      </c>
      <c r="Q177" s="471" t="s">
        <v>823</v>
      </c>
      <c r="R177" s="471" t="s">
        <v>864</v>
      </c>
      <c r="S177" s="243" t="s">
        <v>1203</v>
      </c>
      <c r="T177" s="281"/>
      <c r="U177" s="471"/>
      <c r="V177" s="476" t="s">
        <v>864</v>
      </c>
      <c r="W177" s="476" t="s">
        <v>864</v>
      </c>
      <c r="X177" s="232"/>
      <c r="Y177" s="477"/>
      <c r="Z177" s="471"/>
      <c r="AA177" s="478"/>
      <c r="AB177" s="471"/>
      <c r="AC177" s="475"/>
      <c r="AD177" s="475">
        <v>1</v>
      </c>
    </row>
    <row r="178" spans="1:1017" s="249" customFormat="1" ht="12.95" customHeight="1">
      <c r="A178" s="225">
        <v>172.52380952380901</v>
      </c>
      <c r="B178" s="217" t="s">
        <v>1574</v>
      </c>
      <c r="C178" s="221"/>
      <c r="D178" s="241"/>
      <c r="E178" s="241"/>
      <c r="F178" s="241"/>
      <c r="G178" s="241"/>
      <c r="H178" s="471"/>
      <c r="I178" s="472"/>
      <c r="J178" s="471"/>
      <c r="K178" s="471" t="s">
        <v>1575</v>
      </c>
      <c r="L178" s="471"/>
      <c r="M178" s="471"/>
      <c r="N178" s="471"/>
      <c r="O178" s="471"/>
      <c r="P178" s="474"/>
      <c r="Q178" s="471" t="s">
        <v>817</v>
      </c>
      <c r="R178" s="471" t="s">
        <v>864</v>
      </c>
      <c r="S178" s="471" t="s">
        <v>1575</v>
      </c>
      <c r="T178" s="475"/>
      <c r="U178" s="471"/>
      <c r="V178" s="476" t="s">
        <v>864</v>
      </c>
      <c r="W178" s="476" t="s">
        <v>864</v>
      </c>
      <c r="X178" s="232"/>
      <c r="Y178" s="477"/>
      <c r="Z178" s="471"/>
      <c r="AA178" s="478"/>
      <c r="AB178" s="471"/>
      <c r="AC178" s="475">
        <v>1</v>
      </c>
      <c r="AD178" s="475">
        <v>1</v>
      </c>
    </row>
    <row r="179" spans="1:1017" s="249" customFormat="1" ht="12.95" customHeight="1">
      <c r="A179" s="225">
        <v>173.752380952381</v>
      </c>
      <c r="B179" s="217"/>
      <c r="C179" s="221" t="s">
        <v>1576</v>
      </c>
      <c r="D179" s="221"/>
      <c r="E179" s="241"/>
      <c r="F179" s="241"/>
      <c r="G179" s="241"/>
      <c r="H179" s="471" t="s">
        <v>1577</v>
      </c>
      <c r="I179" s="472"/>
      <c r="J179" s="471"/>
      <c r="K179" s="472" t="s">
        <v>1578</v>
      </c>
      <c r="L179" s="471"/>
      <c r="M179" s="471"/>
      <c r="N179" s="471"/>
      <c r="O179" s="471"/>
      <c r="P179" s="474"/>
      <c r="Q179" s="471" t="s">
        <v>1579</v>
      </c>
      <c r="R179" s="471" t="s">
        <v>864</v>
      </c>
      <c r="S179" s="243" t="s">
        <v>1578</v>
      </c>
      <c r="T179" s="475"/>
      <c r="U179" s="471"/>
      <c r="V179" s="476" t="s">
        <v>864</v>
      </c>
      <c r="W179" s="476" t="s">
        <v>864</v>
      </c>
      <c r="X179" s="232"/>
      <c r="Y179" s="477"/>
      <c r="Z179" s="471"/>
      <c r="AA179" s="478"/>
      <c r="AB179" s="471"/>
      <c r="AC179" s="475">
        <v>1</v>
      </c>
      <c r="AD179" s="475">
        <v>1</v>
      </c>
    </row>
    <row r="180" spans="1:1017" s="249" customFormat="1" ht="12.95" customHeight="1">
      <c r="A180" s="225">
        <v>174.980952380952</v>
      </c>
      <c r="B180" s="217"/>
      <c r="C180" s="221"/>
      <c r="D180" s="241" t="s">
        <v>1580</v>
      </c>
      <c r="E180" s="221"/>
      <c r="F180" s="241"/>
      <c r="G180" s="241"/>
      <c r="H180" s="471" t="s">
        <v>1581</v>
      </c>
      <c r="I180" s="472" t="s">
        <v>1582</v>
      </c>
      <c r="J180" s="471"/>
      <c r="K180" s="472" t="s">
        <v>1583</v>
      </c>
      <c r="L180" s="471"/>
      <c r="M180" s="471"/>
      <c r="N180" s="471"/>
      <c r="O180" s="471"/>
      <c r="P180" s="474"/>
      <c r="Q180" s="471" t="s">
        <v>820</v>
      </c>
      <c r="R180" s="471"/>
      <c r="S180" s="471" t="s">
        <v>863</v>
      </c>
      <c r="T180" s="475"/>
      <c r="U180" s="471"/>
      <c r="V180" s="476" t="s">
        <v>864</v>
      </c>
      <c r="W180" s="476" t="s">
        <v>864</v>
      </c>
      <c r="X180" s="232"/>
      <c r="Y180" s="477"/>
      <c r="Z180" s="471"/>
      <c r="AA180" s="478"/>
      <c r="AB180" s="471"/>
      <c r="AC180" s="475">
        <v>1</v>
      </c>
      <c r="AD180" s="475">
        <v>1</v>
      </c>
    </row>
    <row r="181" spans="1:1017" s="249" customFormat="1" ht="12.95" customHeight="1">
      <c r="A181" s="225">
        <v>176.209523809524</v>
      </c>
      <c r="B181" s="217"/>
      <c r="C181" s="221"/>
      <c r="D181" s="241" t="s">
        <v>972</v>
      </c>
      <c r="E181" s="221"/>
      <c r="F181" s="241"/>
      <c r="G181" s="241"/>
      <c r="H181" s="471" t="s">
        <v>1584</v>
      </c>
      <c r="I181" s="472" t="s">
        <v>399</v>
      </c>
      <c r="J181" s="471"/>
      <c r="K181" s="472" t="s">
        <v>975</v>
      </c>
      <c r="L181" s="471"/>
      <c r="M181" s="471"/>
      <c r="N181" s="471"/>
      <c r="O181" s="471"/>
      <c r="P181" s="474"/>
      <c r="Q181" s="471" t="s">
        <v>817</v>
      </c>
      <c r="R181" s="471"/>
      <c r="S181" s="471" t="s">
        <v>863</v>
      </c>
      <c r="T181" s="475"/>
      <c r="U181" s="471"/>
      <c r="V181" s="476" t="s">
        <v>864</v>
      </c>
      <c r="W181" s="476" t="s">
        <v>864</v>
      </c>
      <c r="X181" s="232"/>
      <c r="Y181" s="477"/>
      <c r="Z181" s="471"/>
      <c r="AA181" s="478"/>
      <c r="AB181" s="471"/>
      <c r="AC181" s="475">
        <v>1</v>
      </c>
      <c r="AD181" s="475">
        <v>1</v>
      </c>
    </row>
    <row r="182" spans="1:1017" s="249" customFormat="1" ht="12.95" customHeight="1">
      <c r="A182" s="225">
        <v>177.438095238095</v>
      </c>
      <c r="B182" s="217"/>
      <c r="C182" s="221"/>
      <c r="D182" s="241" t="s">
        <v>1585</v>
      </c>
      <c r="E182" s="221"/>
      <c r="F182" s="241"/>
      <c r="G182" s="241"/>
      <c r="H182" s="471" t="s">
        <v>1586</v>
      </c>
      <c r="I182" s="472" t="s">
        <v>1587</v>
      </c>
      <c r="J182" s="471"/>
      <c r="K182" s="472" t="s">
        <v>1391</v>
      </c>
      <c r="L182" s="471"/>
      <c r="M182" s="471"/>
      <c r="N182" s="471"/>
      <c r="O182" s="471"/>
      <c r="P182" s="474"/>
      <c r="Q182" s="471" t="s">
        <v>820</v>
      </c>
      <c r="R182" s="471"/>
      <c r="S182" s="471" t="s">
        <v>863</v>
      </c>
      <c r="T182" s="475"/>
      <c r="U182" s="471"/>
      <c r="V182" s="476" t="s">
        <v>864</v>
      </c>
      <c r="W182" s="476" t="s">
        <v>864</v>
      </c>
      <c r="X182" s="232"/>
      <c r="Y182" s="477"/>
      <c r="Z182" s="471"/>
      <c r="AA182" s="478"/>
      <c r="AB182" s="471"/>
      <c r="AC182" s="475">
        <v>1</v>
      </c>
      <c r="AD182" s="475">
        <v>1</v>
      </c>
    </row>
    <row r="183" spans="1:1017" s="249" customFormat="1" ht="12.95" customHeight="1">
      <c r="A183" s="225">
        <v>178.666666666667</v>
      </c>
      <c r="B183" s="217"/>
      <c r="C183" s="262"/>
      <c r="D183" s="221" t="s">
        <v>1588</v>
      </c>
      <c r="E183" s="221"/>
      <c r="F183" s="241"/>
      <c r="G183" s="241"/>
      <c r="H183" s="471" t="s">
        <v>1589</v>
      </c>
      <c r="I183" s="472" t="s">
        <v>1590</v>
      </c>
      <c r="J183" s="471"/>
      <c r="K183" s="472" t="s">
        <v>939</v>
      </c>
      <c r="L183" s="471"/>
      <c r="M183" s="471"/>
      <c r="N183" s="471"/>
      <c r="O183" s="471"/>
      <c r="P183" s="474"/>
      <c r="Q183" s="471" t="s">
        <v>817</v>
      </c>
      <c r="R183" s="471"/>
      <c r="S183" s="471" t="s">
        <v>863</v>
      </c>
      <c r="T183" s="475"/>
      <c r="U183" s="471"/>
      <c r="V183" s="476" t="s">
        <v>864</v>
      </c>
      <c r="W183" s="476" t="s">
        <v>864</v>
      </c>
      <c r="X183" s="232"/>
      <c r="Y183" s="477"/>
      <c r="Z183" s="471"/>
      <c r="AA183" s="478"/>
      <c r="AB183" s="471"/>
      <c r="AC183" s="475">
        <v>1</v>
      </c>
      <c r="AD183" s="475">
        <v>1</v>
      </c>
    </row>
    <row r="184" spans="1:1017" s="249" customFormat="1" ht="12.95" customHeight="1">
      <c r="A184" s="225">
        <v>179.895238095238</v>
      </c>
      <c r="B184" s="217" t="s">
        <v>1591</v>
      </c>
      <c r="C184" s="262"/>
      <c r="D184" s="241"/>
      <c r="E184" s="241"/>
      <c r="F184" s="241"/>
      <c r="G184" s="241"/>
      <c r="H184" s="471" t="s">
        <v>1592</v>
      </c>
      <c r="I184" s="472"/>
      <c r="J184" s="471"/>
      <c r="K184" s="472" t="s">
        <v>939</v>
      </c>
      <c r="L184" s="471"/>
      <c r="M184" s="471"/>
      <c r="N184" s="471"/>
      <c r="O184" s="471"/>
      <c r="P184" s="474"/>
      <c r="Q184" s="471" t="s">
        <v>817</v>
      </c>
      <c r="R184" s="471"/>
      <c r="S184" s="471" t="s">
        <v>863</v>
      </c>
      <c r="T184" s="475"/>
      <c r="U184" s="471"/>
      <c r="V184" s="475" t="s">
        <v>864</v>
      </c>
      <c r="W184" s="475" t="s">
        <v>864</v>
      </c>
      <c r="X184" s="232"/>
      <c r="Y184" s="477"/>
      <c r="Z184" s="471"/>
      <c r="AA184" s="471"/>
      <c r="AB184" s="471"/>
      <c r="AC184" s="475"/>
      <c r="AD184" s="475">
        <v>1</v>
      </c>
    </row>
    <row r="185" spans="1:1017" s="224" customFormat="1" ht="12" customHeight="1">
      <c r="A185" s="225">
        <f>SUBTOTAL(103,createCase[ID])</f>
        <v>176</v>
      </c>
      <c r="C185" s="225">
        <f>SUBTOTAL(103,createCase[Donnée (Niveau 2)])</f>
        <v>52</v>
      </c>
      <c r="D185" s="225">
        <f>SUBTOTAL(103,createCase[Donnée (Niveau 3)])</f>
        <v>84</v>
      </c>
      <c r="E185" s="225">
        <f>SUBTOTAL(103,createCase[Donnée (Niveau 4)])</f>
        <v>34</v>
      </c>
      <c r="F185" s="225">
        <f>SUBTOTAL(103,createCase[Donnée (Niveau 5)])</f>
        <v>10</v>
      </c>
      <c r="G185" s="225">
        <f>SUBTOTAL(103,createCase[Donnée (Niveau 6)])</f>
        <v>0</v>
      </c>
      <c r="H185" s="225">
        <f>SUBTOTAL(103,createCase[Description])</f>
        <v>154</v>
      </c>
      <c r="I185" s="225">
        <f>SUBTOTAL(103,createCase[Exemples])</f>
        <v>91</v>
      </c>
      <c r="J185" s="225">
        <f>SUBTOTAL(103,createCase[Balise NexSIS])</f>
        <v>61</v>
      </c>
      <c r="K185" s="239">
        <f>SUBTOTAL(103,createCase[Nouvelle balise])</f>
        <v>152</v>
      </c>
      <c r="L185" s="225">
        <f>SUBTOTAL(103,createCase[Nantes - balise])</f>
        <v>22</v>
      </c>
      <c r="M185" s="225">
        <f>SUBTOTAL(103,createCase[Nantes - description])</f>
        <v>22</v>
      </c>
      <c r="N185" s="225">
        <f>SUBTOTAL(103,createCase[GT399])</f>
        <v>0</v>
      </c>
      <c r="O185" s="225">
        <f>SUBTOTAL(103,createCase[GT399 description])</f>
        <v>0</v>
      </c>
      <c r="P185" s="234">
        <f>SUBTOTAL(103,createCase[Priorisation])</f>
        <v>16</v>
      </c>
      <c r="Q185" s="225"/>
      <c r="R185" s="225">
        <f>SUBTOTAL(103,createCase[Objet])</f>
        <v>58</v>
      </c>
      <c r="S185" s="225">
        <f>SUBTOTAL(103,createCase[Format (ou type)])</f>
        <v>176</v>
      </c>
      <c r="T185" s="274"/>
      <c r="U185" s="225"/>
      <c r="V185" s="225"/>
      <c r="W185" s="225"/>
      <c r="Y185" s="271">
        <f>SUBTOTAL(103,createCase[Commentaire Hub Santé])</f>
        <v>37</v>
      </c>
      <c r="Z185" s="225">
        <f>SUBTOTAL(103,createCase[Commentaire Philippe Dreyfus])</f>
        <v>39</v>
      </c>
      <c r="AA185" s="239"/>
      <c r="AB185" s="225">
        <f>SUBTOTAL(103,createCase[Commentaire Yann Penverne])</f>
        <v>0</v>
      </c>
      <c r="AC185" s="225">
        <f>SUBTOTAL(103,createCase[NexSIS])-COUNTIFS(createCase[NexSIS],"=X")</f>
        <v>84</v>
      </c>
      <c r="AD185" s="225">
        <f>SUBTOTAL(103,createCase[Métier])-COUNTIFS(createCase[Métier],"=X")</f>
        <v>168</v>
      </c>
    </row>
    <row r="186" spans="1:1017" s="128" customFormat="1" ht="12" customHeight="1">
      <c r="A186" s="3"/>
      <c r="B186" s="3"/>
      <c r="C186" s="131"/>
      <c r="D186" s="131"/>
      <c r="E186" s="131"/>
      <c r="F186" s="131"/>
      <c r="G186" s="5"/>
      <c r="H186" s="155"/>
      <c r="I186" s="225"/>
      <c r="J186" s="5"/>
      <c r="K186" s="155"/>
      <c r="L186" s="5"/>
      <c r="M186" s="5"/>
      <c r="N186" s="5"/>
      <c r="O186" s="5"/>
      <c r="P186" s="188"/>
      <c r="Q186" s="5"/>
      <c r="R186" s="5"/>
      <c r="S186" s="5"/>
      <c r="T186" s="56"/>
      <c r="U186" s="56"/>
      <c r="V186" s="56"/>
      <c r="W186" s="56"/>
      <c r="X186"/>
      <c r="Y186" s="178"/>
      <c r="Z186" s="5"/>
      <c r="AA186" s="159"/>
      <c r="AB186" s="56"/>
      <c r="AD186" s="56"/>
      <c r="AMA186"/>
      <c r="AMB186"/>
      <c r="AMC186"/>
    </row>
    <row r="187" spans="1:1017" s="128" customFormat="1" ht="12" customHeight="1">
      <c r="A187" s="129"/>
      <c r="B187" s="129"/>
      <c r="C187" s="129"/>
      <c r="D187" s="129"/>
      <c r="E187" s="129"/>
      <c r="F187" s="129"/>
      <c r="G187" s="96"/>
      <c r="H187" s="96"/>
      <c r="I187" s="225"/>
      <c r="J187" s="96"/>
      <c r="K187" s="159"/>
      <c r="L187" s="96"/>
      <c r="M187" s="96"/>
      <c r="N187" s="96"/>
      <c r="O187" s="96"/>
      <c r="P187" s="173"/>
      <c r="Q187" s="96"/>
      <c r="R187" s="96"/>
      <c r="S187" s="96"/>
      <c r="T187" s="278"/>
      <c r="U187" s="96"/>
      <c r="V187" s="96"/>
      <c r="W187" s="96"/>
      <c r="X187"/>
      <c r="Y187" s="179"/>
      <c r="Z187" s="96"/>
      <c r="AA187" s="159"/>
      <c r="AB187" s="96"/>
      <c r="AD187" s="96"/>
      <c r="AMA187"/>
      <c r="AMB187"/>
      <c r="AMC187"/>
    </row>
    <row r="188" spans="1:1017" s="128" customFormat="1" ht="12" customHeight="1">
      <c r="I188" s="224"/>
      <c r="P188" s="174"/>
      <c r="R188" s="96"/>
      <c r="S188" s="96"/>
      <c r="T188" s="278"/>
      <c r="U188" s="96"/>
      <c r="V188" s="96"/>
      <c r="W188" s="96"/>
      <c r="X188"/>
      <c r="Y188" s="179"/>
      <c r="Z188" s="96"/>
      <c r="AA188" s="159"/>
      <c r="AB188" s="96"/>
      <c r="AD188" s="96"/>
      <c r="AMA188"/>
      <c r="AMB188"/>
      <c r="AMC188"/>
    </row>
    <row r="189" spans="1:1017" s="128" customFormat="1" ht="12" customHeight="1">
      <c r="I189" s="224"/>
      <c r="P189" s="174"/>
      <c r="R189" s="96"/>
      <c r="S189" s="96"/>
      <c r="T189" s="278"/>
      <c r="U189" s="96"/>
      <c r="V189" s="96"/>
      <c r="W189" s="96"/>
      <c r="X189"/>
      <c r="Y189" s="179"/>
      <c r="Z189" s="96"/>
      <c r="AA189" s="159"/>
      <c r="AB189" s="96"/>
      <c r="AD189" s="96"/>
      <c r="AMA189"/>
      <c r="AMB189"/>
      <c r="AMC189"/>
    </row>
    <row r="190" spans="1:1017" s="128" customFormat="1" ht="12" customHeight="1">
      <c r="I190" s="224"/>
      <c r="P190" s="174"/>
      <c r="R190" s="96"/>
      <c r="S190" s="96"/>
      <c r="T190" s="278"/>
      <c r="U190" s="96"/>
      <c r="V190" s="96"/>
      <c r="W190" s="96"/>
      <c r="X190"/>
      <c r="Y190" s="179"/>
      <c r="Z190" s="96"/>
      <c r="AA190" s="159"/>
      <c r="AB190" s="96"/>
      <c r="AD190" s="96"/>
      <c r="AMA190"/>
      <c r="AMB190"/>
      <c r="AMC190"/>
    </row>
    <row r="191" spans="1:1017" s="128" customFormat="1" ht="12" customHeight="1">
      <c r="I191" s="224"/>
      <c r="P191" s="174"/>
      <c r="R191" s="96"/>
      <c r="S191" s="96"/>
      <c r="T191" s="278"/>
      <c r="U191" s="96"/>
      <c r="V191" s="96"/>
      <c r="W191" s="96"/>
      <c r="X191"/>
      <c r="Y191" s="179"/>
      <c r="Z191" s="96"/>
      <c r="AA191" s="159"/>
      <c r="AB191" s="96"/>
      <c r="AD191" s="96"/>
      <c r="AMA191"/>
      <c r="AMB191"/>
      <c r="AMC191"/>
    </row>
    <row r="192" spans="1:1017" ht="12" customHeight="1">
      <c r="G192" s="128"/>
      <c r="H192" s="128"/>
      <c r="I192" s="224"/>
      <c r="J192" s="128"/>
      <c r="K192" s="128"/>
      <c r="L192" s="128"/>
      <c r="M192" s="128"/>
      <c r="N192" s="128"/>
      <c r="O192" s="128"/>
      <c r="P192" s="174"/>
      <c r="Q192" s="128"/>
    </row>
    <row r="193" spans="1:1016" s="117" customFormat="1" ht="12" customHeight="1">
      <c r="A193" s="128"/>
      <c r="B193" s="128"/>
      <c r="C193" s="128"/>
      <c r="D193" s="128"/>
      <c r="E193" s="128"/>
      <c r="F193" s="128"/>
      <c r="G193" s="96"/>
      <c r="H193" s="96"/>
      <c r="I193" s="225"/>
      <c r="J193" s="96"/>
      <c r="K193" s="159"/>
      <c r="L193" s="96"/>
      <c r="M193" s="96"/>
      <c r="N193" s="96"/>
      <c r="O193" s="96"/>
      <c r="P193" s="173"/>
      <c r="Q193" s="96"/>
      <c r="R193" s="96"/>
      <c r="S193" s="96"/>
      <c r="T193" s="278"/>
      <c r="U193" s="96"/>
      <c r="V193" s="96"/>
      <c r="W193" s="96"/>
      <c r="X193"/>
      <c r="Y193" s="179"/>
      <c r="Z193" s="96"/>
      <c r="AA193" s="161"/>
      <c r="AB193" s="96"/>
      <c r="AD193" s="96"/>
      <c r="AMB193"/>
    </row>
    <row r="194" spans="1:1016" ht="12" customHeight="1">
      <c r="A194" s="117"/>
      <c r="B194" s="117"/>
      <c r="C194" s="117"/>
      <c r="D194" s="117"/>
      <c r="E194" s="117"/>
      <c r="F194" s="117"/>
      <c r="G194" s="117"/>
      <c r="H194" s="117"/>
      <c r="I194" s="251"/>
      <c r="J194" s="117"/>
      <c r="K194" s="117"/>
      <c r="L194" s="117"/>
      <c r="M194" s="117"/>
      <c r="N194" s="117"/>
      <c r="O194" s="117"/>
      <c r="P194" s="189"/>
      <c r="Q194" s="117"/>
    </row>
    <row r="195" spans="1:1016" ht="12" customHeight="1">
      <c r="R195" s="112"/>
      <c r="S195" s="112"/>
      <c r="T195" s="125"/>
      <c r="U195" s="112"/>
      <c r="V195" s="112"/>
      <c r="W195" s="112"/>
      <c r="Y195" s="180"/>
      <c r="Z195" s="112"/>
      <c r="AB195" s="112"/>
      <c r="AD195" s="112"/>
    </row>
    <row r="207" spans="1:1016" ht="12" customHeight="1">
      <c r="A207" s="130"/>
      <c r="B207" s="130"/>
      <c r="C207" s="130"/>
      <c r="D207" s="130"/>
      <c r="E207" s="130"/>
      <c r="F207" s="130"/>
    </row>
    <row r="208" spans="1:1016" ht="12" customHeight="1">
      <c r="A208" s="130"/>
      <c r="B208" s="130"/>
      <c r="C208" s="130"/>
      <c r="D208" s="130"/>
      <c r="E208" s="130"/>
      <c r="F208" s="130"/>
    </row>
    <row r="209" spans="1:1016" ht="12" customHeight="1">
      <c r="A209" s="130"/>
      <c r="B209" s="130"/>
      <c r="C209" s="130"/>
      <c r="D209" s="130"/>
      <c r="E209" s="130"/>
      <c r="F209" s="130"/>
    </row>
    <row r="210" spans="1:1016" ht="12" customHeight="1">
      <c r="A210" s="130"/>
      <c r="B210" s="130"/>
      <c r="C210" s="130"/>
      <c r="D210" s="130"/>
      <c r="E210" s="130"/>
      <c r="F210" s="130"/>
    </row>
    <row r="211" spans="1:1016" ht="12" customHeight="1">
      <c r="A211" s="130"/>
      <c r="B211" s="130"/>
      <c r="C211" s="130"/>
      <c r="D211" s="130"/>
      <c r="E211" s="130"/>
      <c r="F211" s="130"/>
    </row>
    <row r="212" spans="1:1016" ht="12" customHeight="1">
      <c r="A212" s="130"/>
      <c r="B212" s="130"/>
      <c r="C212" s="130"/>
      <c r="D212" s="130"/>
      <c r="E212" s="130"/>
      <c r="F212" s="130"/>
    </row>
    <row r="213" spans="1:1016" ht="12" customHeight="1">
      <c r="A213" s="130"/>
      <c r="B213" s="130"/>
      <c r="C213" s="130"/>
      <c r="D213" s="130"/>
      <c r="E213" s="130"/>
      <c r="F213" s="130"/>
    </row>
    <row r="214" spans="1:1016" ht="12" customHeight="1">
      <c r="A214" s="130"/>
      <c r="B214" s="130"/>
      <c r="C214" s="130"/>
      <c r="D214" s="130"/>
      <c r="E214" s="130"/>
      <c r="F214" s="130"/>
    </row>
    <row r="215" spans="1:1016" ht="12" customHeight="1">
      <c r="A215" s="129"/>
      <c r="B215" s="129"/>
      <c r="C215" s="129"/>
      <c r="D215" s="129"/>
      <c r="E215" s="129"/>
      <c r="F215" s="129"/>
    </row>
    <row r="216" spans="1:1016" ht="12" customHeight="1">
      <c r="A216" s="129"/>
      <c r="B216" s="129"/>
      <c r="C216" s="129"/>
      <c r="D216" s="129"/>
      <c r="E216" s="129"/>
      <c r="F216" s="129"/>
    </row>
    <row r="217" spans="1:1016" ht="12" customHeight="1">
      <c r="A217" s="129"/>
      <c r="B217" s="129"/>
      <c r="C217" s="129"/>
      <c r="D217" s="129"/>
      <c r="E217" s="129"/>
      <c r="F217" s="129"/>
    </row>
    <row r="218" spans="1:1016" ht="12" customHeight="1">
      <c r="A218" s="129"/>
      <c r="B218" s="129"/>
      <c r="C218" s="129"/>
      <c r="D218" s="129"/>
      <c r="E218" s="129"/>
      <c r="F218" s="129"/>
    </row>
    <row r="219" spans="1:1016" ht="12" customHeight="1">
      <c r="A219" s="129"/>
      <c r="B219" s="129"/>
      <c r="C219" s="129"/>
      <c r="D219" s="129"/>
      <c r="E219" s="129"/>
      <c r="F219" s="129"/>
    </row>
    <row r="220" spans="1:1016" ht="12" customHeight="1">
      <c r="A220" s="129"/>
      <c r="B220" s="129"/>
      <c r="C220" s="129"/>
      <c r="D220" s="129"/>
      <c r="E220" s="129"/>
      <c r="F220" s="129"/>
    </row>
    <row r="221" spans="1:1016" ht="12" customHeight="1">
      <c r="A221" s="129"/>
      <c r="B221" s="129"/>
      <c r="C221" s="129"/>
      <c r="D221" s="129"/>
      <c r="E221" s="129"/>
      <c r="F221" s="129"/>
    </row>
    <row r="222" spans="1:1016" s="117" customFormat="1" ht="12" customHeight="1">
      <c r="A222" s="129"/>
      <c r="B222" s="129"/>
      <c r="C222" s="129"/>
      <c r="D222" s="129"/>
      <c r="E222" s="129"/>
      <c r="F222" s="129"/>
      <c r="G222" s="96"/>
      <c r="H222" s="96"/>
      <c r="I222" s="225"/>
      <c r="J222" s="96"/>
      <c r="K222" s="159"/>
      <c r="L222" s="96"/>
      <c r="M222" s="96"/>
      <c r="N222" s="96"/>
      <c r="O222" s="96"/>
      <c r="P222" s="173"/>
      <c r="Q222" s="96"/>
      <c r="R222" s="96"/>
      <c r="S222" s="96"/>
      <c r="T222" s="278"/>
      <c r="U222" s="96"/>
      <c r="V222" s="96"/>
      <c r="W222" s="96"/>
      <c r="X222"/>
      <c r="Y222" s="179"/>
      <c r="Z222" s="96"/>
      <c r="AA222" s="161"/>
      <c r="AB222" s="96"/>
      <c r="AD222" s="96"/>
      <c r="AMB222"/>
    </row>
    <row r="223" spans="1:1016" s="117" customFormat="1" ht="12" customHeight="1">
      <c r="A223" s="130"/>
      <c r="B223" s="130"/>
      <c r="C223" s="130"/>
      <c r="D223" s="130"/>
      <c r="E223" s="130"/>
      <c r="F223" s="130"/>
      <c r="G223" s="96"/>
      <c r="H223" s="96"/>
      <c r="I223" s="225"/>
      <c r="J223" s="96"/>
      <c r="K223" s="159"/>
      <c r="L223" s="96"/>
      <c r="M223" s="96"/>
      <c r="N223" s="96"/>
      <c r="O223" s="96"/>
      <c r="P223" s="173"/>
      <c r="Q223" s="96"/>
      <c r="R223" s="96"/>
      <c r="S223" s="96"/>
      <c r="T223" s="278"/>
      <c r="U223" s="96"/>
      <c r="V223" s="96"/>
      <c r="W223" s="96"/>
      <c r="X223"/>
      <c r="Y223" s="179"/>
      <c r="Z223" s="96"/>
      <c r="AA223" s="161"/>
      <c r="AB223" s="96"/>
      <c r="AD223" s="96"/>
      <c r="AMB223"/>
    </row>
    <row r="224" spans="1:1016" s="117" customFormat="1" ht="12" customHeight="1">
      <c r="A224" s="123"/>
      <c r="B224" s="123"/>
      <c r="C224" s="123"/>
      <c r="D224" s="123"/>
      <c r="E224" s="123"/>
      <c r="F224" s="123"/>
      <c r="G224" s="112"/>
      <c r="H224" s="112"/>
      <c r="I224" s="277"/>
      <c r="J224" s="112"/>
      <c r="K224" s="161"/>
      <c r="L224" s="112"/>
      <c r="M224" s="112"/>
      <c r="N224" s="112"/>
      <c r="O224" s="112"/>
      <c r="P224" s="190"/>
      <c r="Q224" s="112"/>
      <c r="R224" s="112"/>
      <c r="S224" s="112"/>
      <c r="T224" s="125"/>
      <c r="U224" s="112"/>
      <c r="V224" s="112"/>
      <c r="W224" s="112"/>
      <c r="X224"/>
      <c r="Y224" s="180"/>
      <c r="Z224" s="112"/>
      <c r="AA224" s="161"/>
      <c r="AB224" s="112"/>
      <c r="AD224" s="112"/>
      <c r="AMB224"/>
    </row>
    <row r="225" spans="1:1016" s="117" customFormat="1" ht="12" customHeight="1">
      <c r="A225" s="123"/>
      <c r="B225" s="123"/>
      <c r="C225" s="123"/>
      <c r="D225" s="123"/>
      <c r="E225" s="123"/>
      <c r="F225" s="123"/>
      <c r="G225" s="112"/>
      <c r="H225" s="112"/>
      <c r="I225" s="277"/>
      <c r="J225" s="112"/>
      <c r="K225" s="161"/>
      <c r="L225" s="112"/>
      <c r="M225" s="112"/>
      <c r="N225" s="112"/>
      <c r="O225" s="112"/>
      <c r="P225" s="190"/>
      <c r="Q225" s="112"/>
      <c r="R225" s="112"/>
      <c r="S225" s="112"/>
      <c r="T225" s="125"/>
      <c r="U225" s="112"/>
      <c r="V225" s="112"/>
      <c r="W225" s="112"/>
      <c r="X225"/>
      <c r="Y225" s="180"/>
      <c r="Z225" s="112"/>
      <c r="AA225" s="161"/>
      <c r="AB225" s="112"/>
      <c r="AD225" s="112"/>
      <c r="AMB225"/>
    </row>
    <row r="226" spans="1:1016" s="117" customFormat="1" ht="12" customHeight="1">
      <c r="A226" s="123"/>
      <c r="B226" s="123"/>
      <c r="C226" s="123"/>
      <c r="D226" s="123"/>
      <c r="E226" s="123"/>
      <c r="F226" s="123"/>
      <c r="G226" s="112"/>
      <c r="H226" s="112"/>
      <c r="I226" s="277"/>
      <c r="J226" s="112"/>
      <c r="K226" s="161"/>
      <c r="L226" s="112"/>
      <c r="M226" s="112"/>
      <c r="N226" s="112"/>
      <c r="O226" s="112"/>
      <c r="P226" s="190"/>
      <c r="Q226" s="112"/>
      <c r="R226" s="112"/>
      <c r="S226" s="112"/>
      <c r="T226" s="125"/>
      <c r="U226" s="112"/>
      <c r="V226" s="112"/>
      <c r="W226" s="112"/>
      <c r="X226"/>
      <c r="Y226" s="180"/>
      <c r="Z226" s="112"/>
      <c r="AA226" s="161"/>
      <c r="AB226" s="112"/>
      <c r="AD226" s="112"/>
      <c r="AMB226"/>
    </row>
    <row r="227" spans="1:1016" s="117" customFormat="1" ht="12" customHeight="1">
      <c r="A227" s="123"/>
      <c r="B227" s="123"/>
      <c r="C227" s="123"/>
      <c r="D227" s="123"/>
      <c r="E227" s="123"/>
      <c r="F227" s="123"/>
      <c r="G227" s="112"/>
      <c r="H227" s="112"/>
      <c r="I227" s="277"/>
      <c r="J227" s="112"/>
      <c r="K227" s="161"/>
      <c r="L227" s="112"/>
      <c r="M227" s="112"/>
      <c r="N227" s="112"/>
      <c r="O227" s="112"/>
      <c r="P227" s="190"/>
      <c r="Q227" s="112"/>
      <c r="R227" s="112"/>
      <c r="S227" s="112"/>
      <c r="T227" s="125"/>
      <c r="U227" s="112"/>
      <c r="V227" s="112"/>
      <c r="W227" s="112"/>
      <c r="X227"/>
      <c r="Y227" s="180"/>
      <c r="Z227" s="112"/>
      <c r="AA227" s="161"/>
      <c r="AB227" s="112"/>
      <c r="AD227" s="112"/>
      <c r="AMB227"/>
    </row>
    <row r="228" spans="1:1016" s="117" customFormat="1" ht="12" customHeight="1">
      <c r="A228" s="123"/>
      <c r="B228" s="123"/>
      <c r="C228" s="123"/>
      <c r="D228" s="123"/>
      <c r="E228" s="123"/>
      <c r="F228" s="123"/>
      <c r="G228" s="112"/>
      <c r="H228" s="112"/>
      <c r="I228" s="277"/>
      <c r="J228" s="112"/>
      <c r="K228" s="161"/>
      <c r="L228" s="112"/>
      <c r="M228" s="112"/>
      <c r="N228" s="112"/>
      <c r="O228" s="112"/>
      <c r="P228" s="190"/>
      <c r="Q228" s="112"/>
      <c r="R228" s="112"/>
      <c r="S228" s="112"/>
      <c r="T228" s="125"/>
      <c r="U228" s="112"/>
      <c r="V228" s="112"/>
      <c r="W228" s="112"/>
      <c r="X228"/>
      <c r="Y228" s="180"/>
      <c r="Z228" s="112"/>
      <c r="AA228" s="161"/>
      <c r="AB228" s="112"/>
      <c r="AD228" s="112"/>
      <c r="AMB228"/>
    </row>
    <row r="229" spans="1:1016" ht="12" customHeight="1">
      <c r="A229" s="123"/>
      <c r="B229" s="123"/>
      <c r="C229" s="123"/>
      <c r="D229" s="123"/>
      <c r="E229" s="123"/>
      <c r="F229" s="123"/>
      <c r="G229" s="112"/>
      <c r="H229" s="112"/>
      <c r="I229" s="277"/>
      <c r="J229" s="112"/>
      <c r="K229" s="161"/>
      <c r="L229" s="112"/>
      <c r="M229" s="112"/>
      <c r="N229" s="112"/>
      <c r="O229" s="112"/>
      <c r="P229" s="190"/>
      <c r="Q229" s="112"/>
      <c r="R229" s="112"/>
      <c r="S229" s="112"/>
      <c r="T229" s="125"/>
      <c r="U229" s="112"/>
      <c r="V229" s="112"/>
      <c r="W229" s="112"/>
      <c r="Y229" s="180"/>
      <c r="Z229" s="112"/>
      <c r="AB229" s="112"/>
      <c r="AD229" s="112"/>
    </row>
    <row r="230" spans="1:1016" ht="12" customHeight="1">
      <c r="A230" s="123"/>
      <c r="B230" s="123"/>
      <c r="C230" s="123"/>
      <c r="D230" s="123"/>
      <c r="E230" s="123"/>
      <c r="F230" s="123"/>
      <c r="G230" s="112"/>
      <c r="H230" s="112"/>
      <c r="I230" s="277"/>
      <c r="J230" s="112"/>
      <c r="K230" s="161"/>
      <c r="L230" s="112"/>
      <c r="M230" s="112"/>
      <c r="N230" s="112"/>
      <c r="O230" s="112"/>
      <c r="P230" s="190"/>
      <c r="Q230" s="112"/>
      <c r="R230" s="112"/>
      <c r="S230" s="112"/>
      <c r="T230" s="125"/>
      <c r="U230" s="112"/>
      <c r="V230" s="112"/>
      <c r="W230" s="112"/>
      <c r="Y230" s="180"/>
      <c r="Z230" s="112"/>
      <c r="AB230" s="112"/>
      <c r="AD230" s="112"/>
    </row>
    <row r="231" spans="1:1016" ht="12" customHeight="1">
      <c r="A231" s="130"/>
      <c r="B231" s="130"/>
      <c r="C231" s="130"/>
      <c r="D231" s="130"/>
      <c r="E231" s="130"/>
      <c r="F231" s="130"/>
    </row>
    <row r="232" spans="1:1016" ht="12" customHeight="1">
      <c r="A232" s="130"/>
      <c r="B232" s="130"/>
      <c r="C232" s="130"/>
      <c r="D232" s="130"/>
      <c r="E232" s="130"/>
      <c r="F232" s="130"/>
    </row>
    <row r="233" spans="1:1016" ht="12" customHeight="1">
      <c r="A233" s="130"/>
      <c r="B233" s="130"/>
      <c r="C233" s="130"/>
      <c r="D233" s="130"/>
      <c r="E233" s="130"/>
      <c r="F233" s="130"/>
    </row>
    <row r="234" spans="1:1016" ht="12" customHeight="1">
      <c r="A234" s="136"/>
      <c r="B234" s="136"/>
      <c r="C234" s="136"/>
      <c r="D234" s="136"/>
      <c r="E234" s="136"/>
      <c r="F234" s="136"/>
    </row>
    <row r="235" spans="1:1016" ht="12" customHeight="1">
      <c r="A235" s="136"/>
      <c r="B235" s="136"/>
      <c r="C235" s="136"/>
      <c r="D235" s="136"/>
      <c r="E235" s="136"/>
      <c r="F235" s="136"/>
    </row>
  </sheetData>
  <mergeCells count="5">
    <mergeCell ref="H1:J2"/>
    <mergeCell ref="O1:P1"/>
    <mergeCell ref="L7:O7"/>
    <mergeCell ref="AC7:AD7"/>
    <mergeCell ref="V7:W7"/>
  </mergeCells>
  <phoneticPr fontId="78" type="noConversion"/>
  <conditionalFormatting sqref="A186:F187 A207:F1047">
    <cfRule type="expression" dxfId="457" priority="398">
      <formula>OR($AD186="X",$AB186="X")</formula>
    </cfRule>
    <cfRule type="expression" dxfId="456" priority="399">
      <formula>AND($AD186=1,$AB186=1)</formula>
    </cfRule>
    <cfRule type="expression" dxfId="455" priority="400">
      <formula>$AD186=1</formula>
    </cfRule>
    <cfRule type="expression" dxfId="454" priority="401">
      <formula>$AB186=1</formula>
    </cfRule>
  </conditionalFormatting>
  <conditionalFormatting sqref="A9:G9 A10:A155 B95:G118 E118:G122 B119:C129 F123:G124 E125:G129 E131:G144 B145:G155 A156:G156 D157:G157 B157:D162 F158:G162 B163:G170 B173:B174 D173:D174 B175:D176 B177:G184 B26:G80 B82:G93 A157:A170 A172:A184 E172:G176 B172:D172 A171:G171">
    <cfRule type="expression" dxfId="453" priority="782">
      <formula>$AC9=1</formula>
    </cfRule>
  </conditionalFormatting>
  <conditionalFormatting sqref="A9:G9 A10:A155 E118:G122 B119:C129 F123:G124 E125:G129 E131:G144 B145:G155 A156:G156 D157:G157 B157:D162 F158:G162 B163:G170 B173:B174 D173:D174 B175:D176 B177:G184 A157:A170 A172:A184 E172:G176 B172:D172 A171:G171">
    <cfRule type="expression" dxfId="452" priority="781">
      <formula>$AD9=1</formula>
    </cfRule>
  </conditionalFormatting>
  <conditionalFormatting sqref="A9:G9 B10:G122 A10:A155 B123:D124 F123:G124 B125:G129 B131:G155 A156:G156 D157:G157 B157:D162 F158:G162 B163:G170 B173:B174 D173:D174 B175:D176 B177:G184 A157:A170 A172:A184 E172:G176 B172:D172 A171:G171">
    <cfRule type="expression" dxfId="451" priority="783">
      <formula>AND(NOT(ISBLANK($W9)),ISBLANK($AC9),ISBLANK($AD9))</formula>
    </cfRule>
  </conditionalFormatting>
  <conditionalFormatting sqref="A9:G9 E118:G122 B119:C129 F123:G124 E125:G129 E131:G144 B145:G155 B177:G184 D157:G157 B157:D162 A10:A155 A156:G156 F158:G162 B163:G170 B173:B174 D173:D176 B175:C176 A157:A170 A172:A184 E172:G176 B172:D172 A171:G171">
    <cfRule type="expression" dxfId="450" priority="780">
      <formula>AND($AD9=1,$AC9=1)</formula>
    </cfRule>
  </conditionalFormatting>
  <conditionalFormatting sqref="B111:B114">
    <cfRule type="expression" dxfId="449" priority="260">
      <formula>AND($R111="X",#REF!&lt;&gt;"")</formula>
    </cfRule>
  </conditionalFormatting>
  <conditionalFormatting sqref="B155 B157:B162">
    <cfRule type="expression" dxfId="448" priority="997">
      <formula>AND($R155="X",#REF!&lt;&gt;"")</formula>
    </cfRule>
  </conditionalFormatting>
  <conditionalFormatting sqref="B130:C144 B145:G155 B177:G184 A156:G156 D157:G157 B157:D162 A10:A155 E130:G130 F158:G162 B163:G170 B173:B174 D173:D176 B175:C176 A157:A170 A172:A184 B172:D172 E172:G176 A171:G171">
    <cfRule type="expression" dxfId="447" priority="127">
      <formula>OR($AD10="X",$AC10="X")</formula>
    </cfRule>
  </conditionalFormatting>
  <conditionalFormatting sqref="B10:G25 D119:D128 E129">
    <cfRule type="expression" dxfId="446" priority="239">
      <formula>OR($AD10="X",$AC10="X")</formula>
    </cfRule>
    <cfRule type="expression" dxfId="445" priority="240">
      <formula>AND($AD10=1,$AC10=1)</formula>
    </cfRule>
    <cfRule type="expression" dxfId="444" priority="241">
      <formula>$AD10=1</formula>
    </cfRule>
    <cfRule type="expression" dxfId="443" priority="242">
      <formula>$AC10=1</formula>
    </cfRule>
  </conditionalFormatting>
  <conditionalFormatting sqref="B26:G118 E118:G122 E125:G129 A9:G9 F123:G124 E131:G144 B119:C129">
    <cfRule type="expression" dxfId="442" priority="779">
      <formula>OR($AD9="X",$AC9="X")</formula>
    </cfRule>
  </conditionalFormatting>
  <conditionalFormatting sqref="B26:G118">
    <cfRule type="expression" dxfId="441" priority="257">
      <formula>AND($AD26=1,$AC26=1)</formula>
    </cfRule>
    <cfRule type="expression" dxfId="440" priority="258">
      <formula>$AD26=1</formula>
    </cfRule>
  </conditionalFormatting>
  <conditionalFormatting sqref="B130:G130">
    <cfRule type="expression" dxfId="439" priority="135">
      <formula>AND(NOT(ISBLANK($W130)),ISBLANK($AC130),ISBLANK($AD130))</formula>
    </cfRule>
  </conditionalFormatting>
  <conditionalFormatting sqref="C130">
    <cfRule type="expression" dxfId="438" priority="114">
      <formula>OR($AD130="X",$AC130="X")</formula>
    </cfRule>
    <cfRule type="expression" dxfId="437" priority="115">
      <formula>AND($AD130=1,$AC130=1)</formula>
    </cfRule>
    <cfRule type="expression" dxfId="436" priority="116">
      <formula>$AD130=1</formula>
    </cfRule>
    <cfRule type="expression" dxfId="435" priority="117">
      <formula>$AC130=1</formula>
    </cfRule>
  </conditionalFormatting>
  <conditionalFormatting sqref="C156">
    <cfRule type="expression" dxfId="434" priority="31">
      <formula>OR($AD156="X",$AC156="X")</formula>
    </cfRule>
    <cfRule type="expression" dxfId="433" priority="32">
      <formula>AND($AD156=1,$AC156=1)</formula>
    </cfRule>
    <cfRule type="expression" dxfId="432" priority="33">
      <formula>$AD156=1</formula>
    </cfRule>
    <cfRule type="expression" dxfId="431" priority="34">
      <formula>AND($R156="X",$B156&lt;&gt;"")</formula>
    </cfRule>
  </conditionalFormatting>
  <conditionalFormatting sqref="C157:C162">
    <cfRule type="expression" dxfId="430" priority="999">
      <formula>AND($R157="X",OR(#REF!&lt;&gt;"",$B157&lt;&gt;""))</formula>
    </cfRule>
  </conditionalFormatting>
  <conditionalFormatting sqref="C158">
    <cfRule type="expression" dxfId="429" priority="103">
      <formula>OR($AD158="X",$AC158="X")</formula>
    </cfRule>
  </conditionalFormatting>
  <conditionalFormatting sqref="C163:C164 D129:E129 C145:C154 C177:C184 C9:C110 C115:C129 D121:D128">
    <cfRule type="expression" dxfId="428" priority="235">
      <formula>AND($R9="X",$B9&lt;&gt;"")</formula>
    </cfRule>
  </conditionalFormatting>
  <conditionalFormatting sqref="C164">
    <cfRule type="expression" dxfId="427" priority="181">
      <formula>OR($AD164="X",$AC164="X")</formula>
    </cfRule>
    <cfRule type="expression" dxfId="426" priority="182">
      <formula>AND($AD164=1,$AC164=1)</formula>
    </cfRule>
    <cfRule type="expression" dxfId="425" priority="183">
      <formula>$AD164=1</formula>
    </cfRule>
  </conditionalFormatting>
  <conditionalFormatting sqref="C175:C176 C165:C172">
    <cfRule type="expression" dxfId="424" priority="944">
      <formula>AND($R165="X",OR($B165&lt;&gt;"",#REF!&lt;&gt;""))</formula>
    </cfRule>
  </conditionalFormatting>
  <conditionalFormatting sqref="C173">
    <cfRule type="expression" dxfId="423" priority="951">
      <formula>$AC174=1</formula>
    </cfRule>
    <cfRule type="expression" dxfId="422" priority="952">
      <formula>AND($AD174=1,$AC174=1)</formula>
    </cfRule>
    <cfRule type="expression" dxfId="421" priority="953">
      <formula>$AD174=1</formula>
    </cfRule>
    <cfRule type="expression" dxfId="420" priority="954">
      <formula>AND(NOT(ISBLANK($W174)),ISBLANK($AC174),ISBLANK($AD174))</formula>
    </cfRule>
    <cfRule type="expression" dxfId="419" priority="955">
      <formula>OR($AD174="X",$AC174="X")</formula>
    </cfRule>
    <cfRule type="expression" dxfId="418" priority="956">
      <formula>AND($R174="X",OR($B174&lt;&gt;"",#REF!&lt;&gt;""))</formula>
    </cfRule>
  </conditionalFormatting>
  <conditionalFormatting sqref="C174">
    <cfRule type="expression" dxfId="417" priority="79">
      <formula>OR($AD174="X",$AC174="X")</formula>
    </cfRule>
    <cfRule type="expression" dxfId="416" priority="80">
      <formula>AND($R174="X",$B174&lt;&gt;"")</formula>
    </cfRule>
    <cfRule type="expression" dxfId="415" priority="81">
      <formula>AND($AD174=1,$AC174=1)</formula>
    </cfRule>
    <cfRule type="expression" dxfId="414" priority="82">
      <formula>$AD174=1</formula>
    </cfRule>
    <cfRule type="expression" dxfId="413" priority="83">
      <formula>$AC174=1</formula>
    </cfRule>
    <cfRule type="expression" dxfId="412" priority="84">
      <formula>AND(NOT(ISBLANK($W174)),ISBLANK($AC174),ISBLANK($AD174))</formula>
    </cfRule>
  </conditionalFormatting>
  <conditionalFormatting sqref="C112:D114">
    <cfRule type="expression" dxfId="411" priority="261">
      <formula>AND($R112="X",OR(#REF!&lt;&gt;"",$B112&lt;&gt;""))</formula>
    </cfRule>
  </conditionalFormatting>
  <conditionalFormatting sqref="C130:D144">
    <cfRule type="expression" dxfId="410" priority="122">
      <formula>AND($R130="X",$B130&lt;&gt;"")</formula>
    </cfRule>
  </conditionalFormatting>
  <conditionalFormatting sqref="C111:G111">
    <cfRule type="expression" dxfId="409" priority="245">
      <formula>AND($R111="X",$B111&lt;&gt;"")</formula>
    </cfRule>
  </conditionalFormatting>
  <conditionalFormatting sqref="C155:G155">
    <cfRule type="expression" dxfId="408" priority="38">
      <formula>AND($R155="X",OR($B155&lt;&gt;"",$C155&lt;&gt;""))</formula>
    </cfRule>
  </conditionalFormatting>
  <conditionalFormatting sqref="D24:D25">
    <cfRule type="expression" dxfId="407" priority="136">
      <formula>AND($R24="X",$B24&lt;&gt;"")</formula>
    </cfRule>
  </conditionalFormatting>
  <conditionalFormatting sqref="D112 D177:D184">
    <cfRule type="expression" dxfId="406" priority="105">
      <formula>AND($R112="X",OR($B112&lt;&gt;"",$C112&lt;&gt;""))</formula>
    </cfRule>
  </conditionalFormatting>
  <conditionalFormatting sqref="D115:D118 D117:G117 D163:D164 D151:D154 C177">
    <cfRule type="expression" dxfId="405" priority="268">
      <formula>AND($R115="X",OR($B115&lt;&gt;"",$C115&lt;&gt;""))</formula>
    </cfRule>
  </conditionalFormatting>
  <conditionalFormatting sqref="D119:D120">
    <cfRule type="expression" dxfId="404" priority="212">
      <formula>AND($R119="X",OR(#REF!&lt;&gt;"",$B119&lt;&gt;""))</formula>
    </cfRule>
  </conditionalFormatting>
  <conditionalFormatting sqref="D129">
    <cfRule type="expression" dxfId="403" priority="173">
      <formula>OR($AD129="X",$AC129="X")</formula>
    </cfRule>
    <cfRule type="expression" dxfId="402" priority="174">
      <formula>AND($AD129=1,$AC129=1)</formula>
    </cfRule>
    <cfRule type="expression" dxfId="401" priority="175">
      <formula>$AD129=1</formula>
    </cfRule>
  </conditionalFormatting>
  <conditionalFormatting sqref="D129:D144">
    <cfRule type="expression" dxfId="400" priority="126">
      <formula>$AC129=1</formula>
    </cfRule>
  </conditionalFormatting>
  <conditionalFormatting sqref="D130">
    <cfRule type="expression" dxfId="399" priority="109">
      <formula>OR($AD130="X",$AC130="X")</formula>
    </cfRule>
    <cfRule type="expression" dxfId="398" priority="110">
      <formula>AND($R130="X",OR($B130&lt;&gt;"",$C130&lt;&gt;"",$D130&lt;&gt;""))</formula>
    </cfRule>
    <cfRule type="expression" dxfId="397" priority="111">
      <formula>AND($AD130=1,$AC130=1)</formula>
    </cfRule>
    <cfRule type="expression" dxfId="396" priority="112">
      <formula>$AD130=1</formula>
    </cfRule>
    <cfRule type="expression" dxfId="395" priority="113">
      <formula>$AC130=1</formula>
    </cfRule>
  </conditionalFormatting>
  <conditionalFormatting sqref="D130:D144">
    <cfRule type="expression" dxfId="394" priority="123">
      <formula>OR($AD130="X",$AC130="X")</formula>
    </cfRule>
    <cfRule type="expression" dxfId="393" priority="124">
      <formula>AND($AD130=1,$AC130=1)</formula>
    </cfRule>
    <cfRule type="expression" dxfId="392" priority="125">
      <formula>$AD130=1</formula>
    </cfRule>
  </conditionalFormatting>
  <conditionalFormatting sqref="D145:D149 E118:E120 D9:D110">
    <cfRule type="expression" dxfId="391" priority="230">
      <formula>AND($R9="X",OR($B9&lt;&gt;"",$C9&lt;&gt;""))</formula>
    </cfRule>
  </conditionalFormatting>
  <conditionalFormatting sqref="D150">
    <cfRule type="expression" dxfId="390" priority="796">
      <formula>AND($R150="X",OR($B150&lt;&gt;"",#REF!&lt;&gt;""))</formula>
    </cfRule>
  </conditionalFormatting>
  <conditionalFormatting sqref="D154">
    <cfRule type="expression" dxfId="389" priority="21">
      <formula>AND($R154="X",OR($B154&lt;&gt;"",$C154&lt;&gt;""))</formula>
    </cfRule>
    <cfRule type="expression" dxfId="388" priority="157">
      <formula>$AC154=1</formula>
    </cfRule>
    <cfRule type="expression" dxfId="387" priority="158">
      <formula>AND($R154="X",OR($B154&lt;&gt;"",$C154&lt;&gt;"",$D154&lt;&gt;"",$E154&lt;&gt;""))</formula>
    </cfRule>
    <cfRule type="expression" dxfId="386" priority="159">
      <formula>AND($AD154=1,$AC154=1)</formula>
    </cfRule>
    <cfRule type="expression" dxfId="385" priority="160">
      <formula>$AD154=1</formula>
    </cfRule>
    <cfRule type="expression" dxfId="384" priority="161">
      <formula>AND($R154="X",OR($B154&lt;&gt;"",$C154&lt;&gt;"",$D154&lt;&gt;""))</formula>
    </cfRule>
    <cfRule type="expression" dxfId="383" priority="163">
      <formula>$AC154=1</formula>
    </cfRule>
    <cfRule type="expression" dxfId="382" priority="164">
      <formula>AND($R154="X",OR($B154&lt;&gt;"",$C154&lt;&gt;"",$D154&lt;&gt;"",$E154&lt;&gt;""))</formula>
    </cfRule>
    <cfRule type="expression" dxfId="381" priority="165">
      <formula>AND($AD154=1,$AC154=1)</formula>
    </cfRule>
    <cfRule type="expression" dxfId="380" priority="166">
      <formula>$AD154=1</formula>
    </cfRule>
    <cfRule type="expression" dxfId="379" priority="167">
      <formula>AND($R154="X",OR($B154&lt;&gt;"",$C154&lt;&gt;"",$D154&lt;&gt;""))</formula>
    </cfRule>
  </conditionalFormatting>
  <conditionalFormatting sqref="D156">
    <cfRule type="expression" dxfId="378" priority="8">
      <formula>AND($R156="X",OR($B156&lt;&gt;"",$C156&lt;&gt;""))</formula>
    </cfRule>
    <cfRule type="expression" dxfId="377" priority="10">
      <formula>$AC156=1</formula>
    </cfRule>
    <cfRule type="expression" dxfId="376" priority="11">
      <formula>AND($R156="X",OR($B156&lt;&gt;"",$C156&lt;&gt;"",$D156&lt;&gt;"",$E156&lt;&gt;""))</formula>
    </cfRule>
    <cfRule type="expression" dxfId="375" priority="12">
      <formula>AND($AD156=1,$AC156=1)</formula>
    </cfRule>
    <cfRule type="expression" dxfId="374" priority="13">
      <formula>$AD156=1</formula>
    </cfRule>
    <cfRule type="expression" dxfId="373" priority="14">
      <formula>AND($R156="X",OR($B156&lt;&gt;"",$C156&lt;&gt;"",$D156&lt;&gt;""))</formula>
    </cfRule>
    <cfRule type="expression" dxfId="372" priority="15">
      <formula>$AC156=1</formula>
    </cfRule>
    <cfRule type="expression" dxfId="371" priority="16">
      <formula>AND($R156="X",OR($B156&lt;&gt;"",$C156&lt;&gt;"",$D156&lt;&gt;"",$E156&lt;&gt;""))</formula>
    </cfRule>
    <cfRule type="expression" dxfId="370" priority="17">
      <formula>AND($AD156=1,$AC156=1)</formula>
    </cfRule>
    <cfRule type="expression" dxfId="369" priority="18">
      <formula>$AD156=1</formula>
    </cfRule>
    <cfRule type="expression" dxfId="368" priority="19">
      <formula>AND($R156="X",OR($B156&lt;&gt;"",$C156&lt;&gt;"",$D156&lt;&gt;""))</formula>
    </cfRule>
    <cfRule type="expression" dxfId="367" priority="20">
      <formula>AND($R156="X",OR($B156&lt;&gt;"",$C156&lt;&gt;""))</formula>
    </cfRule>
    <cfRule type="expression" dxfId="366" priority="24">
      <formula>OR($AD156="X",$AC156="X")</formula>
    </cfRule>
    <cfRule type="expression" dxfId="365" priority="27">
      <formula>AND($R156="X",$B156&lt;&gt;"")</formula>
    </cfRule>
    <cfRule type="expression" dxfId="364" priority="29">
      <formula>AND($AD156=1,$AC156=1)</formula>
    </cfRule>
    <cfRule type="expression" dxfId="363" priority="30">
      <formula>$AD156=1</formula>
    </cfRule>
    <cfRule type="expression" dxfId="362" priority="35">
      <formula>AND($R156="X",OR($B156&lt;&gt;"",$C156&lt;&gt;""))</formula>
    </cfRule>
  </conditionalFormatting>
  <conditionalFormatting sqref="D156:D158">
    <cfRule type="expression" dxfId="361" priority="28">
      <formula>OR($AD156="X",$AC156="X")</formula>
    </cfRule>
  </conditionalFormatting>
  <conditionalFormatting sqref="D157:D158">
    <cfRule type="expression" dxfId="360" priority="185">
      <formula>AND($AD157=1,$AC157=1)</formula>
    </cfRule>
    <cfRule type="expression" dxfId="359" priority="186">
      <formula>$AD157=1</formula>
    </cfRule>
    <cfRule type="expression" dxfId="358" priority="187">
      <formula>$AC157=1</formula>
    </cfRule>
    <cfRule type="expression" dxfId="357" priority="188">
      <formula>AND($R157="X",#REF!&lt;&gt;"")</formula>
    </cfRule>
  </conditionalFormatting>
  <conditionalFormatting sqref="D157:D162">
    <cfRule type="expression" dxfId="356" priority="1001">
      <formula>AND($R157="X",OR(#REF!&lt;&gt;"",$B157&lt;&gt;"",$C157&lt;&gt;""))</formula>
    </cfRule>
  </conditionalFormatting>
  <conditionalFormatting sqref="D164">
    <cfRule type="expression" dxfId="355" priority="177">
      <formula>AND($R164="X",$B164&lt;&gt;"")</formula>
    </cfRule>
    <cfRule type="expression" dxfId="354" priority="178">
      <formula>OR($AD164="X",$AC164="X")</formula>
    </cfRule>
    <cfRule type="expression" dxfId="353" priority="179">
      <formula>AND($AD164=1,$AC164=1)</formula>
    </cfRule>
    <cfRule type="expression" dxfId="352" priority="180">
      <formula>$AD164=1</formula>
    </cfRule>
  </conditionalFormatting>
  <conditionalFormatting sqref="D175:D176 D165:D172">
    <cfRule type="expression" dxfId="351" priority="964">
      <formula>AND($R165="X",OR($B165&lt;&gt;"",#REF!&lt;&gt;"",$C165&lt;&gt;""))</formula>
    </cfRule>
  </conditionalFormatting>
  <conditionalFormatting sqref="D173">
    <cfRule type="expression" dxfId="350" priority="966">
      <formula>AND($R173="X",OR($B173&lt;&gt;"",#REF!&lt;&gt;"",#REF!&lt;&gt;""))</formula>
    </cfRule>
  </conditionalFormatting>
  <conditionalFormatting sqref="D174">
    <cfRule type="expression" dxfId="349" priority="967">
      <formula>AND($R174="X",OR($B174&lt;&gt;"",#REF!&lt;&gt;"",$C173&lt;&gt;""))</formula>
    </cfRule>
  </conditionalFormatting>
  <conditionalFormatting sqref="D117:E117">
    <cfRule type="expression" dxfId="348" priority="60">
      <formula>AND($R117="X",OR($B117&lt;&gt;"",$C117&lt;&gt;"",$D117&lt;&gt;"",$E117&lt;&gt;""))</formula>
    </cfRule>
    <cfRule type="expression" dxfId="347" priority="61">
      <formula>AND($R117="X",OR($B117&lt;&gt;"",$C117&lt;&gt;"",$E117&lt;&gt;"",#REF!&lt;&gt;""))</formula>
    </cfRule>
    <cfRule type="expression" dxfId="346" priority="62">
      <formula>$AC117=1</formula>
    </cfRule>
    <cfRule type="expression" dxfId="345" priority="63">
      <formula>AND($R117="X",OR($B117&lt;&gt;"",$C117&lt;&gt;"",$D117&lt;&gt;""))</formula>
    </cfRule>
    <cfRule type="expression" dxfId="344" priority="64">
      <formula>AND($AD117=1,$AC117=1)</formula>
    </cfRule>
    <cfRule type="expression" dxfId="343" priority="65">
      <formula>$AD117=1</formula>
    </cfRule>
  </conditionalFormatting>
  <conditionalFormatting sqref="D115:G115">
    <cfRule type="expression" dxfId="342" priority="76">
      <formula>AND($R115="X",$B115&lt;&gt;"")</formula>
    </cfRule>
  </conditionalFormatting>
  <conditionalFormatting sqref="D117:G117">
    <cfRule type="expression" dxfId="341" priority="74">
      <formula>AND($R117="X",$B117&lt;&gt;"")</formula>
    </cfRule>
  </conditionalFormatting>
  <conditionalFormatting sqref="D156:G156">
    <cfRule type="expression" dxfId="340" priority="26">
      <formula>AND($R156="X",OR($B156&lt;&gt;"",$C156&lt;&gt;""))</formula>
    </cfRule>
  </conditionalFormatting>
  <conditionalFormatting sqref="D157:G157">
    <cfRule type="expression" dxfId="339" priority="1">
      <formula>AND($R157="X",OR($B157&lt;&gt;"",$C157&lt;&gt;"",$D157&lt;&gt;"",$E157&lt;&gt;"",$F157&lt;&gt;""))</formula>
    </cfRule>
  </conditionalFormatting>
  <conditionalFormatting sqref="E79">
    <cfRule type="expression" dxfId="338" priority="145">
      <formula>AND($R79="X",OR($B79&lt;&gt;"",$C79&lt;&gt;"",$D79&lt;&gt;"",$E79&lt;&gt;""))</formula>
    </cfRule>
    <cfRule type="expression" dxfId="337" priority="146">
      <formula>AND($AD79=1,$AC79=1)</formula>
    </cfRule>
    <cfRule type="expression" dxfId="336" priority="147">
      <formula>$AD79=1</formula>
    </cfRule>
    <cfRule type="expression" dxfId="335" priority="148">
      <formula>AND($R79="X",OR($B79&lt;&gt;"",$C79&lt;&gt;"",$E79&lt;&gt;"",#REF!&lt;&gt;""))</formula>
    </cfRule>
  </conditionalFormatting>
  <conditionalFormatting sqref="E82">
    <cfRule type="expression" dxfId="334" priority="139">
      <formula>AND($R82="X",OR($B82&lt;&gt;"",$C82&lt;&gt;"",$D82&lt;&gt;"",$E82&lt;&gt;""))</formula>
    </cfRule>
    <cfRule type="expression" dxfId="333" priority="140">
      <formula>AND($AD82=1,$AC82=1)</formula>
    </cfRule>
    <cfRule type="expression" dxfId="332" priority="141">
      <formula>$AD82=1</formula>
    </cfRule>
    <cfRule type="expression" dxfId="331" priority="142">
      <formula>$AC82=1</formula>
    </cfRule>
    <cfRule type="expression" dxfId="330" priority="143">
      <formula>AND($R82="X",OR($B82&lt;&gt;"",$C82&lt;&gt;"",$E82&lt;&gt;"",#REF!&lt;&gt;""))</formula>
    </cfRule>
    <cfRule type="expression" dxfId="329" priority="144">
      <formula>$AC82=1</formula>
    </cfRule>
  </conditionalFormatting>
  <conditionalFormatting sqref="E101">
    <cfRule type="expression" dxfId="328" priority="149">
      <formula>AND($R101="X",OR($B101&lt;&gt;"",$C101&lt;&gt;"",$D101&lt;&gt;"",$E101&lt;&gt;""))</formula>
    </cfRule>
    <cfRule type="expression" dxfId="327" priority="150">
      <formula>AND($AD101=1,$AC101=1)</formula>
    </cfRule>
    <cfRule type="expression" dxfId="326" priority="151">
      <formula>$AD101=1</formula>
    </cfRule>
    <cfRule type="expression" dxfId="325" priority="152">
      <formula>$AC101=1</formula>
    </cfRule>
    <cfRule type="expression" dxfId="324" priority="153">
      <formula>AND($R101="X",OR($B101&lt;&gt;"",$C101&lt;&gt;"",$E101&lt;&gt;"",#REF!&lt;&gt;""))</formula>
    </cfRule>
  </conditionalFormatting>
  <conditionalFormatting sqref="E112 E145:E149 E151:E154 E163 E177:E184">
    <cfRule type="expression" dxfId="323" priority="106">
      <formula>AND($R112="X",OR($B112&lt;&gt;"",$C112&lt;&gt;"",$D112&lt;&gt;""))</formula>
    </cfRule>
  </conditionalFormatting>
  <conditionalFormatting sqref="E112:E114">
    <cfRule type="expression" dxfId="322" priority="262">
      <formula>AND($R112="X",OR(#REF!&lt;&gt;"",$B112&lt;&gt;"",$C112&lt;&gt;""))</formula>
    </cfRule>
  </conditionalFormatting>
  <conditionalFormatting sqref="E115:E118">
    <cfRule type="expression" dxfId="321" priority="280">
      <formula>AND($R115="X",OR($B115&lt;&gt;"",$C115&lt;&gt;"",$D115&lt;&gt;""))</formula>
    </cfRule>
  </conditionalFormatting>
  <conditionalFormatting sqref="E116">
    <cfRule type="expression" dxfId="320" priority="66">
      <formula>AND($R116="X",OR($B116&lt;&gt;"",$C116&lt;&gt;"",$D116&lt;&gt;"",$E116&lt;&gt;""))</formula>
    </cfRule>
    <cfRule type="expression" dxfId="319" priority="67">
      <formula>AND($R116="X",OR($B116&lt;&gt;"",$C116&lt;&gt;"",$E116&lt;&gt;"",#REF!&lt;&gt;""))</formula>
    </cfRule>
    <cfRule type="expression" dxfId="318" priority="68">
      <formula>$AC116=1</formula>
    </cfRule>
    <cfRule type="expression" dxfId="317" priority="69">
      <formula>AND($R116="X",OR($B116&lt;&gt;"",$C116&lt;&gt;"",$D116&lt;&gt;""))</formula>
    </cfRule>
  </conditionalFormatting>
  <conditionalFormatting sqref="E121">
    <cfRule type="expression" dxfId="316" priority="154">
      <formula>AND($R121="X",OR($B121&lt;&gt;"",$C121&lt;&gt;"",$D121&lt;&gt;"",$E121&lt;&gt;""))</formula>
    </cfRule>
    <cfRule type="expression" dxfId="315" priority="155">
      <formula>AND($R121="X",OR($B121&lt;&gt;"",$C121&lt;&gt;"",$E121&lt;&gt;"",#REF!&lt;&gt;""))</formula>
    </cfRule>
    <cfRule type="expression" dxfId="314" priority="156">
      <formula>$AC121=1</formula>
    </cfRule>
  </conditionalFormatting>
  <conditionalFormatting sqref="E121:E122 E9:E110 F123:F124 E125:E128">
    <cfRule type="expression" dxfId="313" priority="236">
      <formula>AND($R9="X",OR($B9&lt;&gt;"",$C9&lt;&gt;"",$D9&lt;&gt;""))</formula>
    </cfRule>
  </conditionalFormatting>
  <conditionalFormatting sqref="E123:E124">
    <cfRule type="expression" dxfId="312" priority="85">
      <formula>AND($R123="X",$B123&lt;&gt;"")</formula>
    </cfRule>
    <cfRule type="expression" dxfId="311" priority="86">
      <formula>AND($AD123=1,$AC123=1)</formula>
    </cfRule>
    <cfRule type="expression" dxfId="310" priority="87">
      <formula>$AD123=1</formula>
    </cfRule>
    <cfRule type="expression" dxfId="309" priority="88">
      <formula>OR($AD123="X",$AC123="X")</formula>
    </cfRule>
    <cfRule type="expression" dxfId="308" priority="89">
      <formula>$AC123=1</formula>
    </cfRule>
    <cfRule type="expression" dxfId="307" priority="90">
      <formula>AND(NOT(ISBLANK($W123)),ISBLANK($AC123),ISBLANK($AD123))</formula>
    </cfRule>
  </conditionalFormatting>
  <conditionalFormatting sqref="E130:E144">
    <cfRule type="expression" dxfId="306" priority="128">
      <formula>AND($R130="X",OR($B130&lt;&gt;"",$C130&lt;&gt;"",$D130&lt;&gt;""))</formula>
    </cfRule>
  </conditionalFormatting>
  <conditionalFormatting sqref="E150">
    <cfRule type="expression" dxfId="305" priority="814">
      <formula>AND($R150="X",OR($B150&lt;&gt;"",#REF!&lt;&gt;"",$D150&lt;&gt;""))</formula>
    </cfRule>
  </conditionalFormatting>
  <conditionalFormatting sqref="E153">
    <cfRule type="expression" dxfId="304" priority="168">
      <formula>$AC153=1</formula>
    </cfRule>
    <cfRule type="expression" dxfId="303" priority="169">
      <formula>AND($R153="X",OR($B153&lt;&gt;"",$C153&lt;&gt;"",$D153&lt;&gt;"",$E153&lt;&gt;""))</formula>
    </cfRule>
    <cfRule type="expression" dxfId="302" priority="170">
      <formula>AND($AD153=1,$AC153=1)</formula>
    </cfRule>
    <cfRule type="expression" dxfId="301" priority="171">
      <formula>$AD153=1</formula>
    </cfRule>
  </conditionalFormatting>
  <conditionalFormatting sqref="E156">
    <cfRule type="expression" dxfId="300" priority="25">
      <formula>AND($R156="X",OR($B156&lt;&gt;"",$C156&lt;&gt;"",$D156&lt;&gt;""))</formula>
    </cfRule>
  </conditionalFormatting>
  <conditionalFormatting sqref="E158:E162">
    <cfRule type="expression" dxfId="299" priority="2">
      <formula>OR($AD158="X",$AC158="X")</formula>
    </cfRule>
    <cfRule type="expression" dxfId="298" priority="3">
      <formula>AND($AD158=1,$AC158=1)</formula>
    </cfRule>
    <cfRule type="expression" dxfId="297" priority="4">
      <formula>$AD158=1</formula>
    </cfRule>
    <cfRule type="expression" dxfId="296" priority="5">
      <formula>$AC158=1</formula>
    </cfRule>
    <cfRule type="expression" dxfId="295" priority="6">
      <formula>AND(NOT(ISBLANK($W158)),ISBLANK($AC158),ISBLANK($AD158))</formula>
    </cfRule>
    <cfRule type="expression" dxfId="294" priority="7">
      <formula>AND($R158="X",OR(#REF!&lt;&gt;"",$B158&lt;&gt;"",$C158&lt;&gt;"",$D158&lt;&gt;""))</formula>
    </cfRule>
  </conditionalFormatting>
  <conditionalFormatting sqref="E175:E176 E165:E172">
    <cfRule type="expression" dxfId="293" priority="77">
      <formula>AND($R165="X",OR($B165&lt;&gt;"",#REF!&lt;&gt;"",$C165&lt;&gt;"",$D165&lt;&gt;""))</formula>
    </cfRule>
  </conditionalFormatting>
  <conditionalFormatting sqref="E156:F156">
    <cfRule type="expression" dxfId="292" priority="36">
      <formula>AND($R156="X",OR($B156&lt;&gt;"",$C156&lt;&gt;"",$D156&lt;&gt;"",#REF!&lt;&gt;""))</formula>
    </cfRule>
  </conditionalFormatting>
  <conditionalFormatting sqref="E164:F164">
    <cfRule type="expression" dxfId="291" priority="979">
      <formula>AND($R164="X",OR($B164&lt;&gt;"",$C164&lt;&gt;"",$D164&lt;&gt;"",#REF!&lt;&gt;""))</formula>
    </cfRule>
  </conditionalFormatting>
  <conditionalFormatting sqref="E173:F173">
    <cfRule type="expression" dxfId="290" priority="971">
      <formula>AND($R173="X",OR($B173&lt;&gt;"",#REF!&lt;&gt;"",#REF!&lt;&gt;"",$D173&lt;&gt;""))</formula>
    </cfRule>
  </conditionalFormatting>
  <conditionalFormatting sqref="E174:F174">
    <cfRule type="expression" dxfId="289" priority="972">
      <formula>AND($R174="X",OR($B174&lt;&gt;"",#REF!&lt;&gt;"",$C173&lt;&gt;"",$D174&lt;&gt;""))</formula>
    </cfRule>
  </conditionalFormatting>
  <conditionalFormatting sqref="E116:G116">
    <cfRule type="expression" dxfId="288" priority="72">
      <formula>AND($AD116=1,$AC116=1)</formula>
    </cfRule>
    <cfRule type="expression" dxfId="287" priority="73">
      <formula>$AD116=1</formula>
    </cfRule>
  </conditionalFormatting>
  <conditionalFormatting sqref="E118:G118">
    <cfRule type="expression" dxfId="286" priority="43">
      <formula>AND($R118="X",OR($B118&lt;&gt;"",$C118&lt;&gt;"",$D118&lt;&gt;"",$E118&lt;&gt;""))</formula>
    </cfRule>
    <cfRule type="expression" dxfId="285" priority="44">
      <formula>AND($R118="X",OR($B118&lt;&gt;"",$C118&lt;&gt;"",$E118&lt;&gt;"",#REF!&lt;&gt;""))</formula>
    </cfRule>
    <cfRule type="expression" dxfId="284" priority="45">
      <formula>$AC118=1</formula>
    </cfRule>
    <cfRule type="expression" dxfId="283" priority="46">
      <formula>AND($R118="X",OR($B118&lt;&gt;"",$C118&lt;&gt;"",$D118&lt;&gt;""))</formula>
    </cfRule>
    <cfRule type="expression" dxfId="282" priority="47">
      <formula>AND($AD118=1,$AC118=1)</formula>
    </cfRule>
    <cfRule type="expression" dxfId="281" priority="48">
      <formula>$AD118=1</formula>
    </cfRule>
    <cfRule type="expression" dxfId="280" priority="49">
      <formula>AND($R118="X",$B118&lt;&gt;"")</formula>
    </cfRule>
    <cfRule type="expression" dxfId="279" priority="51">
      <formula>AND($R118="X",OR($B118&lt;&gt;"",$C118&lt;&gt;""))</formula>
    </cfRule>
  </conditionalFormatting>
  <conditionalFormatting sqref="E130:G130 B130:C144">
    <cfRule type="expression" dxfId="278" priority="132">
      <formula>AND($AD130=1,$AC130=1)</formula>
    </cfRule>
    <cfRule type="expression" dxfId="277" priority="133">
      <formula>$AD130=1</formula>
    </cfRule>
    <cfRule type="expression" dxfId="276" priority="134">
      <formula>$AC130=1</formula>
    </cfRule>
  </conditionalFormatting>
  <conditionalFormatting sqref="F1:F2">
    <cfRule type="dataBar" priority="392">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112 F151:F154 F163 F177:F184">
    <cfRule type="expression" dxfId="275" priority="107">
      <formula>AND($R112="X",OR($B112&lt;&gt;"",$C112&lt;&gt;"",$D112&lt;&gt;"",$E112&lt;&gt;""))</formula>
    </cfRule>
  </conditionalFormatting>
  <conditionalFormatting sqref="F112:F114">
    <cfRule type="expression" dxfId="274" priority="263">
      <formula>AND($R112="X",OR(#REF!&lt;&gt;"",$B112&lt;&gt;"",$C112&lt;&gt;"",$E112&lt;&gt;""))</formula>
    </cfRule>
  </conditionalFormatting>
  <conditionalFormatting sqref="F115:F118">
    <cfRule type="expression" dxfId="273" priority="281">
      <formula>AND($R115="X",OR($B115&lt;&gt;"",$C115&lt;&gt;"",$D115&lt;&gt;"",$E115&lt;&gt;""))</formula>
    </cfRule>
  </conditionalFormatting>
  <conditionalFormatting sqref="F116">
    <cfRule type="expression" dxfId="272" priority="70">
      <formula>AND($R116="X",OR($B116&lt;&gt;"",$C116&lt;&gt;"",$D116&lt;&gt;"",$E116&lt;&gt;""))</formula>
    </cfRule>
  </conditionalFormatting>
  <conditionalFormatting sqref="F117 G151:G154 G163">
    <cfRule type="expression" dxfId="271" priority="52">
      <formula>AND($R117="X",OR($B117&lt;&gt;"",$C117&lt;&gt;"",$D117&lt;&gt;"",$E117&lt;&gt;"",$F117&lt;&gt;""))</formula>
    </cfRule>
  </conditionalFormatting>
  <conditionalFormatting sqref="F118:F120 F129:G129">
    <cfRule type="expression" dxfId="270" priority="266">
      <formula>AND($R118="X",OR($B118&lt;&gt;"",$C118&lt;&gt;"",$E118&lt;&gt;"",#REF!&lt;&gt;""))</formula>
    </cfRule>
  </conditionalFormatting>
  <conditionalFormatting sqref="F121:F149 F9:F110">
    <cfRule type="expression" dxfId="269" priority="237">
      <formula>AND($R9="X",OR($B9&lt;&gt;"",$C9&lt;&gt;"",$D9&lt;&gt;"",$E9&lt;&gt;""))</formula>
    </cfRule>
  </conditionalFormatting>
  <conditionalFormatting sqref="F128">
    <cfRule type="expression" dxfId="268" priority="138">
      <formula>AND($R128="X",OR($B128&lt;&gt;"",$C128&lt;&gt;"",$E128&lt;&gt;"",#REF!&lt;&gt;""))</formula>
    </cfRule>
  </conditionalFormatting>
  <conditionalFormatting sqref="F150">
    <cfRule type="expression" dxfId="267" priority="815">
      <formula>AND($R150="X",OR($B150&lt;&gt;"",#REF!&lt;&gt;"",$D150&lt;&gt;"",$E150&lt;&gt;""))</formula>
    </cfRule>
  </conditionalFormatting>
  <conditionalFormatting sqref="F158:F162">
    <cfRule type="expression" dxfId="266" priority="1003">
      <formula>AND($R158="X",OR(#REF!&lt;&gt;"",$B158&lt;&gt;"",$C158&lt;&gt;"",$D158&lt;&gt;""))</formula>
    </cfRule>
  </conditionalFormatting>
  <conditionalFormatting sqref="F175:F176 F165:F172">
    <cfRule type="expression" dxfId="265" priority="78">
      <formula>AND($R165="X",OR($B165&lt;&gt;"",#REF!&lt;&gt;"",$C165&lt;&gt;"",$D165&lt;&gt;"",$F165&lt;&gt;""))</formula>
    </cfRule>
    <cfRule type="expression" dxfId="264" priority="969">
      <formula>AND($R165="X",OR($B165&lt;&gt;"",#REF!&lt;&gt;"",$C165&lt;&gt;"",$D165&lt;&gt;""))</formula>
    </cfRule>
  </conditionalFormatting>
  <conditionalFormatting sqref="F117:G117">
    <cfRule type="expression" dxfId="263" priority="53">
      <formula>AND($R117="X",OR($B117&lt;&gt;"",$C117&lt;&gt;"",$D117&lt;&gt;"",$E117&lt;&gt;""))</formula>
    </cfRule>
    <cfRule type="expression" dxfId="262" priority="54">
      <formula>AND($R117="X",OR($B117&lt;&gt;"",$C117&lt;&gt;"",$E117&lt;&gt;"",#REF!&lt;&gt;""))</formula>
    </cfRule>
    <cfRule type="expression" dxfId="261" priority="55">
      <formula>$AC117=1</formula>
    </cfRule>
    <cfRule type="expression" dxfId="260" priority="56">
      <formula>AND($R117="X",OR($B117&lt;&gt;"",$C117&lt;&gt;"",$D117&lt;&gt;""))</formula>
    </cfRule>
    <cfRule type="expression" dxfId="259" priority="57">
      <formula>AND($AD117=1,$AC117=1)</formula>
    </cfRule>
    <cfRule type="expression" dxfId="258" priority="58">
      <formula>$AD117=1</formula>
    </cfRule>
    <cfRule type="expression" dxfId="257" priority="59">
      <formula>AND($R117="X",OR($B117&lt;&gt;"",$C117&lt;&gt;"",$D117&lt;&gt;""))</formula>
    </cfRule>
  </conditionalFormatting>
  <conditionalFormatting sqref="F118:G118">
    <cfRule type="expression" dxfId="256" priority="41">
      <formula>AND($R118="X",OR($B118&lt;&gt;"",$C118&lt;&gt;""))</formula>
    </cfRule>
    <cfRule type="expression" dxfId="255" priority="42">
      <formula>AND($R118="X",OR($B118&lt;&gt;"",$C118&lt;&gt;"",$D118&lt;&gt;""))</formula>
    </cfRule>
  </conditionalFormatting>
  <conditionalFormatting sqref="F156:G156">
    <cfRule type="expression" dxfId="254" priority="37">
      <formula>AND($R156="X",OR($B156&lt;&gt;"",$C156&lt;&gt;"",$D156&lt;&gt;"",#REF!&lt;&gt;"",$F156&lt;&gt;""))</formula>
    </cfRule>
  </conditionalFormatting>
  <conditionalFormatting sqref="F164:G164">
    <cfRule type="expression" dxfId="253" priority="980">
      <formula>AND($R164="X",OR($B164&lt;&gt;"",$C164&lt;&gt;"",$D164&lt;&gt;"",#REF!&lt;&gt;"",$F164&lt;&gt;""))</formula>
    </cfRule>
  </conditionalFormatting>
  <conditionalFormatting sqref="F173:G173">
    <cfRule type="expression" dxfId="252" priority="976">
      <formula>AND($R173="X",OR($B173&lt;&gt;"",#REF!&lt;&gt;"",#REF!&lt;&gt;"",$D173&lt;&gt;"",$F173&lt;&gt;""))</formula>
    </cfRule>
  </conditionalFormatting>
  <conditionalFormatting sqref="F174:G174">
    <cfRule type="expression" dxfId="251" priority="977">
      <formula>AND($R174="X",OR($B174&lt;&gt;"",#REF!&lt;&gt;"",$C173&lt;&gt;"",$D174&lt;&gt;"",$F174&lt;&gt;""))</formula>
    </cfRule>
  </conditionalFormatting>
  <conditionalFormatting sqref="G112">
    <cfRule type="expression" dxfId="250" priority="108">
      <formula>AND($R112="X",OR($B112&lt;&gt;"",$C112&lt;&gt;"",$D112&lt;&gt;"",$E112&lt;&gt;"",$F112&lt;&gt;""))</formula>
    </cfRule>
  </conditionalFormatting>
  <conditionalFormatting sqref="G112:G114">
    <cfRule type="expression" dxfId="249" priority="264">
      <formula>AND($R112="X",OR(#REF!&lt;&gt;"",$B112&lt;&gt;"",$C112&lt;&gt;"",$E112&lt;&gt;"",$F112&lt;&gt;""))</formula>
    </cfRule>
  </conditionalFormatting>
  <conditionalFormatting sqref="G115:G118">
    <cfRule type="expression" dxfId="248" priority="282">
      <formula>AND($R115="X",OR($B115&lt;&gt;"",$C115&lt;&gt;"",$D115&lt;&gt;"",$E115&lt;&gt;"",$F115&lt;&gt;""))</formula>
    </cfRule>
  </conditionalFormatting>
  <conditionalFormatting sqref="G116">
    <cfRule type="expression" dxfId="247" priority="71">
      <formula>AND($R116="X",OR($B116&lt;&gt;"",$C116&lt;&gt;"",$D116&lt;&gt;"",$E116&lt;&gt;"",$F116&lt;&gt;""))</formula>
    </cfRule>
  </conditionalFormatting>
  <conditionalFormatting sqref="G118">
    <cfRule type="expression" dxfId="246" priority="39">
      <formula>AND($R118="X",OR($B118&lt;&gt;"",$C118&lt;&gt;"",$E118&lt;&gt;"",#REF!&lt;&gt;""))</formula>
    </cfRule>
    <cfRule type="expression" dxfId="245" priority="40">
      <formula>AND($R118="X",OR($B118&lt;&gt;"",$C118&lt;&gt;"",$D118&lt;&gt;"",$E118&lt;&gt;""))</formula>
    </cfRule>
  </conditionalFormatting>
  <conditionalFormatting sqref="G118:G120">
    <cfRule type="expression" dxfId="244" priority="267">
      <formula>AND($R118="X",OR($B118&lt;&gt;"",$C118&lt;&gt;"",$E118&lt;&gt;"",#REF!&lt;&gt;"",$F118&lt;&gt;""))</formula>
    </cfRule>
  </conditionalFormatting>
  <conditionalFormatting sqref="G129">
    <cfRule type="expression" dxfId="243" priority="176">
      <formula>AND($R129="X",OR($B129&lt;&gt;"",$C129&lt;&gt;"",$D129&lt;&gt;"",$E129&lt;&gt;""))</formula>
    </cfRule>
    <cfRule type="expression" dxfId="242" priority="838">
      <formula>AND($R129="X",OR($B129&lt;&gt;"",$C129&lt;&gt;"",$E129&lt;&gt;"",#REF!&lt;&gt;"",$F129&lt;&gt;""))</formula>
    </cfRule>
  </conditionalFormatting>
  <conditionalFormatting sqref="G130:G149">
    <cfRule type="expression" dxfId="241" priority="130">
      <formula>AND($R130="X",OR($B130&lt;&gt;"",$C130&lt;&gt;"",$D130&lt;&gt;"",$E130&lt;&gt;"",$F130&lt;&gt;""))</formula>
    </cfRule>
  </conditionalFormatting>
  <conditionalFormatting sqref="G150">
    <cfRule type="expression" dxfId="240" priority="816">
      <formula>AND($R150="X",OR($B150&lt;&gt;"",#REF!&lt;&gt;"",$D150&lt;&gt;"",$E150&lt;&gt;"",$F150&lt;&gt;""))</formula>
    </cfRule>
  </conditionalFormatting>
  <conditionalFormatting sqref="G158:G162">
    <cfRule type="expression" dxfId="239" priority="1005">
      <formula>AND($R158="X",OR(#REF!&lt;&gt;"",$B158&lt;&gt;"",$C158&lt;&gt;"",$D158&lt;&gt;"",$F158&lt;&gt;""))</formula>
    </cfRule>
  </conditionalFormatting>
  <conditionalFormatting sqref="G175:G176 G165:G172">
    <cfRule type="expression" dxfId="238" priority="973">
      <formula>AND($R165="X",OR($B165&lt;&gt;"",#REF!&lt;&gt;"",$C165&lt;&gt;"",$D165&lt;&gt;"",$F165&lt;&gt;""))</formula>
    </cfRule>
  </conditionalFormatting>
  <conditionalFormatting sqref="G177:G184 G9:G110 G121:G128">
    <cfRule type="expression" dxfId="237" priority="238">
      <formula>AND($R9="X",OR($B9&lt;&gt;"",$C9&lt;&gt;"",$D9&lt;&gt;"",$E9&lt;&gt;"",$F9&lt;&gt;""))</formula>
    </cfRule>
  </conditionalFormatting>
  <conditionalFormatting sqref="H186:H187 H207:H1047">
    <cfRule type="expression" dxfId="236" priority="397">
      <formula>$Q186="X"</formula>
    </cfRule>
  </conditionalFormatting>
  <conditionalFormatting sqref="I11:I184">
    <cfRule type="expression" dxfId="235" priority="234">
      <formula>$R11="X"</formula>
    </cfRule>
  </conditionalFormatting>
  <conditionalFormatting sqref="Q9:Q184">
    <cfRule type="cellIs" dxfId="234" priority="118" operator="equal">
      <formula>"1..1"</formula>
    </cfRule>
    <cfRule type="cellIs" dxfId="233" priority="119" operator="equal">
      <formula>"0..n"</formula>
    </cfRule>
    <cfRule type="cellIs" dxfId="232" priority="120" operator="equal">
      <formula>"0..1"</formula>
    </cfRule>
  </conditionalFormatting>
  <hyperlinks>
    <hyperlink ref="I107"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Props1.xml><?xml version="1.0" encoding="utf-8"?>
<ds:datastoreItem xmlns:ds="http://schemas.openxmlformats.org/officeDocument/2006/customXml" ds:itemID="{9DD8DDFC-1922-451E-9066-852DD4B8D051}"/>
</file>

<file path=customXml/itemProps2.xml><?xml version="1.0" encoding="utf-8"?>
<ds:datastoreItem xmlns:ds="http://schemas.openxmlformats.org/officeDocument/2006/customXml" ds:itemID="{CE3B634E-F846-43DA-8733-F22C9A15AF6D}"/>
</file>

<file path=customXml/itemProps3.xml><?xml version="1.0" encoding="utf-8"?>
<ds:datastoreItem xmlns:ds="http://schemas.openxmlformats.org/officeDocument/2006/customXml" ds:itemID="{AB0337C0-7C30-4DE4-B94C-0687DC3BE604}"/>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Saveliy SVIRIDOV (EXT)</cp:lastModifiedBy>
  <cp:revision>1</cp:revision>
  <dcterms:created xsi:type="dcterms:W3CDTF">2021-02-10T14:57:43Z</dcterms:created>
  <dcterms:modified xsi:type="dcterms:W3CDTF">2024-03-15T17:08:23Z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