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893" documentId="13_ncr:1_{DED5795E-3DC0-A949-81AB-74CAE5BDD1E8}" xr6:coauthVersionLast="47" xr6:coauthVersionMax="47" xr10:uidLastSave="{93BE304B-4EDB-C44E-B104-05E77105CF2F}"/>
  <bookViews>
    <workbookView xWindow="0" yWindow="740" windowWidth="34560" windowHeight="21600" tabRatio="848"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8" i="66" l="1"/>
  <c r="AC68" i="66"/>
  <c r="AB68" i="66"/>
  <c r="Z68" i="66"/>
  <c r="Y68" i="66"/>
  <c r="S68" i="66"/>
  <c r="R68" i="66"/>
  <c r="P68" i="66"/>
  <c r="O68" i="66"/>
  <c r="N68" i="66"/>
  <c r="M68" i="66"/>
  <c r="L68" i="66"/>
  <c r="K68" i="66"/>
  <c r="J68" i="66"/>
  <c r="I68" i="66"/>
  <c r="H68" i="66"/>
  <c r="G68" i="66"/>
  <c r="F68" i="66"/>
  <c r="E68" i="66"/>
  <c r="D68" i="66"/>
  <c r="C68" i="66"/>
  <c r="A68"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4" authorId="3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49"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7"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5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6"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6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7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8"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9"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2" authorId="110"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3" authorId="111"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4" authorId="112"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5" authorId="113"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7"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4"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tc={F5FE60F7-5573-4C8D-9273-88C912D20ADA}</author>
    <author>tc={7F675602-8C37-4B62-97C5-45185B9EF3F0}</author>
    <author>tc={E9F5DB2F-646B-4B71-8E1F-0377D0B54991}</author>
  </authors>
  <commentList>
    <comment ref="C14" authorId="0" shapeId="0" xr:uid="{F5FE60F7-5573-4C8D-9273-88C912D20ADA}">
      <text>
        <t>[Threaded comment]
Your version of Excel allows you to read this threaded comment; however, any edits to it will get removed if the file is opened in a newer version of Excel. Learn more: https://go.microsoft.com/fwlink/?linkid=870924
Comment:
    Pas présent comme donnée dans le tableau de format des variables RPIS
Reply:
    Nécessaire ?</t>
      </text>
    </comment>
    <comment ref="C37" authorId="1" shapeId="0" xr:uid="{7F675602-8C37-4B62-97C5-45185B9EF3F0}">
      <text>
        <t>[Threaded comment]
Your version of Excel allows you to read this threaded comment; however, any edits to it will get removed if the file is opened in a newer version of Excel. Learn more: https://go.microsoft.com/fwlink/?linkid=870924
Comment:
    A quoi correspond ce champ ?</t>
      </text>
    </comment>
    <comment ref="D61" authorId="2" shapeId="0" xr:uid="{E9F5DB2F-646B-4B71-8E1F-0377D0B54991}">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<sst xmlns="http://schemas.openxmlformats.org/spreadsheetml/2006/main" count="6517" uniqueCount="2339">
  <si>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</si>
  <si>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</si>
  <si>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</si>
  <si>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</si>
  <si>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</si>
  <si>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</si>
  <si>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</si>
  <si>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</si>
  <si>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</si>
  <si>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</si>
  <si>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</si>
  <si>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</si>
  <si>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</si>
  <si>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</si>
  <si>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</si>
  <si>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</si>
  <si>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</si>
  <si>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</si>
  <si>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</si>
  <si>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</si>
  <si>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</si>
  <si>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</si>
  <si>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</si>
  <si>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</si>
  <si>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</si>
  <si>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</si>
  <si>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</si>
  <si>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</si>
  <si>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</si>
  <si>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</si>
  <si>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</si>
  <si>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</si>
  <si>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</si>
  <si>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</si>
  <si>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</si>
  <si>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</si>
  <si>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</si>
  <si>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</si>
  <si>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</si>
  <si>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</si>
  <si>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</si>
  <si>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</si>
  <si>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</si>
  <si>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</si>
  <si>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</si>
  <si>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</si>
  <si>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</si>
  <si>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</si>
  <si>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</si>
  <si>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</si>
  <si>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</si>
  <si>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</si>
  <si>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</si>
  <si>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</si>
  <si>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</si>
  <si>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</si>
  <si>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</si>
  <si>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</si>
  <si>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</si>
  <si>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</si>
  <si>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</si>
  <si>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</si>
  <si>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</si>
  <si>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</si>
  <si>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</si>
  <si>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</si>
  <si>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</si>
  <si>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</si>
  <si>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</si>
  <si>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</si>
  <si>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</si>
  <si>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</si>
  <si>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</si>
  <si>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</si>
  <si>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</si>
  <si>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</si>
  <si>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</si>
  <si>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</si>
  <si>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</si>
  <si>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</si>
  <si>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</si>
  <si>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</si>
  <si>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</si>
  <si>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</si>
  <si>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</si>
  <si>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</si>
  <si>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</si>
  <si>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</si>
  <si>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</si>
  <si>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</si>
  <si>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</si>
  <si>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</si>
  <si>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</si>
  <si>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</si>
  <si>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</si>
  <si>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</si>
  <si>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</si>
  <si>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</si>
  <si>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</si>
  <si>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</si>
  <si>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</si>
  <si>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</si>
  <si>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</si>
  <si>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</si>
  <si>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</si>
  <si>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</si>
  <si>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</si>
  <si>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</si>
  <si>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</si>
  <si>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</si>
  <si>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</si>
  <si>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</si>
  <si>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</si>
  <si>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</si>
  <si>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</si>
  <si>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</si>
  <si>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</si>
  <si>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</si>
  <si>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</si>
  <si>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</si>
  <si>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</si>
  <si>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</si>
  <si>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</si>
  <si>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</si>
  <si>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</si>
  <si>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</si>
  <si>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</si>
  <si>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</si>
  <si>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</si>
  <si>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</si>
  <si>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</si>
  <si>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</si>
  <si>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</si>
  <si>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</si>
  <si>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</si>
  <si>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</si>
  <si>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</si>
  <si>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</si>
  <si>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</si>
  <si>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</si>
  <si>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</si>
  <si>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</si>
  <si>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</si>
  <si>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</si>
  <si>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</si>
  <si>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</si>
  <si>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</si>
  <si>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</si>
  <si>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</si>
  <si>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</si>
  <si>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</si>
  <si>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</si>
  <si>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</si>
  <si>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</si>
  <si>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</si>
  <si>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</si>
  <si>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</si>
  <si>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</si>
  <si>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</si>
  <si>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</si>
  <si>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</si>
  <si>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</si>
  <si>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</si>
  <si>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</si>
  <si>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</si>
  <si>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</si>
  <si>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</si>
  <si>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</si>
  <si>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</si>
  <si>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</si>
  <si>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</si>
  <si>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</si>
  <si>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</si>
  <si>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</si>
  <si>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</si>
  <si>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</si>
  <si>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</si>
  <si>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</si>
  <si>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</si>
  <si>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</si>
  <si>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</si>
  <si>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</si>
  <si>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</si>
  <si>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</si>
  <si>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</si>
  <si>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</si>
  <si>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</si>
  <si>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</si>
  <si>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</si>
  <si>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</si>
  <si>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</si>
  <si>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</si>
  <si>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</si>
  <si>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</si>
  <si>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</si>
  <si>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</si>
  <si>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</si>
  <si>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</si>
  <si>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</si>
  <si>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</si>
  <si>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</si>
  <si>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</si>
  <si>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</si>
  <si>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</si>
  <si>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</si>
  <si>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</si>
  <si>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</si>
  <si>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</si>
  <si>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</si>
  <si>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</si>
  <si>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</si>
  <si>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</si>
  <si>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</si>
  <si>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</si>
  <si>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</si>
  <si>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</si>
  <si>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</si>
  <si>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</si>
  <si>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</si>
  <si>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</si>
  <si>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</si>
  <si>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</si>
  <si>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</si>
  <si>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</si>
  <si>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</si>
  <si>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</si>
  <si>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</si>
  <si>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</si>
  <si>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</si>
  <si>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</si>
  <si>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</si>
  <si>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</si>
  <si>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</si>
  <si>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</si>
  <si>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</si>
  <si>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</si>
  <si>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</si>
  <si>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</si>
  <si>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</si>
  <si>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</si>
  <si>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</si>
  <si>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</si>
  <si>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</si>
  <si>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</si>
  <si>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</si>
  <si>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</si>
  <si>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</si>
  <si>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</si>
  <si>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</si>
  <si>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</si>
  <si>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</si>
  <si>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</si>
  <si>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</si>
  <si>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</si>
  <si>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</si>
  <si>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</si>
  <si>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</si>
  <si>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</si>
  <si>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</si>
  <si>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</si>
  <si>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</si>
  <si>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</si>
  <si>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</si>
  <si>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</si>
  <si>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</si>
  <si>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</si>
  <si>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</si>
  <si>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</si>
  <si>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</si>
  <si>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</si>
  <si>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</si>
  <si>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</si>
  <si>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</si>
  <si>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</si>
  <si>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</si>
  <si>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</si>
  <si>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</si>
  <si>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</si>
  <si>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</si>
  <si>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</si>
  <si>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</si>
  <si>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</si>
  <si>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</si>
  <si>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</si>
  <si>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</si>
  <si>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</si>
  <si>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</si>
  <si>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</si>
  <si>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</si>
  <si>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</si>
  <si>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</si>
  <si>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</si>
  <si>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</si>
  <si>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</si>
  <si>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</si>
  <si>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</si>
  <si>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</si>
  <si>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</si>
  <si>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</si>
  <si>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</si>
  <si>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</si>
  <si>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</si>
  <si>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</si>
  <si>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</si>
  <si>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</si>
  <si>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</si>
  <si>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</si>
  <si>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</si>
  <si>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</si>
  <si>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</si>
  <si>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</si>
  <si>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</si>
  <si>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</si>
  <si>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</si>
  <si>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</si>
  <si>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</si>
  <si>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</si>
  <si>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</si>
  <si>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</si>
  <si>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</si>
  <si>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</si>
  <si>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</si>
  <si>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</si>
  <si>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</si>
  <si>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</si>
  <si>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</si>
  <si>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</si>
  <si>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</si>
  <si>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</si>
  <si>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</si>
  <si>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</si>
  <si>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</si>
  <si>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</si>
  <si>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</si>
  <si>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</si>
  <si>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</si>
  <si>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</si>
  <si>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</si>
  <si>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</si>
  <si>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</si>
  <si>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</si>
  <si>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</si>
  <si>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</si>
  <si>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</si>
  <si>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</si>
  <si>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</si>
  <si>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</si>
  <si>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</si>
  <si>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</si>
  <si>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</si>
  <si>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</si>
  <si>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</si>
  <si>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</si>
  <si>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</si>
  <si>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</si>
  <si>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</si>
  <si>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</si>
  <si>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</si>
  <si>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</si>
  <si>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</si>
  <si>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</si>
  <si>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</si>
  <si>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</si>
  <si>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</si>
  <si>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</si>
  <si>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</si>
  <si>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</si>
  <si>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</si>
  <si>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</si>
  <si>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</si>
  <si>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</si>
  <si>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</si>
  <si>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</si>
  <si>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</si>
  <si>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</si>
  <si>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</si>
  <si>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</si>
  <si>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</si>
  <si>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</si>
  <si>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</si>
  <si>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</si>
  <si>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</si>
  <si>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</si>
  <si>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</si>
  <si>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</si>
  <si>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</si>
  <si>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</si>
  <si>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</si>
  <si>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</si>
  <si>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</si>
  <si>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</si>
  <si>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</si>
  <si>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</si>
  <si>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</si>
  <si>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</si>
  <si>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</si>
  <si>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</si>
  <si>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</si>
  <si>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</si>
  <si>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</si>
  <si>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</si>
  <si>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</si>
  <si>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</si>
  <si>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</si>
  <si>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</si>
  <si>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</si>
  <si>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</si>
  <si>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</si>
  <si>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</si>
  <si>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</si>
  <si>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</si>
  <si>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</si>
  <si>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</si>
  <si>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</si>
  <si>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</si>
  <si>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</si>
  <si>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</si>
  <si>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</si>
  <si>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</si>
  <si>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</si>
  <si>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</si>
  <si>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</si>
  <si>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</si>
  <si>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</si>
  <si>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</si>
  <si>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</si>
  <si>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</si>
  <si>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</si>
  <si>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</si>
  <si>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</si>
  <si>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</si>
  <si>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</si>
  <si>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</si>
  <si>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</si>
  <si>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</si>
  <si>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</si>
  <si>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</si>
  <si>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</si>
  <si>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</si>
  <si>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</si>
  <si>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</si>
  <si>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</si>
  <si>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</si>
  <si>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</si>
  <si>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</si>
  <si>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</si>
  <si>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</si>
  <si>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</si>
  <si>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</si>
  <si>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</si>
  <si>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</si>
  <si>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</si>
  <si>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</si>
  <si>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</si>
  <si>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</si>
  <si>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</si>
  <si>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</si>
  <si>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</si>
  <si>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</si>
  <si>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</si>
  <si>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</si>
  <si>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</si>
  <si>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</si>
  <si>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</si>
  <si>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</si>
  <si>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</si>
  <si>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</si>
  <si>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</si>
  <si>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</si>
  <si>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</si>
  <si>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</si>
  <si>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</si>
  <si>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</si>
  <si>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</si>
  <si>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</si>
  <si>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</si>
  <si>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</si>
  <si>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</si>
  <si>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</si>
  <si>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</si>
  <si>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</si>
  <si>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</si>
  <si>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</si>
  <si>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</si>
  <si>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</si>
  <si>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</si>
  <si>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</si>
  <si>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</si>
  <si>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</si>
  <si>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</si>
  <si>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</si>
  <si>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</si>
  <si>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</si>
  <si>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</si>
  <si>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</si>
  <si>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</si>
  <si>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</si>
  <si>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</si>
  <si>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</si>
  <si>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</si>
  <si>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</si>
  <si>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</si>
  <si>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</si>
  <si>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</si>
  <si>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</si>
  <si>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</si>
  <si>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</si>
  <si>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</si>
  <si>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</si>
  <si>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</si>
  <si>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</si>
  <si>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</si>
  <si>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</si>
  <si>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</si>
  <si>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</si>
  <si>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</si>
  <si>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</si>
  <si>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</si>
  <si>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</si>
  <si>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</si>
  <si>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</si>
  <si>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</si>
  <si>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</si>
  <si>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</si>
  <si>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</si>
  <si>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</si>
  <si>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</si>
  <si>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</si>
  <si>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</si>
  <si>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</si>
  <si>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</si>
  <si>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</si>
  <si>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</si>
  <si>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</si>
  <si>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</si>
  <si>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</si>
  <si>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</si>
  <si>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</si>
  <si>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</si>
  <si>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</si>
  <si>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</si>
  <si>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</si>
  <si>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</si>
  <si>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</si>
  <si>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</si>
  <si>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</si>
  <si>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</si>
  <si>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</si>
  <si>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</si>
  <si>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</si>
  <si>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</si>
  <si>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</si>
  <si>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</si>
  <si>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</si>
  <si>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</si>
  <si>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</si>
  <si>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</si>
  <si>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</si>
  <si>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</si>
  <si>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</si>
  <si>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</si>
  <si>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</si>
  <si>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</si>
  <si>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</si>
  <si>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</si>
  <si>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</si>
  <si>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</si>
  <si>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</si>
  <si>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</si>
  <si>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</si>
  <si>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</si>
  <si>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</si>
  <si>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</si>
  <si>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</si>
  <si>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</si>
  <si>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</si>
  <si>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</si>
  <si>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</si>
  <si>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</si>
  <si>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</si>
  <si>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</si>
  <si>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</si>
  <si>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</si>
  <si>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</si>
  <si>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</si>
  <si>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</si>
  <si>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</si>
  <si>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</si>
  <si>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</si>
  <si>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</si>
  <si>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</si>
  <si>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</si>
  <si>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</si>
  <si>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</si>
  <si>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</si>
  <si>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</si>
  <si>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</si>
  <si>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</si>
  <si>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</si>
  <si>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</si>
  <si>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</si>
  <si>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</si>
  <si>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</si>
  <si>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</si>
  <si>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</si>
  <si>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</si>
  <si>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</si>
  <si>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</si>
  <si>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</si>
  <si>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</si>
  <si>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</si>
  <si>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</si>
  <si>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</si>
  <si>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</si>
  <si>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</si>
  <si>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</si>
  <si>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</si>
  <si>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</si>
  <si>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</si>
  <si>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</si>
  <si>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</si>
  <si>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</si>
  <si>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</si>
  <si>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</si>
  <si>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</si>
  <si>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</si>
  <si>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</si>
  <si>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</si>
  <si>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</si>
  <si>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</si>
  <si>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</si>
  <si>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</si>
  <si>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</si>
  <si>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</si>
  <si>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</si>
  <si>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</si>
  <si>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</si>
  <si>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</si>
  <si>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</si>
  <si>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</si>
  <si>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</si>
  <si>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</si>
  <si>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</si>
  <si>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</si>
  <si>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</si>
  <si>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</si>
  <si>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</si>
  <si>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</si>
  <si>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</si>
  <si>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</si>
  <si>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</si>
  <si>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</si>
  <si>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</si>
  <si>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</si>
  <si>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</si>
  <si>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</si>
  <si>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</si>
  <si>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</si>
  <si>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</si>
  <si>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</si>
  <si>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</si>
  <si>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</si>
  <si>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</si>
  <si>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</si>
  <si>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</si>
  <si>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</si>
  <si>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</si>
  <si>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</si>
  <si>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</si>
  <si>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</si>
  <si>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</si>
  <si>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</si>
  <si>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</si>
  <si>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</si>
  <si>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</si>
  <si>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</si>
  <si>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</si>
  <si>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</si>
  <si>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</si>
  <si>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</si>
  <si>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</si>
  <si>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</si>
  <si>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</si>
  <si>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</si>
  <si>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</si>
  <si>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</si>
  <si>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</si>
  <si>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</si>
  <si>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</si>
  <si>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</si>
  <si>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</si>
  <si>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</si>
  <si>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</si>
  <si>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</si>
  <si>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</si>
  <si>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</si>
  <si>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</si>
  <si>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</si>
  <si>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</si>
  <si>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</si>
  <si>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</si>
  <si>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</si>
  <si>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</si>
  <si>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</si>
  <si>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</si>
  <si>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</si>
  <si>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</si>
  <si>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</si>
  <si>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</si>
  <si>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</si>
  <si>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</si>
  <si>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</si>
  <si>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</si>
  <si>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</si>
  <si>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</si>
  <si>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</si>
  <si>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</si>
  <si>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</si>
  <si>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</si>
  <si>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</si>
  <si>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</si>
  <si>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</si>
  <si>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</si>
  <si>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</si>
  <si>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</si>
  <si>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</si>
  <si>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</si>
  <si>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</si>
  <si>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</si>
  <si>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</si>
  <si>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</si>
  <si>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</si>
  <si>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</si>
  <si>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</si>
  <si>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</si>
  <si>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</si>
  <si>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</si>
  <si>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</si>
  <si>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</si>
  <si>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</si>
  <si>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</si>
  <si>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</si>
  <si>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</si>
  <si>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</si>
  <si>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</si>
  <si>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</si>
  <si>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</si>
  <si>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</si>
  <si>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</si>
  <si>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</si>
  <si>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</si>
  <si>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</si>
  <si>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</si>
  <si>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</si>
  <si>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</si>
  <si>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</si>
  <si>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</si>
  <si>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</si>
  <si>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</si>
  <si>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</si>
  <si>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</si>
  <si>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</si>
  <si>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</si>
  <si>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</si>
  <si>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</si>
  <si>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</si>
  <si>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</si>
  <si>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</si>
  <si>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</si>
  <si>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</si>
  <si>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</si>
  <si>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</si>
  <si>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</si>
  <si>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</si>
  <si>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</si>
  <si>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</si>
  <si>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</si>
  <si>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</si>
  <si>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</si>
  <si>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</si>
  <si>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</si>
  <si>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</si>
  <si>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</si>
  <si>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</si>
  <si>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</si>
  <si>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</si>
  <si>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</si>
  <si>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</si>
  <si>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</si>
  <si>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</si>
  <si>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</si>
  <si>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</si>
  <si>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</si>
  <si>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</si>
  <si>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</si>
  <si>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</si>
  <si>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</si>
  <si>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</si>
  <si>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</si>
  <si>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</si>
  <si>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</si>
  <si>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</si>
  <si>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</si>
  <si>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</si>
  <si>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</si>
  <si>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</si>
  <si>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</si>
  <si>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</si>
  <si>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</si>
  <si>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</si>
  <si>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</si>
  <si>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</si>
  <si>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</si>
  <si>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</si>
  <si>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</si>
  <si>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</si>
  <si>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</si>
  <si>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</si>
  <si>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</si>
  <si>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</si>
  <si>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</si>
  <si>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</si>
  <si>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</si>
  <si>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</si>
  <si>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</si>
  <si>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</si>
  <si>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</si>
  <si>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</si>
  <si>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</si>
  <si>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</si>
  <si>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</si>
  <si>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</si>
  <si>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</si>
  <si>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</si>
  <si>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</si>
  <si>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</si>
  <si>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</si>
  <si>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</si>
  <si>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</si>
  <si>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</si>
  <si>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</si>
  <si>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</si>
  <si>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</si>
  <si>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</si>
  <si>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</si>
  <si>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</si>
  <si>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</si>
  <si>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</si>
  <si>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</si>
  <si>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</si>
  <si>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</si>
  <si>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</si>
  <si>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</si>
  <si>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</si>
  <si>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</si>
  <si>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</si>
  <si>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</si>
  <si>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</si>
  <si>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</si>
  <si>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</si>
  <si>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</si>
  <si>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</si>
  <si>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</si>
  <si>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</si>
  <si>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</si>
  <si>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</si>
  <si>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</si>
  <si>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</si>
  <si>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</si>
  <si>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</si>
  <si>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</si>
  <si>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</si>
  <si>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</si>
  <si>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</si>
  <si>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</si>
  <si>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</si>
  <si>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</si>
  <si>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</si>
  <si>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</si>
  <si>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</si>
  <si>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</si>
  <si>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</si>
  <si>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</si>
  <si>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</si>
  <si>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</si>
  <si>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</si>
  <si>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</si>
  <si>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</si>
  <si>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</si>
  <si>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</si>
  <si>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</si>
  <si>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</si>
  <si>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</si>
  <si>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</si>
  <si>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</si>
  <si>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</si>
  <si>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</si>
  <si>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</si>
  <si>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</si>
  <si>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</si>
  <si>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</si>
  <si>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</si>
  <si>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</si>
  <si>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</si>
  <si>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</si>
  <si>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</si>
  <si>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</si>
  <si>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</si>
  <si>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</si>
  <si>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</si>
  <si>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</si>
  <si>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</si>
  <si>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</si>
  <si>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</si>
  <si>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</si>
  <si>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</si>
  <si>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</si>
  <si>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</si>
  <si>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</si>
  <si>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</si>
  <si>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</si>
  <si>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</si>
  <si>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</si>
  <si>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</si>
  <si>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</si>
  <si>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</si>
  <si>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</si>
  <si>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</si>
  <si>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</si>
  <si>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</si>
  <si>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</si>
  <si>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</si>
  <si>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</si>
  <si>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</si>
  <si>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</si>
  <si>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</si>
  <si>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</si>
  <si>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</si>
  <si>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</si>
  <si>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</si>
  <si>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</si>
  <si>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</si>
  <si>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</si>
  <si>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</si>
  <si>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</si>
  <si>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</si>
  <si>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</si>
  <si>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</si>
  <si>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</si>
  <si>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</si>
  <si>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</si>
  <si>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</si>
  <si>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</si>
  <si>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</si>
  <si>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</si>
  <si>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</si>
  <si>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</si>
  <si>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</si>
  <si>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</si>
  <si>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</si>
  <si>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</si>
  <si>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</si>
  <si>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</si>
  <si>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</si>
  <si>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</si>
  <si>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</si>
  <si>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</si>
  <si>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</si>
  <si>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</si>
  <si>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</si>
  <si>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</si>
  <si>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</si>
  <si>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</si>
  <si>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</si>
  <si>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</si>
  <si>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</si>
  <si>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</si>
  <si>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</si>
  <si>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</si>
  <si>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</si>
  <si>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</si>
  <si>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</si>
  <si>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</si>
  <si>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</si>
  <si>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</si>
  <si>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</si>
  <si>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</si>
  <si>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</si>
  <si>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</si>
  <si>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</si>
  <si>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</si>
  <si>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</si>
  <si>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</si>
  <si>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</si>
  <si>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</si>
  <si>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</si>
  <si>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</si>
  <si>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</si>
  <si>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</si>
  <si>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</si>
  <si>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</si>
  <si>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</si>
  <si>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</si>
  <si>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</si>
  <si>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</si>
  <si>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</si>
  <si>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</si>
  <si>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</si>
  <si>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</si>
  <si>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</si>
  <si>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</si>
  <si>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</si>
  <si>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</si>
  <si>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</si>
  <si>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</si>
  <si>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</si>
  <si>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</si>
  <si>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</si>
  <si>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</si>
  <si>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</si>
  <si>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</si>
  <si>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</si>
  <si>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</si>
  <si>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</si>
  <si>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</si>
  <si>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</si>
  <si>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</si>
  <si>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</si>
  <si>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</si>
  <si>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</si>
  <si>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</si>
  <si>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</si>
  <si>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</si>
  <si>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</si>
  <si>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</si>
  <si>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</si>
  <si>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</si>
  <si>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</si>
  <si>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</si>
  <si>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</si>
  <si>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</si>
  <si>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</si>
  <si>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</si>
  <si>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</si>
  <si>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</si>
  <si>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</si>
  <si>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</si>
  <si>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</si>
  <si>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</si>
  <si>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</si>
  <si>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</si>
  <si>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</si>
  <si>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</si>
  <si>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</si>
  <si>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</si>
  <si>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</si>
  <si>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</si>
  <si>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</si>
  <si>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</si>
  <si>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</si>
  <si>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</si>
  <si>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</si>
  <si>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</si>
  <si>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</si>
  <si>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</si>
  <si>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</si>
  <si>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</si>
  <si>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</si>
  <si>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</si>
  <si>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</si>
  <si>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</si>
  <si>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</si>
  <si>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</si>
  <si>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</si>
  <si>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</si>
  <si>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</si>
  <si>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</si>
  <si>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</si>
  <si>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</si>
  <si>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</si>
  <si>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</si>
  <si>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</si>
  <si>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</si>
  <si>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</si>
  <si>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</si>
  <si>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</si>
  <si>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</si>
  <si>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</si>
  <si>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</si>
  <si>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</si>
  <si>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</si>
  <si>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</si>
  <si>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</si>
  <si>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</si>
  <si>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</si>
  <si>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</si>
  <si>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</si>
  <si>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</si>
  <si>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</si>
  <si>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</si>
  <si>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</si>
  <si>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</si>
  <si>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</si>
  <si>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</si>
  <si>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</si>
  <si>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</si>
  <si>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</si>
  <si>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</si>
  <si>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</si>
  <si>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</si>
  <si>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</si>
  <si>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</si>
  <si>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</si>
  <si>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</si>
  <si>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</si>
  <si>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</si>
  <si>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</si>
  <si>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</si>
  <si>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</si>
  <si>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</si>
  <si>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</si>
  <si>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</si>
  <si>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</si>
  <si>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</si>
  <si>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</si>
  <si>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</si>
  <si>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</si>
  <si>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</si>
  <si>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</si>
  <si>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</si>
  <si>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</si>
  <si>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</si>
  <si>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</si>
  <si>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</si>
  <si>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</si>
  <si>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</si>
  <si>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</si>
  <si>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</si>
  <si>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</si>
  <si>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</si>
  <si>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</si>
  <si>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</si>
  <si>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</si>
  <si>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</si>
  <si>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</si>
  <si>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</si>
  <si>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</si>
  <si>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</si>
  <si>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</si>
  <si>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</si>
  <si>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</si>
  <si>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</si>
  <si>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</si>
  <si>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</si>
  <si>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</si>
  <si>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</si>
  <si>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</si>
  <si>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</si>
  <si>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</si>
  <si>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</si>
  <si>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</si>
  <si>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</si>
  <si>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</si>
  <si>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</si>
  <si>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</si>
  <si>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</si>
  <si>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</si>
  <si>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</si>
  <si>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</si>
  <si>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</si>
  <si>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</si>
  <si>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</si>
  <si>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</si>
  <si>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</si>
  <si>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</si>
  <si>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</si>
  <si>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</si>
  <si>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</si>
  <si>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</si>
  <si>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</si>
  <si>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</si>
  <si>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</si>
  <si>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</si>
  <si>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</si>
  <si>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</si>
  <si>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</si>
  <si>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</si>
  <si>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</si>
  <si>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</si>
  <si>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</si>
  <si>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</si>
  <si>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</si>
  <si>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</si>
  <si>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</si>
  <si>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</si>
  <si>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</si>
  <si>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</si>
  <si>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</si>
  <si>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</si>
  <si>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</si>
  <si>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</si>
  <si>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</si>
  <si>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</si>
  <si>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</si>
  <si>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</si>
  <si>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</si>
  <si>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</si>
  <si>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</si>
  <si>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</si>
  <si>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</si>
  <si>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</si>
  <si>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</si>
  <si>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</si>
  <si>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</si>
  <si>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</si>
  <si>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</si>
  <si>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</si>
  <si>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</si>
  <si>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</si>
  <si>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</si>
  <si>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</si>
  <si>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</si>
  <si>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</si>
  <si>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</si>
  <si>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</si>
  <si>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</si>
  <si>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</si>
  <si>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</si>
  <si>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</si>
  <si>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</si>
  <si>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</si>
  <si>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</si>
  <si>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</si>
  <si>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</si>
  <si>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</si>
  <si>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</si>
  <si>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</si>
  <si>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</si>
  <si>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</si>
  <si>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</si>
  <si>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</si>
  <si>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</si>
  <si>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</si>
  <si>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</si>
  <si>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</si>
  <si>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</si>
  <si>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</si>
  <si>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</si>
  <si>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</si>
  <si>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</si>
  <si>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</si>
  <si>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</si>
  <si>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</si>
  <si>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</si>
  <si>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</si>
  <si>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</si>
  <si>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</si>
  <si>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</si>
  <si>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</si>
  <si>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</si>
  <si>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</si>
  <si>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</si>
  <si>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</si>
  <si>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</si>
  <si>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</si>
  <si>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</si>
  <si>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</si>
  <si>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</si>
  <si>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</si>
  <si>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</si>
  <si>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</si>
  <si>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</si>
  <si>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</si>
  <si>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</si>
  <si>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</si>
  <si>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</si>
  <si>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</si>
  <si>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</si>
  <si>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</si>
  <si>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</si>
  <si>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</si>
  <si>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</si>
  <si>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</si>
  <si>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</si>
  <si>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</si>
  <si>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</si>
  <si>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</si>
  <si>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</si>
  <si>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</si>
  <si>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</si>
  <si>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</si>
  <si>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</si>
  <si>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</si>
  <si>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</si>
  <si>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</si>
  <si>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</si>
  <si>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</si>
  <si>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</si>
  <si>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</si>
  <si>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</si>
  <si>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</si>
  <si>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</si>
  <si>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</si>
  <si>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</si>
  <si>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</si>
  <si>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</si>
  <si>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</si>
  <si>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</si>
  <si>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</si>
  <si>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</si>
  <si>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</si>
  <si>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</si>
  <si>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</si>
  <si>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</si>
  <si>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</si>
  <si>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</si>
  <si>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</si>
  <si>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</si>
  <si>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</si>
  <si>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</si>
  <si>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</si>
  <si>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</si>
  <si>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</si>
  <si>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</si>
  <si>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</si>
  <si>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</si>
  <si>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</si>
  <si>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</si>
  <si>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</si>
  <si>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</si>
  <si>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</si>
  <si>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</si>
  <si>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</si>
  <si>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</si>
  <si>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</si>
  <si>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</si>
  <si>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</si>
  <si>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</si>
  <si>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</si>
  <si>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</si>
  <si>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</si>
  <si>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</si>
  <si>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</si>
  <si>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</si>
  <si>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</si>
  <si>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</si>
  <si>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</si>
  <si>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</si>
  <si>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</si>
  <si>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</si>
  <si>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</si>
  <si>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</si>
  <si>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</si>
  <si>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</si>
  <si>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</si>
  <si>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</si>
  <si>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</si>
  <si>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</si>
  <si>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</si>
  <si>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</si>
  <si>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</si>
  <si>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</si>
  <si>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</si>
  <si>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</si>
  <si>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</si>
  <si>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</si>
  <si>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</si>
  <si>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</si>
  <si>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</si>
  <si>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</si>
  <si>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</si>
  <si>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</si>
  <si>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</si>
  <si>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</si>
  <si>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</si>
  <si>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</si>
  <si>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</si>
  <si>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</si>
  <si>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</si>
  <si>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</si>
  <si>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</si>
  <si>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</si>
  <si>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</si>
  <si>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</si>
  <si>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</si>
  <si>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</si>
  <si>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</si>
  <si>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</si>
  <si>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</si>
  <si>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</si>
  <si>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</si>
  <si>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</si>
  <si>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</si>
  <si>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</si>
  <si>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</si>
  <si>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</si>
  <si>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</si>
  <si>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</si>
  <si>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</si>
  <si>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</si>
  <si>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</si>
  <si>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</si>
  <si>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</si>
  <si>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</si>
  <si>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</si>
  <si>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</si>
  <si>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</si>
  <si>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</si>
  <si>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</si>
  <si>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</si>
  <si>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</si>
  <si>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</si>
  <si>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</si>
  <si>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</si>
  <si>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</si>
  <si>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</si>
  <si>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</si>
  <si>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</si>
  <si>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</si>
  <si>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</si>
  <si>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</si>
  <si>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</si>
  <si>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</si>
  <si>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</si>
  <si>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</si>
  <si>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</si>
  <si>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</si>
  <si>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</si>
  <si>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</si>
  <si>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</si>
  <si>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</si>
  <si>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</si>
  <si>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</si>
  <si>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</si>
  <si>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</si>
  <si>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</si>
  <si>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</si>
  <si>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</si>
  <si>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</si>
  <si>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</si>
  <si>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</si>
  <si>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</si>
  <si>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</si>
  <si>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</si>
  <si>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</si>
  <si>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</si>
  <si>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</si>
  <si>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</si>
  <si>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</si>
  <si>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</si>
  <si>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</si>
  <si>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</si>
  <si>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</si>
  <si>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</si>
  <si>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</si>
  <si>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</si>
  <si>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</si>
  <si>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</si>
  <si>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</si>
  <si>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</si>
  <si>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</si>
  <si>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</si>
  <si>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</si>
  <si>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</si>
  <si>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</si>
  <si>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</si>
  <si>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</si>
  <si>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</si>
  <si>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</si>
  <si>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</si>
  <si>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</si>
  <si>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</si>
  <si>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</si>
  <si>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</si>
  <si>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</si>
  <si>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</si>
  <si>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</si>
  <si>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</si>
  <si>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</si>
  <si>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</si>
  <si>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</si>
  <si>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</si>
  <si>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</si>
  <si>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</si>
  <si>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</si>
  <si>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</si>
  <si>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</si>
  <si>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</si>
  <si>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</si>
  <si>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</si>
  <si>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</si>
  <si>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</si>
  <si>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</si>
  <si>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</si>
  <si>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</si>
  <si>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</si>
  <si>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</si>
  <si>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</si>
  <si>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</si>
  <si>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</si>
  <si>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</si>
  <si>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</si>
  <si>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</si>
  <si>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</si>
  <si>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</si>
  <si>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</si>
  <si>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</si>
  <si>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</si>
  <si>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</si>
  <si>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</si>
  <si>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</si>
  <si>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</si>
  <si>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</si>
  <si>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</si>
  <si>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</si>
  <si>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</si>
  <si>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</si>
  <si>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</si>
  <si>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</si>
  <si>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</si>
  <si>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</si>
  <si>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</si>
  <si>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</si>
  <si>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</si>
  <si>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</si>
  <si>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</si>
  <si>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</si>
  <si>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</si>
  <si>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</si>
  <si>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</si>
  <si>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</si>
  <si>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</si>
  <si>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</si>
  <si>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</si>
  <si>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</si>
  <si>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</si>
  <si>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</si>
  <si>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</si>
  <si>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</si>
  <si>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</si>
  <si>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</si>
  <si>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</si>
  <si>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</si>
  <si>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</si>
  <si>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</si>
  <si>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</si>
  <si>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</si>
  <si>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</si>
  <si>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</si>
  <si>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</si>
  <si>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</si>
  <si>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</si>
  <si>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</si>
  <si>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</si>
  <si>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</si>
  <si>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</si>
  <si>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</si>
  <si>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</si>
  <si>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</si>
  <si>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</si>
  <si>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</si>
  <si>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</si>
  <si>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</si>
  <si>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</si>
  <si>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</si>
  <si>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</si>
  <si>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</si>
  <si>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</si>
  <si>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</si>
  <si>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</si>
  <si>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</si>
  <si>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</si>
  <si>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</si>
  <si>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</si>
  <si>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</si>
  <si>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</si>
  <si>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</si>
  <si>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</si>
  <si>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</si>
  <si>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</si>
  <si>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</si>
  <si>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</si>
  <si>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</si>
  <si>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</si>
  <si>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</si>
  <si>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</si>
  <si>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</si>
  <si>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</si>
  <si>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</si>
  <si>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</si>
  <si>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</si>
  <si>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</si>
  <si>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</si>
  <si>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</si>
  <si>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</si>
  <si>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</si>
  <si>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</si>
  <si>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</si>
  <si>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</si>
  <si>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</si>
  <si>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</si>
  <si>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</si>
  <si>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</si>
  <si>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</si>
  <si>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</si>
  <si>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</si>
  <si>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</si>
  <si>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</si>
  <si>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</si>
  <si>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</si>
  <si>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</si>
  <si>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</si>
  <si>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</si>
  <si>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</si>
  <si>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</si>
  <si>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</si>
  <si>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</si>
  <si>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</si>
  <si>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</si>
  <si>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</si>
  <si>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</si>
  <si>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</si>
  <si>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</si>
  <si>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</si>
  <si>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</si>
  <si>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</si>
  <si>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</si>
  <si>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</si>
  <si>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</si>
  <si>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</si>
  <si>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</si>
  <si>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</si>
  <si>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</si>
  <si>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</si>
  <si>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</si>
  <si>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</si>
  <si>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</si>
  <si>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</si>
  <si>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</si>
  <si>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</si>
  <si>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</si>
  <si>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</si>
  <si>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</si>
  <si>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</si>
  <si>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</si>
  <si>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</si>
  <si>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</si>
  <si>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</si>
  <si>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</si>
  <si>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</si>
  <si>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</si>
  <si>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</si>
  <si>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</si>
  <si>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</si>
  <si>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</si>
  <si>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</si>
  <si>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</si>
  <si>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</si>
  <si>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</si>
  <si>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</si>
  <si>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</si>
  <si>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</si>
  <si>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</si>
  <si>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</si>
  <si>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</si>
  <si>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</si>
  <si>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</si>
  <si>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</si>
  <si>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</si>
  <si>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</si>
  <si>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</si>
  <si>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</si>
  <si>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</si>
  <si>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</si>
  <si>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</si>
  <si>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</si>
  <si>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</si>
  <si>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</si>
  <si>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</si>
  <si>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</si>
  <si>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</si>
  <si>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</si>
  <si>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</si>
  <si>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</si>
  <si>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</si>
  <si>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</si>
  <si>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</si>
  <si>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</si>
  <si>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</si>
  <si>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</si>
  <si>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</si>
  <si>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</si>
  <si>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</si>
  <si>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</si>
  <si>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</si>
  <si>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</si>
  <si>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</si>
  <si>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</si>
  <si>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</si>
  <si>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</si>
  <si>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</si>
  <si>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</si>
  <si>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</si>
  <si>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</si>
  <si>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</si>
  <si>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</si>
  <si>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</si>
  <si>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</si>
  <si>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</si>
  <si>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</si>
  <si>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</si>
  <si>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</si>
  <si>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</si>
  <si>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</si>
  <si>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</si>
  <si>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</si>
  <si>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</si>
  <si>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</si>
  <si>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</si>
  <si>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</si>
  <si>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</si>
  <si>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</si>
  <si>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</si>
  <si>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</si>
  <si>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</si>
  <si>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</si>
  <si>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</si>
  <si>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</si>
  <si>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</si>
  <si>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</si>
  <si>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</si>
  <si>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</si>
  <si>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</si>
  <si>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</si>
  <si>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</si>
  <si>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</si>
  <si>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</si>
  <si>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</si>
  <si>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</si>
  <si>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</si>
  <si>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</si>
  <si>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</si>
  <si>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</si>
  <si>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</si>
  <si>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</si>
  <si>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</si>
  <si>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</si>
  <si>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</si>
  <si>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</si>
  <si>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</si>
  <si>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</si>
  <si>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</si>
  <si>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</si>
  <si>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</si>
  <si>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</si>
  <si>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</si>
  <si>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</si>
  <si>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</si>
  <si>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</si>
  <si>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</si>
  <si>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</si>
  <si>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</si>
  <si>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</si>
  <si>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</si>
  <si>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</si>
  <si>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</si>
  <si>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</si>
  <si>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</si>
  <si>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</si>
  <si>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</si>
  <si>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</si>
  <si>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</si>
  <si>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</si>
  <si>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</si>
  <si>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</si>
  <si>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</si>
  <si>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</si>
  <si>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</si>
  <si>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</si>
  <si>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</si>
  <si>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</si>
  <si>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</si>
  <si>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</si>
  <si>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</si>
  <si>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</si>
  <si>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</si>
  <si>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</si>
  <si>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</si>
  <si>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</si>
  <si>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</si>
  <si>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</si>
  <si>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</si>
  <si>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</si>
  <si>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</si>
  <si>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</si>
  <si>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</si>
  <si>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</si>
  <si>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</si>
  <si>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</si>
  <si>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</si>
  <si>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</si>
  <si>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</si>
  <si>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</si>
  <si>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</si>
  <si>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</si>
  <si>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</si>
  <si>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</si>
  <si>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</si>
  <si>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</si>
  <si>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</si>
  <si>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</si>
  <si>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</si>
  <si>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</si>
  <si>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</si>
  <si>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</si>
  <si>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</si>
  <si>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</si>
  <si>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</si>
  <si>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</si>
  <si>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</si>
  <si>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</si>
  <si>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</si>
  <si>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</si>
  <si>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</si>
  <si>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</si>
  <si>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</si>
  <si>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</si>
  <si>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</si>
  <si>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</si>
  <si>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</si>
  <si>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</si>
  <si>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</si>
  <si>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</si>
  <si>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</si>
  <si>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</si>
  <si>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</si>
  <si>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</si>
  <si>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</si>
  <si>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</si>
  <si>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</si>
  <si>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</si>
  <si>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</si>
  <si>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</si>
  <si>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</si>
  <si>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</si>
  <si>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</si>
  <si>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</si>
  <si>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</si>
  <si>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</si>
  <si>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</si>
  <si>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</si>
  <si>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</si>
  <si>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</si>
  <si>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</si>
  <si>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</si>
  <si>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</si>
  <si>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</si>
  <si>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</si>
  <si>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</si>
  <si>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</si>
  <si>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</si>
  <si>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</si>
  <si>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</si>
  <si>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</si>
  <si>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</si>
  <si>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</si>
  <si>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</si>
  <si>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</si>
  <si>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</si>
  <si>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</si>
  <si>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</si>
  <si>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</si>
  <si>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</si>
  <si>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</si>
  <si>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</si>
  <si>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</si>
  <si>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</si>
  <si>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</si>
  <si>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</si>
  <si>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</si>
  <si>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</si>
  <si>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</si>
  <si>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</si>
  <si>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</si>
  <si>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</si>
  <si>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</si>
  <si>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</si>
  <si>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</si>
  <si>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</si>
  <si>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</si>
  <si>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</si>
  <si>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</si>
  <si>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</si>
  <si>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</si>
  <si>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</si>
  <si>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</si>
  <si>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</si>
  <si>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</si>
  <si>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</si>
  <si>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</si>
  <si>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</si>
  <si>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</si>
  <si>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</si>
  <si>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</si>
  <si>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</si>
  <si>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</si>
  <si>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</si>
  <si>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</si>
  <si>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</si>
  <si>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</si>
  <si>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</si>
  <si>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</si>
  <si>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</si>
  <si>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</si>
  <si>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</si>
  <si>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</si>
  <si>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</si>
  <si>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</si>
  <si>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</si>
  <si>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</si>
  <si>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</si>
  <si>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</si>
  <si>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</si>
  <si>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</si>
  <si>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</si>
  <si>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</si>
  <si>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</si>
  <si>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</si>
  <si>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</si>
  <si>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</si>
  <si>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</si>
  <si>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</si>
  <si>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</si>
  <si>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</si>
  <si>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</si>
  <si>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</si>
  <si>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</si>
  <si>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</si>
  <si>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</si>
  <si>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</si>
  <si>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</si>
  <si>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</si>
  <si>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</si>
  <si>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</si>
  <si>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</si>
  <si>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</si>
  <si>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</si>
  <si>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</si>
  <si>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</si>
  <si>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</si>
  <si>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</si>
  <si>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</si>
  <si>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</si>
  <si>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</si>
  <si>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</si>
  <si>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</si>
  <si>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</si>
  <si>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</si>
  <si>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</si>
  <si>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</si>
  <si>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</si>
  <si>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</si>
  <si>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</si>
  <si>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</si>
  <si>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</si>
  <si>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</si>
  <si>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</si>
  <si>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</si>
  <si>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</si>
  <si>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</si>
  <si>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</si>
  <si>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</si>
  <si>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</si>
  <si>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</si>
  <si>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</si>
  <si>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</si>
  <si>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</si>
  <si>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</si>
  <si>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</si>
  <si>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</si>
  <si>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</si>
  <si>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</si>
  <si>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</si>
  <si>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</si>
  <si>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</si>
  <si>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</si>
  <si>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</si>
  <si>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</si>
  <si>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</si>
  <si>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</si>
  <si>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</si>
  <si>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</si>
  <si>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</si>
  <si>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</si>
  <si>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</si>
  <si>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</si>
  <si>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</si>
  <si>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</si>
  <si>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</si>
  <si>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</si>
  <si>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</si>
  <si>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</si>
  <si>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</si>
  <si>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</si>
  <si>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</si>
  <si>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</si>
  <si>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</si>
  <si>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</si>
  <si>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</si>
  <si>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</si>
  <si>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</si>
  <si>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</si>
  <si>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</si>
  <si>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</si>
  <si>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</si>
  <si>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</si>
  <si>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</si>
  <si>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</si>
  <si>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</si>
  <si>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</si>
  <si>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</si>
  <si>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</si>
  <si>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</si>
  <si>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</si>
  <si>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</si>
  <si>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</si>
  <si>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</si>
  <si>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</si>
  <si>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</si>
  <si>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</si>
  <si>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</si>
  <si>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</si>
  <si>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</si>
  <si>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</si>
  <si>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</si>
  <si>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</si>
  <si>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</si>
  <si>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</si>
  <si>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</si>
  <si>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</si>
  <si>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</si>
  <si>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</si>
  <si>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</si>
  <si>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</si>
  <si>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</si>
  <si>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</si>
  <si>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</si>
  <si>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</si>
  <si>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</si>
  <si>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</si>
  <si>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</si>
  <si>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</si>
  <si>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</si>
  <si>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</si>
  <si>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</si>
  <si>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</si>
  <si>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</si>
  <si>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</si>
  <si>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</si>
  <si>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</si>
  <si>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</si>
  <si>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</si>
  <si>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</si>
  <si>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</si>
  <si>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</si>
  <si>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</si>
  <si>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</si>
  <si>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</si>
  <si>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</si>
  <si>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</si>
  <si>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</si>
  <si>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</si>
  <si>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</si>
  <si>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</si>
  <si>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</si>
  <si>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</si>
  <si>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</si>
  <si>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</si>
  <si>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</si>
  <si>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</si>
  <si>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</si>
  <si>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</si>
  <si>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</si>
  <si>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</si>
  <si>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</si>
  <si>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</si>
  <si>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</si>
  <si>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</si>
  <si>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</si>
  <si>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</si>
  <si>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</si>
  <si>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</si>
  <si>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</si>
  <si>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</si>
  <si>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</si>
  <si>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</si>
  <si>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</si>
  <si>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</si>
  <si>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</si>
  <si>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</si>
  <si>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</si>
  <si>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</si>
  <si>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</si>
  <si>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</si>
  <si>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</si>
  <si>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</si>
  <si>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</si>
  <si>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</si>
  <si>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</si>
  <si>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</si>
  <si>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</si>
  <si>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</si>
  <si>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</si>
  <si>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</si>
  <si>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</si>
  <si>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</si>
  <si>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</si>
  <si>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</si>
  <si>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</si>
  <si>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</si>
  <si>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</si>
  <si>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</si>
  <si>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</si>
  <si>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</si>
  <si>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</si>
  <si>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</si>
  <si>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</si>
  <si>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</si>
  <si>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</si>
  <si>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</si>
  <si>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</si>
  <si>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</si>
  <si>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</si>
  <si>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</si>
  <si>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</si>
  <si>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</si>
  <si>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</si>
  <si>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</si>
  <si>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</si>
  <si>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</si>
  <si>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</si>
  <si>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</si>
  <si>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</si>
  <si>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</si>
  <si>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</si>
  <si>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</si>
  <si>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</si>
  <si>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</si>
  <si>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</si>
  <si>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</si>
  <si>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</si>
  <si>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</si>
  <si>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</si>
  <si>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</si>
  <si>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</si>
  <si>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</si>
  <si>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</si>
  <si>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</si>
  <si>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</si>
  <si>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</si>
  <si>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</si>
  <si>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</si>
  <si>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</si>
  <si>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</si>
  <si>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</si>
  <si>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</si>
  <si>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</si>
  <si>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</si>
  <si>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</si>
  <si>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</si>
  <si>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</si>
  <si>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</si>
  <si>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</si>
  <si>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</si>
  <si>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</si>
  <si>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</si>
  <si>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</si>
  <si>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</si>
  <si>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</si>
  <si>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</si>
  <si>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</si>
  <si>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</si>
  <si>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</si>
  <si>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</si>
  <si>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</si>
  <si>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</si>
  <si>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</si>
  <si>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</si>
  <si>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</si>
  <si>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</si>
  <si>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</si>
  <si>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</si>
  <si>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</si>
  <si>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</si>
  <si>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</si>
  <si>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</si>
  <si>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</si>
  <si>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</si>
  <si>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</si>
  <si>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</si>
  <si>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</si>
  <si>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</si>
  <si>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</si>
  <si>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</si>
  <si>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</si>
  <si>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</si>
  <si>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</si>
  <si>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</si>
  <si>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</si>
  <si>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</si>
  <si>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</si>
  <si>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</si>
  <si>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</si>
  <si>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</si>
  <si>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</si>
  <si>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</si>
  <si>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</si>
  <si>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</si>
  <si>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</si>
  <si>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</si>
  <si>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</si>
  <si>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</si>
  <si>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</si>
  <si>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</si>
  <si>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</si>
  <si>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</si>
  <si>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</si>
  <si>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</si>
  <si>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</si>
  <si>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</si>
  <si>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</si>
  <si>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</si>
  <si>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</si>
  <si>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</si>
  <si>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</si>
  <si>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</si>
  <si>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</si>
  <si>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</si>
  <si>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</si>
  <si>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</si>
  <si>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</si>
  <si>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</si>
  <si>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</si>
  <si>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</si>
  <si>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</si>
  <si>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</si>
  <si>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</si>
  <si>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</si>
  <si>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</si>
  <si>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</si>
  <si>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</si>
  <si>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</si>
  <si>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</si>
  <si>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</si>
  <si>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</si>
  <si>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</si>
  <si>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Identifiant unique du patient dans le cadre du logiciel émetteur</t>
  </si>
  <si>
    <t>Numéro du SAMU régulant la mission SMUR</t>
  </si>
  <si>
    <t>Numéro du dossier SAMU à l’origine de la mission SMUR</t>
  </si>
  <si>
    <t>Finess géographique et juridique de l’établissement siège du SMUR</t>
  </si>
  <si>
    <t>creationDate</t>
  </si>
  <si>
    <t>decisionDate</t>
  </si>
  <si>
    <t>regulation</t>
  </si>
  <si>
    <t>Levallois-Perret</t>
  </si>
  <si>
    <t>Sexe du patient. 
F pour une femme, H pour un homme</t>
  </si>
  <si>
    <t>278112B050002</t>
  </si>
  <si>
    <t>Numéro d'inscription au Répertoire ou numéro de sécurité sociale, unique</t>
  </si>
  <si>
    <t>Code INSEE de la commune de résidence</t>
  </si>
  <si>
    <t>A valoriser avec un code de la nomenclature associée</t>
  </si>
  <si>
    <t>VPC130</t>
  </si>
  <si>
    <t xml:space="preserve">A valoriser avec un code de la nomenclature associée.
Correspond à un type d'établissement recevant du public (EHPAD, Etablissement de santé / sportifs, etc), logement (maison individuelle, résidence), espaces privatifs de travail (chantier, entreprise), voie publique (autoroute, métro), etc. </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</si>
  <si>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</si>
  <si>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</si>
  <si>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</si>
  <si>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</si>
  <si>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</si>
  <si>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</si>
  <si>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</si>
  <si>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</si>
  <si>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TMED</t>
  </si>
  <si>
    <t xml:space="preserve">Indique si le patiet est transporté ou non (Sans transport associé / avec transport associé). 
A valoriser par un code de la nomenclature associée. </t>
  </si>
  <si>
    <t>Décision</t>
  </si>
  <si>
    <t>Moyen de transport</t>
  </si>
  <si>
    <t>Type de vecteur de transport</t>
  </si>
  <si>
    <t>Niveau de médicalisation du transport</t>
  </si>
  <si>
    <t>Composition de l'équipage</t>
  </si>
  <si>
    <t xml:space="preserve">O si complet et N si incomplet </t>
  </si>
  <si>
    <t>Actes réalisés par le SMUR</t>
  </si>
  <si>
    <t>Diagnostic principal SMUR</t>
  </si>
  <si>
    <t>Diagnostic associé  SMUR</t>
  </si>
  <si>
    <t>Décrit le type d'acte réalisé par le SMUR : Mise en condition (ex. couveuse, sonde d'intubation, sonde gastrique, etc.), Traitements (ex. Médicaments IV, transfusion, etc.), Gestes associés (ex. Accouchement, massage cardiaque, etc.). 
A valoriser avec un code de la nomenclature associée.</t>
  </si>
  <si>
    <t>CV, SG, VVP, AG, ALR, ACC</t>
  </si>
  <si>
    <t>Thésaurus SFMU-FEDORU</t>
  </si>
  <si>
    <t>FINESS juridique établissement rattachement SMUR</t>
  </si>
  <si>
    <t>FINESS géographique établissement rattachement SMUR ou antenne SMUR</t>
  </si>
  <si>
    <t>Statuts des horaire du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</si>
  <si>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</si>
  <si>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</si>
  <si>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</si>
  <si>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</si>
  <si>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</si>
  <si>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</si>
  <si>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</si>
  <si>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</si>
  <si>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type de moyen engagé dans l'intervention (SMUR, TSU, HOSPIT, etc.)</t>
  </si>
  <si>
    <t>type de véhicule terrestre / aérien / maritime engagé dans l'intervention</t>
  </si>
  <si>
    <t>AR, VLM, VSAV</t>
  </si>
  <si>
    <t>mainDiagnostic</t>
  </si>
  <si>
    <t>associatedDiagnostic</t>
  </si>
  <si>
    <t>team</t>
  </si>
  <si>
    <t>intervention</t>
  </si>
  <si>
    <t>daeStatus</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</si>
  <si>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</si>
  <si>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</si>
  <si>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</si>
  <si>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</si>
  <si>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</si>
  <si>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</si>
  <si>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</si>
  <si>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</si>
  <si>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</si>
  <si>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</si>
  <si>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</si>
  <si>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</si>
  <si>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</si>
  <si>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</si>
  <si>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</si>
  <si>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</si>
  <si>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</si>
  <si>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Pays où à lieu l'intervention</t>
  </si>
  <si>
    <t>Pays où réside le patient</t>
  </si>
  <si>
    <t>Type d'évènement</t>
  </si>
  <si>
    <t>Sortie SUR primaire, Sortie SMUR Secondaire, Transfert TIIH</t>
  </si>
  <si>
    <t>S, P, T</t>
  </si>
  <si>
    <t>Annulation de l'intervention</t>
  </si>
  <si>
    <t>cancelStatus</t>
  </si>
  <si>
    <t>VRAI, FAUX</t>
  </si>
  <si>
    <t>Indique si la mission est annulée</t>
  </si>
  <si>
    <t>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</si>
</sst>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0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2" fillId="0" borderId="0" xfId="0" applyFont="1" applyAlignment="1">
      <alignment horizontal="left"/>
    </xf>
    <xf numFmtId="0" fontId="2" fillId="0" borderId="0" xfId="0" applyFont="1" applyAlignment="1">
      <alignment horizontal="left" vertical="top" wrapText="1"/>
    </xf>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1" fillId="60" borderId="0" xfId="0" applyFont="1" applyFill="1" applyAlignment="1">
      <alignment wrapText="1"/>
    </xf>
    <xf numFmtId="0" fontId="7" fillId="60" borderId="0" xfId="0" applyFont="1" applyFill="1"/>
    <xf numFmtId="0" fontId="86" fillId="60" borderId="0" xfId="0" applyFont="1" applyFill="1" applyAlignment="1">
      <alignment horizontal="left"/>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2" fillId="60"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xf numFmtId="0" fontId="1" fillId="14" borderId="0" xfId="0" applyFont="1" applyFill="1" applyAlignment="1">
      <alignment wrapText="1"/>
    </xf>
    <xf numFmtId="0" fontId="1" fillId="14" borderId="0" xfId="0" applyFont="1" applyFill="1" applyAlignment="1">
      <alignment horizontal="left" wrapText="1"/>
    </xf>
    <xf numFmtId="0" fontId="1" fillId="14" borderId="0" xfId="0" applyFont="1" applyFill="1" applyAlignment="1">
      <alignment horizontal="center" vertical="center" wrapText="1"/>
    </xf>
    <xf numFmtId="0" fontId="1" fillId="14" borderId="0" xfId="0" applyFont="1" applyFill="1" applyAlignment="1">
      <alignment horizontal="center" wrapText="1"/>
    </xf>
    <xf numFmtId="0" fontId="1" fillId="14" borderId="16" xfId="0" applyFont="1" applyFill="1" applyBorder="1" applyAlignment="1">
      <alignment horizontal="center" wrapText="1"/>
    </xf>
    <xf numFmtId="0" fontId="55" fillId="14" borderId="0" xfId="0" applyFont="1" applyFill="1"/>
    <xf numFmtId="0" fontId="1" fillId="14" borderId="0" xfId="0" applyFont="1" applyFill="1" applyAlignment="1">
      <alignment horizontal="left" vertical="top" wrapText="1"/>
    </xf>
    <xf numFmtId="0" fontId="1" fillId="14" borderId="16" xfId="0" applyFont="1" applyFill="1" applyBorder="1" applyAlignment="1">
      <alignment horizontal="lef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6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59" dataDxfId="958">
  <autoFilter ref="A8:AD20" xr:uid="{EF99425A-BF7C-494D-843B-A436A28F1D50}"/>
  <tableColumns count="30">
    <tableColumn id="26" xr3:uid="{F6E0102F-6A62-4676-8743-12C78DFD5AAE}" name="ID" totalsRowFunction="count" dataDxfId="957" totalsRowDxfId="956"/>
    <tableColumn id="34" xr3:uid="{C5C184C6-181D-45CF-A63D-7AEDCADFA43B}" name="Donnée (Niveau 1)" dataDxfId="955" totalsRowDxfId="954"/>
    <tableColumn id="1" xr3:uid="{48BA0677-2A51-4516-901D-245A32C9EF11}" name="Donnée (Niveau 2)" totalsRowFunction="count" dataDxfId="953" totalsRowDxfId="952"/>
    <tableColumn id="2" xr3:uid="{22B866D0-1B5E-4581-93E5-86229BC69C02}" name="Donnée (Niveau 3)" totalsRowFunction="count" dataDxfId="951" totalsRowDxfId="950"/>
    <tableColumn id="3" xr3:uid="{888BC815-3A76-4EEA-B68B-9A9CFFA21AC6}" name="Donnée (Niveau 4)" totalsRowFunction="count" dataDxfId="949" totalsRowDxfId="948"/>
    <tableColumn id="4" xr3:uid="{A1D31B95-E51B-44D1-A7C2-8E42F9D33E13}" name="Donnée (Niveau 5)" totalsRowFunction="count" dataDxfId="947" totalsRowDxfId="946"/>
    <tableColumn id="5" xr3:uid="{EA6D57DD-52EF-4D70-B539-0505DC6517EC}" name="Donnée (Niveau 6)" totalsRowFunction="count" dataDxfId="945" totalsRowDxfId="944"/>
    <tableColumn id="6" xr3:uid="{3FE552E2-2FEF-4E1A-B5DE-F4C21C13A296}" name="Description" totalsRowFunction="count" dataDxfId="943" totalsRowDxfId="942"/>
    <tableColumn id="14" xr3:uid="{BE5AEDCA-1CC5-4938-964E-9C68E6A07DC7}" name="Exemples" totalsRowFunction="count" dataDxfId="941" totalsRowDxfId="940"/>
    <tableColumn id="13" xr3:uid="{ED5FE47C-9997-4511-9856-83AF83A90171}" name="Fichier XSD" totalsRowFunction="count" dataDxfId="939" totalsRowDxfId="938"/>
    <tableColumn id="32" xr3:uid="{5C8C2495-D269-4E47-88B5-00584EF6B484}" name="Balise EMSI" dataDxfId="937" totalsRowDxfId="936"/>
    <tableColumn id="7" xr3:uid="{5C4F4C1E-17D3-4C4E-9650-A41F0BBB82B0}" name="Balise NexSIS" totalsRowFunction="count" dataDxfId="935" totalsRowDxfId="934"/>
    <tableColumn id="21" xr3:uid="{D8470834-C8F8-4F70-9302-7A4C602B72E6}" name="Nouvelle balise" totalsRowFunction="count" dataDxfId="933" totalsRowDxfId="932"/>
    <tableColumn id="8" xr3:uid="{D4E41060-B282-4AE5-8C87-3716CFB70625}" name="Nantes - balise" totalsRowFunction="count" dataDxfId="931" totalsRowDxfId="930"/>
    <tableColumn id="15" xr3:uid="{BB0E9A10-45CE-44DE-802C-D3A58D081A2F}" name="Nantes - description" totalsRowFunction="count" dataDxfId="929" totalsRowDxfId="928"/>
    <tableColumn id="18" xr3:uid="{8FE17C2A-E229-4B7F-B204-F356EEB4AE45}" name="GT399" totalsRowFunction="count" dataDxfId="927" totalsRowDxfId="926"/>
    <tableColumn id="9" xr3:uid="{4C9E2B92-3A78-454F-B9FF-8B97A2EAE3ED}" name="GT399 description" totalsRowFunction="count" dataDxfId="925" totalsRowDxfId="924"/>
    <tableColumn id="10" xr3:uid="{CCF33634-CF25-46BD-8DE3-12B24D24D5F8}" name="Priorisation" totalsRowFunction="count" dataDxfId="923" totalsRowDxfId="922"/>
    <tableColumn id="11" xr3:uid="{85B3828E-8687-4AA3-88CE-D610FCBDCFDE}" name="Cardinalité" dataDxfId="921" totalsRowDxfId="920"/>
    <tableColumn id="27" xr3:uid="{CF8F2F83-80E1-4F34-8CA4-101022C31379}" name="Objet" totalsRowFunction="count" dataDxfId="919" totalsRowDxfId="918"/>
    <tableColumn id="12" xr3:uid="{9491E93A-73C3-4214-8227-2A99EABCA3C1}" name="Format (ou type)" totalsRowFunction="count" dataDxfId="917" totalsRowDxfId="916"/>
    <tableColumn id="31" xr3:uid="{97801A1D-505C-4F61-ACF5-6EE844F5E23A}" name="Détails de format" dataDxfId="915" totalsRowDxfId="914"/>
    <tableColumn id="36" xr3:uid="{62248724-3AC6-48C6-B62F-D3C050A5A08F}" name="15-18" dataDxfId="913" totalsRowDxfId="912"/>
    <tableColumn id="35" xr3:uid="{2A6F94A4-B86B-4A8C-8862-6337DBF190B2}" name="15-15" dataDxfId="911" totalsRowDxfId="910"/>
    <tableColumn id="37" xr3:uid="{01782744-2942-D140-994A-3D343B0E0342}" name="CUT" dataDxfId="909" totalsRowDxfId="908"/>
    <tableColumn id="19" xr3:uid="{B112D546-E236-4723-880E-6D39731D2093}" name="Commentaire Hub Santé" totalsRowFunction="count" dataDxfId="907" totalsRowDxfId="906"/>
    <tableColumn id="16" xr3:uid="{E6CB6828-8B65-4F12-95B0-B9304BA135D8}" name="Commentaire Philippe Dreyfus" totalsRowFunction="count" dataDxfId="905" totalsRowDxfId="904"/>
    <tableColumn id="33" xr3:uid="{9AEA7D2D-C467-4E16-9414-C9877028EA11}" name="Commentaire FBE" dataDxfId="903" totalsRowDxfId="902"/>
    <tableColumn id="17" xr3:uid="{ACE48C56-220E-4341-8BEC-04B45FF1F728}" name="Commentaire Yann Penverne" totalsRowFunction="count" dataDxfId="901" totalsRowDxfId="900"/>
    <tableColumn id="20" xr3:uid="{A0AF1313-269D-4060-8F91-417D2F081DEB}" name="NexSIS" totalsRowFunction="custom" dataDxfId="899" totalsRowDxfId="89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97" dataDxfId="896" totalsRowDxfId="895">
  <autoFilter ref="A8:AD14" xr:uid="{EF99425A-BF7C-494D-843B-A436A28F1D50}"/>
  <tableColumns count="30">
    <tableColumn id="26" xr3:uid="{D5B2518C-6D8E-6147-8C4F-B866728B3834}" name="ID" totalsRowFunction="count" dataDxfId="894" totalsRowDxfId="893"/>
    <tableColumn id="34" xr3:uid="{87148819-B7A5-7947-82EE-7CD825960AED}" name="Donnée (Niveau 1)" dataDxfId="892" totalsRowDxfId="891"/>
    <tableColumn id="1" xr3:uid="{D13C8DA4-A6E7-6647-83BF-735A36445504}" name="Donnée (Niveau 2)" totalsRowFunction="count" dataDxfId="890" totalsRowDxfId="889"/>
    <tableColumn id="2" xr3:uid="{9844E3D8-484C-674F-A6FE-C5E74C0BECD7}" name="Donnée (Niveau 3)" totalsRowFunction="count" dataDxfId="888" totalsRowDxfId="887"/>
    <tableColumn id="3" xr3:uid="{EDEAC3BB-E6E5-6D4A-81D4-0D53BDE32BE7}" name="Donnée (Niveau 4)" totalsRowFunction="count" dataDxfId="886" totalsRowDxfId="885"/>
    <tableColumn id="4" xr3:uid="{02D62420-0C0A-4A42-BF62-D538EE277DA2}" name="Donnée (Niveau 5)" totalsRowFunction="count" dataDxfId="884" totalsRowDxfId="883"/>
    <tableColumn id="5" xr3:uid="{AEDF2332-EB8E-3F47-A30F-62F4B295DC6E}" name="Donnée (Niveau 6)" totalsRowFunction="count" dataDxfId="882" totalsRowDxfId="881"/>
    <tableColumn id="6" xr3:uid="{6B82679A-C79E-B942-87C2-2A9AC62DFE61}" name="Description" totalsRowFunction="count" dataDxfId="880" totalsRowDxfId="879"/>
    <tableColumn id="14" xr3:uid="{64EB0DE7-7110-B649-B47F-39D14AB54769}" name="Exemples" totalsRowFunction="count" dataDxfId="878" totalsRowDxfId="877"/>
    <tableColumn id="7" xr3:uid="{30859462-25E2-6C4B-8D3C-5F2310CF2710}" name="Balise NexSIS" totalsRowFunction="count" dataDxfId="876" totalsRowDxfId="875"/>
    <tableColumn id="21" xr3:uid="{C7789C87-5B0F-9240-95BB-36A6DBBF16F7}" name="Nouvelle balise" totalsRowFunction="count" dataDxfId="874" totalsRowDxfId="873"/>
    <tableColumn id="8" xr3:uid="{56A311D2-6944-B44A-BA90-1B44FB783B25}" name="Nantes - balise" totalsRowFunction="count" dataDxfId="872" totalsRowDxfId="871"/>
    <tableColumn id="15" xr3:uid="{CC481BC4-1ACF-7849-B03D-7121652EE416}" name="Nantes - description" totalsRowFunction="count" dataDxfId="870" totalsRowDxfId="869"/>
    <tableColumn id="18" xr3:uid="{DA3EC825-B94E-6142-B1D1-58F763F6812E}" name="GT399" totalsRowFunction="count" dataDxfId="868" totalsRowDxfId="867"/>
    <tableColumn id="9" xr3:uid="{A60F6B9F-CF7A-6F48-A3FD-7FC591506696}" name="GT399 description" totalsRowFunction="count" dataDxfId="866" totalsRowDxfId="865"/>
    <tableColumn id="10" xr3:uid="{F183E99A-8936-D242-9E2F-7DF202579449}" name="Priorisation" totalsRowFunction="count" dataDxfId="864" totalsRowDxfId="863"/>
    <tableColumn id="11" xr3:uid="{0C55DBEB-B030-EB40-8778-44C43E402B7D}" name="Cardinalité" dataDxfId="862" totalsRowDxfId="861"/>
    <tableColumn id="27" xr3:uid="{3EA0014F-1F9E-3346-86AA-D19E79E32F71}" name="Objet" totalsRowFunction="count" dataDxfId="860" totalsRowDxfId="859"/>
    <tableColumn id="12" xr3:uid="{A3CD3B4C-97D3-9741-9A73-087C7A9F8936}" name="Format (ou type)" totalsRowFunction="count" dataDxfId="858" totalsRowDxfId="857"/>
    <tableColumn id="37" xr3:uid="{3FE45E5F-AD1E-7B48-BE25-BC7327DD16EC}" name="Nomenclature/ énumération" dataDxfId="856" totalsRowDxfId="855"/>
    <tableColumn id="31" xr3:uid="{9CB46CA4-597C-5148-8480-F8796E3C5AFD}" name="Détails de format" dataDxfId="854" totalsRowDxfId="853"/>
    <tableColumn id="36" xr3:uid="{97A47004-218F-7749-B82B-5B2AEE40A23C}" name="15-18" dataDxfId="852" totalsRowDxfId="851"/>
    <tableColumn id="35" xr3:uid="{544CEA0F-DCB5-C64C-9CDE-A40F1906888F}" name="15-15" dataDxfId="850" totalsRowDxfId="849"/>
    <tableColumn id="39" xr3:uid="{6DB8C4C4-E592-DA4D-B502-CA1F3A98FF18}" name="CUT" dataDxfId="848" totalsRowDxfId="847"/>
    <tableColumn id="19" xr3:uid="{F48E57B7-0080-CD4F-8CC0-D9866BEEABEE}" name="Commentaire Hub Santé" totalsRowFunction="count" dataDxfId="846" totalsRowDxfId="845"/>
    <tableColumn id="16" xr3:uid="{93611743-80E2-3A49-9F47-6E81E63C36BC}" name="Commentaire Philippe Dreyfus" totalsRowFunction="count" dataDxfId="844" totalsRowDxfId="843"/>
    <tableColumn id="33" xr3:uid="{E8582012-E1AA-5C48-84F3-81E85831EA3D}" name="Commentaire FBE" dataDxfId="842" totalsRowDxfId="841"/>
    <tableColumn id="17" xr3:uid="{10CD9342-79AA-B840-BD59-F6A02345EC01}" name="Commentaire Yann Penverne" totalsRowFunction="count" dataDxfId="840" totalsRowDxfId="839"/>
    <tableColumn id="20" xr3:uid="{36DD8A92-EC42-2849-A047-5EE0AABF1132}" name="NexSIS" totalsRowFunction="custom" dataDxfId="838" totalsRowDxfId="837">
      <totalsRowFormula>SUBTOTAL(103,createCase3[NexSIS])-COUNTIFS(createCase3[NexSIS],"=X")</totalsRowFormula>
    </tableColumn>
    <tableColumn id="22" xr3:uid="{055A2D99-D525-3349-A349-779652E6F495}" name="Métier" totalsRowFunction="custom" dataDxfId="836" totalsRowDxfId="83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834" dataDxfId="833" totalsRowDxfId="832">
  <autoFilter ref="A8:AD184" xr:uid="{EF99425A-BF7C-494D-843B-A436A28F1D50}"/>
  <tableColumns count="30">
    <tableColumn id="26" xr3:uid="{F89F79B0-EC13-4626-8B8B-E72803CF8D7F}" name="ID" totalsRowFunction="count" dataDxfId="831" totalsRowDxfId="29"/>
    <tableColumn id="34" xr3:uid="{82D9E408-6E89-6548-8064-32C2C1C49796}" name="Donnée (Niveau 1)" dataDxfId="830" totalsRowDxfId="28"/>
    <tableColumn id="1" xr3:uid="{A4D81CB2-5DBF-46A1-831A-3B0CB8713987}" name="Donnée (Niveau 2)" totalsRowFunction="count" dataDxfId="829" totalsRowDxfId="27"/>
    <tableColumn id="2" xr3:uid="{70FEA672-42A5-4D50-83E3-20F1DC99F826}" name="Donnée (Niveau 3)" totalsRowFunction="count" dataDxfId="828" totalsRowDxfId="26"/>
    <tableColumn id="3" xr3:uid="{E5F546D4-3F7C-49D3-ACAD-5C0AA86EEA72}" name="Donnée (Niveau 4)" totalsRowFunction="count" dataDxfId="827" totalsRowDxfId="25"/>
    <tableColumn id="4" xr3:uid="{C36F63D5-6F86-4068-8553-7E11F2FF2E34}" name="Donnée (Niveau 5)" totalsRowFunction="count" dataDxfId="826" totalsRowDxfId="24"/>
    <tableColumn id="5" xr3:uid="{BCD32C8B-1BF5-4152-A4E3-856EB454D41F}" name="Donnée (Niveau 6)" totalsRowFunction="count" dataDxfId="825" totalsRowDxfId="23"/>
    <tableColumn id="6" xr3:uid="{31AB271A-A79E-4AD6-A425-139013E5C0ED}" name="Description" totalsRowFunction="count" dataDxfId="824" totalsRowDxfId="22"/>
    <tableColumn id="14" xr3:uid="{42356E16-5C2C-47EF-96D9-1439EB52D654}" name="Exemples" totalsRowFunction="count" dataDxfId="823" totalsRowDxfId="21"/>
    <tableColumn id="7" xr3:uid="{05B3DFF6-BC4E-40A1-862A-0EBD5F2686D8}" name="Balise NexSIS" totalsRowFunction="count" dataDxfId="822" totalsRowDxfId="20"/>
    <tableColumn id="21" xr3:uid="{A67EAB5D-C889-4A87-AEDD-CB5D507B5224}" name="Nouvelle balise" totalsRowFunction="count" dataDxfId="821" totalsRowDxfId="19"/>
    <tableColumn id="8" xr3:uid="{142E6E6B-2EEA-41C0-969F-103EB7FEE77B}" name="Nantes - balise" totalsRowFunction="count" dataDxfId="820" totalsRowDxfId="18"/>
    <tableColumn id="15" xr3:uid="{4B3C95EC-2C41-42CE-9528-75F02E532B07}" name="Nantes - description" totalsRowFunction="count" dataDxfId="819" totalsRowDxfId="17"/>
    <tableColumn id="18" xr3:uid="{DD4C49C8-6EEB-4810-B6DF-F5EA0958E68F}" name="GT399" totalsRowFunction="count" dataDxfId="818" totalsRowDxfId="16"/>
    <tableColumn id="9" xr3:uid="{1EF347D1-5F3C-455F-B7CC-0411A0A13BA5}" name="GT399 description" totalsRowFunction="count" dataDxfId="817" totalsRowDxfId="15"/>
    <tableColumn id="10" xr3:uid="{A688C13F-43B2-4D38-AB61-5A8FA70F8877}" name="Priorisation" totalsRowFunction="count" dataDxfId="816" totalsRowDxfId="14"/>
    <tableColumn id="11" xr3:uid="{740E98DF-4145-4688-96B5-1DB2B4C65860}" name="Cardinalité" dataDxfId="815" totalsRowDxfId="13"/>
    <tableColumn id="27" xr3:uid="{5362BDCB-F398-463F-807C-5642BE8139A3}" name="Objet" totalsRowFunction="count" dataDxfId="814" totalsRowDxfId="12"/>
    <tableColumn id="12" xr3:uid="{F99D40B9-B75A-4B6D-AD14-A9CC94A67A94}" name="Format (ou type)" totalsRowFunction="count" dataDxfId="813" totalsRowDxfId="11"/>
    <tableColumn id="37" xr3:uid="{C4249FC6-D549-4A35-98D7-D98FEFD604C7}" name="Nomenclature/ énumération" dataDxfId="812" totalsRowDxfId="10"/>
    <tableColumn id="31" xr3:uid="{165DCEEB-09D9-4414-9EB1-071322B65527}" name="Détails de format" dataDxfId="811" totalsRowDxfId="9"/>
    <tableColumn id="36" xr3:uid="{DFE77849-E589-4C00-A974-5EA32CAC9950}" name="15-18" dataDxfId="810" totalsRowDxfId="8"/>
    <tableColumn id="35" xr3:uid="{6F7422E5-A9F0-4CB5-94CC-23CADED3A1EA}" name="15-15" dataDxfId="809" totalsRowDxfId="7"/>
    <tableColumn id="39" xr3:uid="{D123E456-B227-404D-9075-2C12B6D79281}" name="CUT" dataDxfId="808" totalsRowDxfId="6"/>
    <tableColumn id="19" xr3:uid="{0E27CA97-E0CC-4707-8A95-C2EB8B822A50}" name="Commentaire Hub Santé" totalsRowFunction="count" dataDxfId="807" totalsRowDxfId="5"/>
    <tableColumn id="16" xr3:uid="{85C90A89-19FA-4640-8DE9-5BC81E29801A}" name="Commentaire Philippe Dreyfus" totalsRowFunction="count" dataDxfId="806" totalsRowDxfId="4"/>
    <tableColumn id="33" xr3:uid="{F9B7E469-F267-4217-89F6-2332B9BE9F00}" name="Commentaire FBE" dataDxfId="805" totalsRowDxfId="3"/>
    <tableColumn id="17" xr3:uid="{AF1719C0-5CFC-4F9F-8447-1E16DD154E8D}" name="Commentaire Yann Penverne" totalsRowFunction="count" dataDxfId="804" totalsRowDxfId="2"/>
    <tableColumn id="20" xr3:uid="{A1AC7405-8CAD-4797-ACD3-A6DB9BD4973A}" name="NexSIS" totalsRowFunction="custom" dataDxfId="803" totalsRowDxfId="1">
      <totalsRowFormula>SUBTOTAL(103,createCase[NexSIS])-COUNTIFS(createCase[NexSIS],"=X")</totalsRowFormula>
    </tableColumn>
    <tableColumn id="22" xr3:uid="{BFD15786-BC47-434A-8C58-1A07EC8D4305}" name="Métier" totalsRowFunction="custom" dataDxfId="802"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801" dataDxfId="800" totalsRowDxfId="799">
  <autoFilter ref="A8:AD40" xr:uid="{139B08A9-6E95-44C3-AAF2-47A1E041A300}"/>
  <tableColumns count="30">
    <tableColumn id="26" xr3:uid="{76B09BD2-765E-4FE8-A29E-4F59C0D3711E}" name="ID" totalsRowFunction="count" dataDxfId="798" totalsRowDxfId="797"/>
    <tableColumn id="34" xr3:uid="{E6A9750D-7053-42BF-B6E9-5D60426C66F9}" name="Donnée (Niveau 1)" dataDxfId="796" totalsRowDxfId="795"/>
    <tableColumn id="1" xr3:uid="{4A041B0F-51F6-4EC2-81E6-BF60C95ABF25}" name="Donnée (Niveau 2)" totalsRowFunction="count" dataDxfId="794" totalsRowDxfId="793"/>
    <tableColumn id="2" xr3:uid="{508E268C-7E33-4DCA-9D64-83D885B49EC5}" name="Donnée (Niveau 3)" totalsRowFunction="count" dataDxfId="792" totalsRowDxfId="791"/>
    <tableColumn id="3" xr3:uid="{9071058B-1804-4AB5-AAE7-D8C9C7B172A4}" name="Donnée (Niveau 4)" totalsRowFunction="count" dataDxfId="790" totalsRowDxfId="789"/>
    <tableColumn id="4" xr3:uid="{1DD618A4-ED59-43AE-A0EF-48925F5F1DF7}" name="Donnée (Niveau 5)" totalsRowFunction="count" dataDxfId="788" totalsRowDxfId="787"/>
    <tableColumn id="5" xr3:uid="{DC181194-2591-4E2C-B612-885B1DD860D2}" name="Donnée (Niveau 6)" totalsRowFunction="count" dataDxfId="786" totalsRowDxfId="785"/>
    <tableColumn id="6" xr3:uid="{3E49BD0B-2C80-4D4F-A659-BBF50E5B0114}" name="Description" totalsRowFunction="count" dataDxfId="784" totalsRowDxfId="783"/>
    <tableColumn id="14" xr3:uid="{C549C695-BAEF-49B5-A6D0-DD9B2603E7F0}" name="Exemples" totalsRowFunction="count" dataDxfId="782" totalsRowDxfId="781"/>
    <tableColumn id="7" xr3:uid="{3A029491-29BB-4A14-A068-783A3BE9CC02}" name="Balise NexSIS" totalsRowFunction="count" dataDxfId="780" totalsRowDxfId="779"/>
    <tableColumn id="21" xr3:uid="{35970E5D-CE82-4B4E-8042-878639816E01}" name="Nouvelle balise" totalsRowFunction="count" dataDxfId="778" totalsRowDxfId="777"/>
    <tableColumn id="8" xr3:uid="{674D42D7-849A-4D38-BBE6-32BE88031AC3}" name="Nantes - balise" totalsRowFunction="count" dataDxfId="776" totalsRowDxfId="775"/>
    <tableColumn id="15" xr3:uid="{C98D4E8E-1263-466C-B977-9228E42E6B00}" name="Nantes - description" totalsRowFunction="count" dataDxfId="774" totalsRowDxfId="773"/>
    <tableColumn id="18" xr3:uid="{DE1FC6D8-BAB2-4E3D-9655-D3AFFDC7901A}" name="GT399" totalsRowFunction="count" dataDxfId="772" totalsRowDxfId="771"/>
    <tableColumn id="9" xr3:uid="{CB79D2B8-2C86-4243-85BB-74FBC8C27E99}" name="GT399 description" totalsRowFunction="count" dataDxfId="770" totalsRowDxfId="769"/>
    <tableColumn id="10" xr3:uid="{2D46238A-3590-40BF-8718-041D8D64C9ED}" name="Priorisation" totalsRowFunction="count" dataDxfId="768" totalsRowDxfId="767"/>
    <tableColumn id="11" xr3:uid="{2C5C1662-A3D3-4057-93B5-F0916A89A3F7}" name="Cardinalité" dataDxfId="766" totalsRowDxfId="765"/>
    <tableColumn id="27" xr3:uid="{37755F76-E837-4DB7-8AC8-ACA5F1ADBDE4}" name="Objet" totalsRowFunction="count" dataDxfId="764" totalsRowDxfId="763"/>
    <tableColumn id="12" xr3:uid="{C9A7FA5F-4EF8-43F5-873B-C866A2D24F9C}" name="Format (ou type)" totalsRowFunction="count" dataDxfId="762" totalsRowDxfId="761"/>
    <tableColumn id="37" xr3:uid="{D2628546-E974-4FE9-85CF-345D22D4CAEA}" name="Nomenclature/ énumération" dataDxfId="760" totalsRowDxfId="759"/>
    <tableColumn id="31" xr3:uid="{8834D6C9-91D9-4EE6-A7FE-EA935206C97A}" name="Détails de format" dataDxfId="758" totalsRowDxfId="757"/>
    <tableColumn id="36" xr3:uid="{F3CF33D2-5F9B-4F42-ADEC-C7558AA3D097}" name="15-18" dataDxfId="756" totalsRowDxfId="755"/>
    <tableColumn id="35" xr3:uid="{A4B741B2-27ED-4D6E-83EA-5674583CB8F7}" name="15-15" dataDxfId="754" totalsRowDxfId="753"/>
    <tableColumn id="39" xr3:uid="{82EF489F-83FD-44B6-98BE-98C0B08DCF31}" name="CUT" dataDxfId="752" totalsRowDxfId="751"/>
    <tableColumn id="19" xr3:uid="{E14635D2-4836-49E1-B486-3A7B5BADDE08}" name="Commentaire Hub Santé" totalsRowFunction="count" dataDxfId="750" totalsRowDxfId="749"/>
    <tableColumn id="16" xr3:uid="{0944CC7E-4137-4097-9CC1-0EB22831617D}" name="Commentaire Philippe Dreyfus" totalsRowFunction="count" dataDxfId="748" totalsRowDxfId="747"/>
    <tableColumn id="33" xr3:uid="{489D7767-92B8-4DF9-98DC-35CB934214D2}" name="Commentaire FBE" dataDxfId="746" totalsRowDxfId="745"/>
    <tableColumn id="17" xr3:uid="{CD72D700-F87C-4002-9D2D-800596DC1B5C}" name="Commentaire Yann Penverne" totalsRowFunction="count" dataDxfId="744" totalsRowDxfId="743"/>
    <tableColumn id="20" xr3:uid="{CE76C422-74CC-405E-A0AB-2C07404599C5}" name="NexSIS" totalsRowFunction="custom" dataDxfId="742" totalsRowDxfId="741">
      <totalsRowFormula>SUBTOTAL(103,createCase2[NexSIS])-COUNTIFS(createCase2[NexSIS],"=X")</totalsRowFormula>
    </tableColumn>
    <tableColumn id="22" xr3:uid="{FA49D6E4-4797-4E5F-9319-F66E82C15CDA}" name="Métier" totalsRowFunction="custom" dataDxfId="740" totalsRowDxfId="739">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8" totalsRowCount="1" headerRowDxfId="738" dataDxfId="737" totalsRowDxfId="736">
  <autoFilter ref="A8:AD67" xr:uid="{63D50B21-49FD-4724-931E-4B74BF8476B1}"/>
  <tableColumns count="30">
    <tableColumn id="26" xr3:uid="{8D5EDC39-215F-4E94-846A-3D4ACA1D2C53}" name="ID" totalsRowFunction="count" dataDxfId="735" totalsRowDxfId="734"/>
    <tableColumn id="34" xr3:uid="{207093F4-4D8B-4CEB-9D2D-235D14641525}" name="Donnée (Niveau 1)" dataDxfId="733" totalsRowDxfId="732"/>
    <tableColumn id="1" xr3:uid="{9E73ABC5-269F-4BD3-9995-81E72371DAE3}" name="Donnée (Niveau 2)" totalsRowFunction="count" dataDxfId="731" totalsRowDxfId="730"/>
    <tableColumn id="2" xr3:uid="{2161A585-4F28-44FE-A023-7DB4D8C14776}" name="Donnée (Niveau 3)" totalsRowFunction="count" dataDxfId="729" totalsRowDxfId="728"/>
    <tableColumn id="3" xr3:uid="{B4AC3C84-E90A-41BE-8D7E-B00512446AA0}" name="Donnée (Niveau 4)" totalsRowFunction="count" dataDxfId="727" totalsRowDxfId="726"/>
    <tableColumn id="4" xr3:uid="{7625C9EB-D58E-42FE-879B-9F8F2027D9BC}" name="Donnée (Niveau 5)" totalsRowFunction="count" dataDxfId="725" totalsRowDxfId="724"/>
    <tableColumn id="5" xr3:uid="{F9A74558-8C8F-45C8-835B-46F0B31B479D}" name="Donnée (Niveau 6)" totalsRowFunction="count" dataDxfId="723" totalsRowDxfId="722"/>
    <tableColumn id="6" xr3:uid="{09509801-3591-48A7-8985-CCEA3490DE3C}" name="Description" totalsRowFunction="count" dataDxfId="721" totalsRowDxfId="720"/>
    <tableColumn id="14" xr3:uid="{8545E83F-C13A-48FC-82C5-4A224D3A6106}" name="Exemples" totalsRowFunction="count" dataDxfId="719" totalsRowDxfId="718"/>
    <tableColumn id="7" xr3:uid="{F7282465-AB67-4D8A-90B4-CAF4CDB5007B}" name="Balise NexSIS" totalsRowFunction="count" dataDxfId="717" totalsRowDxfId="716"/>
    <tableColumn id="21" xr3:uid="{44DD35C0-3D58-465E-82FF-70ABB11F29EF}" name="Nouvelle balise" totalsRowFunction="count" dataDxfId="715" totalsRowDxfId="714"/>
    <tableColumn id="8" xr3:uid="{8F87BED5-B74C-4B7A-B29D-D91C208A9F73}" name="Nantes - balise" totalsRowFunction="count" dataDxfId="713" totalsRowDxfId="712"/>
    <tableColumn id="15" xr3:uid="{718CC66C-29F4-4C63-B0E0-D70789F55F8F}" name="Nantes - description" totalsRowFunction="count" dataDxfId="711" totalsRowDxfId="710"/>
    <tableColumn id="18" xr3:uid="{65F92B88-E7A2-45E5-8796-E162FAED8248}" name="GT399" totalsRowFunction="count" dataDxfId="709" totalsRowDxfId="708"/>
    <tableColumn id="9" xr3:uid="{A24D6524-4257-4D93-94F9-A3667397DDBA}" name="GT399 description" totalsRowFunction="count" dataDxfId="707" totalsRowDxfId="706"/>
    <tableColumn id="10" xr3:uid="{E016D53B-CB5B-4F83-A1DA-7C210BE8E926}" name="Priorisation" totalsRowFunction="count" dataDxfId="705" totalsRowDxfId="704"/>
    <tableColumn id="11" xr3:uid="{17AE5B25-E42A-4545-AF36-AE2BF5D231F1}" name="Cardinalité" dataDxfId="703" totalsRowDxfId="702"/>
    <tableColumn id="27" xr3:uid="{0646FC2D-E448-497F-9566-96B9E754D7B3}" name="Objet" totalsRowFunction="count" dataDxfId="701" totalsRowDxfId="700"/>
    <tableColumn id="12" xr3:uid="{9F463A79-A8A7-456D-BC30-1910D14EEA3A}" name="Format (ou type)" totalsRowFunction="count" dataDxfId="699" totalsRowDxfId="698"/>
    <tableColumn id="37" xr3:uid="{B034C9F4-78BE-4F4D-9B79-BA9F5DAB2826}" name="Nomenclature/ énumération" dataDxfId="697" totalsRowDxfId="696"/>
    <tableColumn id="31" xr3:uid="{3158C7A2-A99D-4EF2-8BAE-8667747DCF73}" name="Détails de format" dataDxfId="695" totalsRowDxfId="694"/>
    <tableColumn id="36" xr3:uid="{89279DA3-D94C-4AAB-B817-DF00FFBA9888}" name="15-18" dataDxfId="693" totalsRowDxfId="692"/>
    <tableColumn id="35" xr3:uid="{EE84F553-FEE7-4CD0-89C0-C8DD492F4429}" name="15-15" dataDxfId="691" totalsRowDxfId="690"/>
    <tableColumn id="39" xr3:uid="{DA320A45-45B6-4963-91DD-917A38D8DF49}" name="CUT" dataDxfId="689" totalsRowDxfId="688"/>
    <tableColumn id="19" xr3:uid="{FF109D4E-4787-4AB3-9E15-478656FCDADF}" name="Commentaire Hub Santé" totalsRowFunction="count" dataDxfId="687" totalsRowDxfId="686"/>
    <tableColumn id="16" xr3:uid="{642C8AF9-3354-4F6C-A37B-363B64C9780B}" name="Commentaire Philippe Dreyfus" totalsRowFunction="count" dataDxfId="685" totalsRowDxfId="684"/>
    <tableColumn id="33" xr3:uid="{44001357-ED08-4953-9C2E-B2302A17E223}" name="Commentaire FBE" dataDxfId="683" totalsRowDxfId="682"/>
    <tableColumn id="17" xr3:uid="{D9CE2245-CA19-44A0-94CC-CE702DFB5445}" name="Commentaire Yann Penverne" totalsRowFunction="count" dataDxfId="681" totalsRowDxfId="680"/>
    <tableColumn id="20" xr3:uid="{2A0BBAC6-9A77-4C1A-BA6E-777232E44EA6}" name="NexSIS" totalsRowFunction="custom" dataDxfId="679" totalsRowDxfId="678">
      <totalsRowFormula>SUBTOTAL(103,createCase2912[NexSIS])-COUNTIFS(createCase2912[NexSIS],"=X")</totalsRowFormula>
    </tableColumn>
    <tableColumn id="22" xr3:uid="{2D3A15A0-662A-48E8-A3A3-1095AE1804CC}" name="Métier" totalsRowFunction="custom" dataDxfId="677" totalsRowDxfId="676">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75" dataDxfId="674" totalsRowDxfId="673">
  <autoFilter ref="A8:AD18" xr:uid="{3932ADEA-DC88-4A0F-8DAC-A587FD7E4148}"/>
  <tableColumns count="30">
    <tableColumn id="26" xr3:uid="{3299B1BE-9E8D-4297-8D33-E8B4E6314998}" name="ID" totalsRowFunction="count" dataDxfId="672" totalsRowDxfId="671"/>
    <tableColumn id="34" xr3:uid="{943EB1AA-FC87-47D8-9208-417FE7A33ACF}" name="Donnée (Niveau 1)" dataDxfId="670" totalsRowDxfId="669"/>
    <tableColumn id="1" xr3:uid="{9AB0B7F6-617C-49F5-8E21-C93976E9DCDA}" name="Donnée (Niveau 2)" totalsRowFunction="count" dataDxfId="668" totalsRowDxfId="667"/>
    <tableColumn id="2" xr3:uid="{A48A81EF-3C17-489D-BCD8-5B425E174DCF}" name="Donnée (Niveau 3)" totalsRowFunction="count" dataDxfId="666" totalsRowDxfId="665"/>
    <tableColumn id="3" xr3:uid="{AEF972B8-4C2B-48DE-9661-295612B8D9D4}" name="Donnée (Niveau 4)" totalsRowFunction="count" dataDxfId="664" totalsRowDxfId="663"/>
    <tableColumn id="4" xr3:uid="{3788DC23-8937-4CF6-BF8E-302839D5FFDD}" name="Donnée (Niveau 5)" totalsRowFunction="count" dataDxfId="662" totalsRowDxfId="661"/>
    <tableColumn id="5" xr3:uid="{52D81477-ABE6-4966-B95A-C02F570AE73A}" name="Donnée (Niveau 6)" totalsRowFunction="count" dataDxfId="660" totalsRowDxfId="659"/>
    <tableColumn id="6" xr3:uid="{8CBF540E-BEA4-4436-8262-A7C687CE3E2D}" name="Description" totalsRowFunction="count" dataDxfId="658" totalsRowDxfId="657"/>
    <tableColumn id="14" xr3:uid="{64D795F4-1995-494F-810E-260DF2C5085A}" name="Exemples" totalsRowFunction="count" dataDxfId="656" totalsRowDxfId="655"/>
    <tableColumn id="7" xr3:uid="{D6B3F761-7C6E-417A-9BDD-696632C9F5FF}" name="Balise NexSIS" totalsRowFunction="count" dataDxfId="654" totalsRowDxfId="653"/>
    <tableColumn id="21" xr3:uid="{9DFC9AE6-5781-4CF5-9259-45DCFD672294}" name="Nouvelle balise" totalsRowFunction="count" dataDxfId="652" totalsRowDxfId="651"/>
    <tableColumn id="8" xr3:uid="{01EECBEF-753B-4F59-99A4-4790E47E73EE}" name="Nantes - balise" totalsRowFunction="count" dataDxfId="650" totalsRowDxfId="649"/>
    <tableColumn id="15" xr3:uid="{0A856445-1DFB-47A0-8F98-1BB704EBE9BB}" name="Nantes - description" totalsRowFunction="count" dataDxfId="648" totalsRowDxfId="647"/>
    <tableColumn id="18" xr3:uid="{C7281F1D-46DF-4F03-B261-CAA071B10445}" name="GT399" totalsRowFunction="count" dataDxfId="646" totalsRowDxfId="645"/>
    <tableColumn id="9" xr3:uid="{8F75A270-1699-45B9-AEE8-46DC9C103E9A}" name="GT399 description" totalsRowFunction="count" dataDxfId="644" totalsRowDxfId="643"/>
    <tableColumn id="10" xr3:uid="{C4EF9828-8BEA-45BA-9358-37C041F8BE93}" name="Priorisation" totalsRowFunction="count" dataDxfId="642" totalsRowDxfId="641"/>
    <tableColumn id="11" xr3:uid="{C8A1EB70-9D5E-41CB-888E-94DB682F73EE}" name="Cardinalité" dataDxfId="640" totalsRowDxfId="639"/>
    <tableColumn id="27" xr3:uid="{CA1C1D4B-6AA0-4DEB-8946-D2D88578F7E3}" name="Objet" totalsRowFunction="count" dataDxfId="638" totalsRowDxfId="637"/>
    <tableColumn id="12" xr3:uid="{DE654E76-8FBA-4354-9CF8-6E6A462E6409}" name="Format (ou type)" totalsRowFunction="count" dataDxfId="636" totalsRowDxfId="635"/>
    <tableColumn id="37" xr3:uid="{C96CA3D7-42EC-4F04-A68A-7444B82822C8}" name="Nomenclature/ énumération" dataDxfId="634" totalsRowDxfId="633"/>
    <tableColumn id="31" xr3:uid="{D0A863DE-C408-4007-8ED1-035E6F8C1949}" name="Détails de format" dataDxfId="632" totalsRowDxfId="631"/>
    <tableColumn id="36" xr3:uid="{4FBDDCB5-6890-404E-AF57-163DA21D490D}" name="15-18" dataDxfId="630" totalsRowDxfId="629"/>
    <tableColumn id="35" xr3:uid="{31AA9CC8-C176-428C-BF54-6A11D6D81BB2}" name="15-15" dataDxfId="628" totalsRowDxfId="627"/>
    <tableColumn id="39" xr3:uid="{8866D17E-800C-4E85-BE99-1E028619BE67}" name="CUT" dataDxfId="626" totalsRowDxfId="625"/>
    <tableColumn id="19" xr3:uid="{89AE86E7-D981-4E55-B036-1545CE5A0149}" name="Commentaire Hub Santé" totalsRowFunction="count" dataDxfId="624" totalsRowDxfId="623"/>
    <tableColumn id="16" xr3:uid="{ACDAA173-B451-4B80-A3E5-E5A1D928393F}" name="Commentaire Philippe Dreyfus" totalsRowFunction="count" dataDxfId="622" totalsRowDxfId="621"/>
    <tableColumn id="33" xr3:uid="{9B4758BD-1388-4079-8A50-1F8C39538EDF}" name="Commentaire FBE" dataDxfId="620" totalsRowDxfId="619"/>
    <tableColumn id="17" xr3:uid="{BF13D23C-C019-4EEE-96CD-540F8E568157}" name="Commentaire Yann Penverne" totalsRowFunction="count" dataDxfId="618" totalsRowDxfId="617"/>
    <tableColumn id="20" xr3:uid="{CA95465C-6ED7-43BD-96F7-66CA68FFA6DF}" name="NexSIS" totalsRowFunction="custom" dataDxfId="616" totalsRowDxfId="615">
      <totalsRowFormula>SUBTOTAL(103,createCase29[NexSIS])-COUNTIFS(createCase29[NexSIS],"=X")</totalsRowFormula>
    </tableColumn>
    <tableColumn id="22" xr3:uid="{A91321AB-D5A1-492C-80AF-94204824579D}" name="Métier" totalsRowFunction="custom" dataDxfId="614" totalsRowDxfId="613">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12">
  <autoFilter ref="A8:W23" xr:uid="{EEF68223-2157-47F6-9133-264D671F0942}"/>
  <tableColumns count="23">
    <tableColumn id="1" xr3:uid="{0308532B-296F-49D7-B76E-23948A2F1FAE}" name="ID" totalsRowFunction="count" dataDxfId="611" totalsRowDxfId="610"/>
    <tableColumn id="2" xr3:uid="{4E5CA3CD-74C0-41D7-A064-93B29A44F6EA}" name="Donnée (Niveau 1)" totalsRowFunction="custom" dataDxfId="609" totalsRowDxfId="608">
      <totalsRowFormula>SUBTOTAL(103,Tableau3[Donnée (Niveau 1)])</totalsRowFormula>
    </tableColumn>
    <tableColumn id="3" xr3:uid="{099F4D11-28E8-482A-B443-FA0B35F69A5A}" name="Donnée (Niveau 2)" totalsRowFunction="custom" dataDxfId="607" totalsRowDxfId="606">
      <totalsRowFormula>SUBTOTAL(103,Tableau3[Donnée (Niveau 2)])</totalsRowFormula>
    </tableColumn>
    <tableColumn id="4" xr3:uid="{894FFF8F-C344-436B-8995-6D977D9EE845}" name="Donnée (Niveau 3)" totalsRowFunction="custom" dataDxfId="605" totalsRowDxfId="604">
      <totalsRowFormula>SUBTOTAL(103,Tableau3[Donnée (Niveau 3)])</totalsRowFormula>
    </tableColumn>
    <tableColumn id="5" xr3:uid="{AB815DDF-5ECF-4083-A621-45835C8FE42C}" name="Donnée (Niveau 4)" totalsRowFunction="custom" dataDxfId="603" totalsRowDxfId="602">
      <totalsRowFormula>SUBTOTAL(103,Tableau3[Donnée (Niveau 4)])</totalsRowFormula>
    </tableColumn>
    <tableColumn id="6" xr3:uid="{20F05C10-E73C-4ECE-95CB-368439F635A4}" name="Donnée (Niveau 5)" totalsRowFunction="custom" dataDxfId="601" totalsRowDxfId="600">
      <totalsRowFormula>SUBTOTAL(103,Tableau3[Donnée (Niveau 5)])</totalsRowFormula>
    </tableColumn>
    <tableColumn id="7" xr3:uid="{CD2D80B3-AFB4-4A43-A25F-9936020F0A33}" name="Donnée (Niveau 6)" totalsRowFunction="custom" dataDxfId="599" totalsRowDxfId="598">
      <totalsRowFormula>SUBTOTAL(103,Tableau3[Donnée (Niveau 6)])</totalsRowFormula>
    </tableColumn>
    <tableColumn id="8" xr3:uid="{6D534A97-72D3-4D26-ACDA-1E36EFF5A5D1}" name="Description" totalsRowFunction="custom" totalsRowDxfId="597">
      <totalsRowFormula>SUBTOTAL(103,Tableau3[Description])</totalsRowFormula>
    </tableColumn>
    <tableColumn id="9" xr3:uid="{1C7F0F41-E26E-4A31-99F7-36DA6F587FD4}" name="Exemples" totalsRowFunction="custom" totalsRowDxfId="596">
      <totalsRowFormula>SUBTOTAL(103,Tableau3[Exemples])</totalsRowFormula>
    </tableColumn>
    <tableColumn id="10" xr3:uid="{16E03419-7018-452F-85C4-FD235A5FD831}" name="Balise NexSIS" totalsRowFunction="custom" totalsRowDxfId="595">
      <totalsRowFormula>SUBTOTAL(103,Tableau3[Balise NexSIS])</totalsRowFormula>
    </tableColumn>
    <tableColumn id="11" xr3:uid="{B07E8B63-480E-4E4D-B3C9-5480DBD4EBFD}" name="Nouvelle balise" totalsRowFunction="custom" totalsRowDxfId="594">
      <totalsRowFormula>SUBTOTAL(103,Tableau3[Nouvelle balise])</totalsRowFormula>
    </tableColumn>
    <tableColumn id="12" xr3:uid="{580E514F-043D-4789-9329-386B22D4622D}" name="Nantes - balise" totalsRowFunction="custom" totalsRowDxfId="593">
      <totalsRowFormula>SUBTOTAL(103,Tableau3[Nantes - balise])</totalsRowFormula>
    </tableColumn>
    <tableColumn id="13" xr3:uid="{0C60FD75-9B70-4899-B643-430300539392}" name="Nantes - description" totalsRowFunction="custom" totalsRowDxfId="592">
      <totalsRowFormula>SUBTOTAL(103,Tableau3[Nantes - description])</totalsRowFormula>
    </tableColumn>
    <tableColumn id="14" xr3:uid="{A80B0132-E4A5-41BF-9151-A57B2C45E16D}" name="GT399" totalsRowFunction="custom" totalsRowDxfId="591">
      <totalsRowFormula>SUBTOTAL(103,Tableau3[GT399])</totalsRowFormula>
    </tableColumn>
    <tableColumn id="15" xr3:uid="{8E187925-974B-4A24-81D7-AB82144912F1}" name="GT399 description" totalsRowFunction="custom" totalsRowDxfId="590">
      <totalsRowFormula>SUBTOTAL(103,Tableau3[GT399 description])</totalsRowFormula>
    </tableColumn>
    <tableColumn id="16" xr3:uid="{42F38D08-76CB-4B3A-A731-4207FB6FBE23}" name="Priorisation" totalsRowFunction="custom" totalsRowDxfId="589">
      <totalsRowFormula>SUBTOTAL(103,Tableau3[Priorisation])</totalsRowFormula>
    </tableColumn>
    <tableColumn id="17" xr3:uid="{9F68F1ED-1480-436C-8BC5-AA551A9025A4}" name="Cardinalité" totalsRowFunction="custom" dataDxfId="588" totalsRowDxfId="587">
      <totalsRowFormula>SUBTOTAL(103,Tableau3[Cardinalité])</totalsRowFormula>
    </tableColumn>
    <tableColumn id="18" xr3:uid="{8D71687D-B67F-4FBE-A91C-E3D7AF1CF7CE}" name="Objet" totalsRowFunction="custom" dataDxfId="586" totalsRowDxfId="585">
      <totalsRowFormula>SUBTOTAL(103,Tableau3[Objet])</totalsRowFormula>
    </tableColumn>
    <tableColumn id="19" xr3:uid="{3997D7F5-733D-4A1D-97E2-3BDAED2B9FE3}" name="Format (ou type)" totalsRowFunction="custom" dataDxfId="584" totalsRowDxfId="583">
      <totalsRowFormula>SUBTOTAL(103,Tableau3[Format (ou type)])</totalsRowFormula>
    </tableColumn>
    <tableColumn id="20" xr3:uid="{33562809-70DE-436A-940D-49F45D5F14A8}" name="Nomenclature/ énumération" totalsRowFunction="custom" totalsRowDxfId="582">
      <totalsRowFormula>SUBTOTAL(103,Tableau3[Nomenclature/ énumération])</totalsRowFormula>
    </tableColumn>
    <tableColumn id="21" xr3:uid="{0FBF9953-AE08-41BF-9CDE-EA27950F10D4}" name="Détails de format" totalsRowFunction="custom" totalsRowDxfId="581">
      <totalsRowFormula>SUBTOTAL(103,Tableau3[Détails de format])</totalsRowFormula>
    </tableColumn>
    <tableColumn id="22" xr3:uid="{9F868D8D-588A-4128-8291-ABF86AE38F9A}" name="15-18" totalsRowFunction="custom" dataDxfId="580" totalsRowDxfId="579">
      <totalsRowFormula>SUBTOTAL(103,Tableau3[15-18])</totalsRowFormula>
    </tableColumn>
    <tableColumn id="23" xr3:uid="{87B18F95-525A-4A9B-860F-C7A99278233D}" name="15-15" totalsRowFunction="custom" dataDxfId="578" totalsRowDxfId="577">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76">
  <autoFilter ref="A8:W9" xr:uid="{75253F3A-254C-4618-A5FE-BEE9E9C3C612}"/>
  <tableColumns count="23">
    <tableColumn id="1" xr3:uid="{B9312955-B2A3-439B-98E2-35497FC3B9CD}" name="ID" totalsRowFunction="count" dataDxfId="575" totalsRowDxfId="574"/>
    <tableColumn id="2" xr3:uid="{A41A30AA-1973-446D-97F1-BB8048C22A4F}" name="Donnée (Niveau 1)" totalsRowFunction="custom" dataDxfId="573" totalsRowDxfId="572">
      <totalsRowFormula>SUBTOTAL(103,Tableau35[Donnée (Niveau 1)])</totalsRowFormula>
    </tableColumn>
    <tableColumn id="3" xr3:uid="{DFE7CE8D-9D20-4AEF-A0BD-66C619A3B39A}" name="Donnée (Niveau 2)" totalsRowFunction="custom" dataDxfId="571" totalsRowDxfId="570">
      <totalsRowFormula>SUBTOTAL(103,Tableau35[Donnée (Niveau 2)])</totalsRowFormula>
    </tableColumn>
    <tableColumn id="4" xr3:uid="{D4BCA6FB-BEEB-4675-B373-97CA3247D3B3}" name="Donnée (Niveau 3)" totalsRowFunction="custom" dataDxfId="569" totalsRowDxfId="568">
      <totalsRowFormula>SUBTOTAL(103,Tableau35[Donnée (Niveau 3)])</totalsRowFormula>
    </tableColumn>
    <tableColumn id="5" xr3:uid="{98330C77-3D56-4BE0-94A2-82DDC5827C96}" name="Donnée (Niveau 4)" totalsRowFunction="custom" dataDxfId="567" totalsRowDxfId="566">
      <totalsRowFormula>SUBTOTAL(103,Tableau35[Donnée (Niveau 4)])</totalsRowFormula>
    </tableColumn>
    <tableColumn id="6" xr3:uid="{3D011196-6587-48FF-87E2-AE1D56773EE7}" name="Donnée (Niveau 5)" totalsRowFunction="custom" dataDxfId="565" totalsRowDxfId="564">
      <totalsRowFormula>SUBTOTAL(103,Tableau35[Donnée (Niveau 5)])</totalsRowFormula>
    </tableColumn>
    <tableColumn id="7" xr3:uid="{9EBCC79E-BB78-43E2-8390-99AED4817490}" name="Donnée (Niveau 6)" totalsRowFunction="custom" dataDxfId="563" totalsRowDxfId="562">
      <totalsRowFormula>SUBTOTAL(103,Tableau35[Donnée (Niveau 6)])</totalsRowFormula>
    </tableColumn>
    <tableColumn id="8" xr3:uid="{E26B9737-D2F7-4253-9691-0FAB27540899}" name="Description" totalsRowFunction="custom" totalsRowDxfId="561">
      <totalsRowFormula>SUBTOTAL(103,Tableau35[Description])</totalsRowFormula>
    </tableColumn>
    <tableColumn id="9" xr3:uid="{CD269DAD-CD7B-426A-8623-52708A75A9F3}" name="Exemples" totalsRowFunction="custom" totalsRowDxfId="560">
      <totalsRowFormula>SUBTOTAL(103,Tableau35[Exemples])</totalsRowFormula>
    </tableColumn>
    <tableColumn id="10" xr3:uid="{20924355-7D5C-49E1-BBA9-453A972E5FD5}" name="Balise NexSIS" totalsRowFunction="custom" totalsRowDxfId="559">
      <totalsRowFormula>SUBTOTAL(103,Tableau35[Balise NexSIS])</totalsRowFormula>
    </tableColumn>
    <tableColumn id="11" xr3:uid="{E6886C03-3B0D-46D0-99EE-5173E67D42D5}" name="Nouvelle balise" totalsRowFunction="custom" totalsRowDxfId="558">
      <totalsRowFormula>SUBTOTAL(103,Tableau35[Nouvelle balise])</totalsRowFormula>
    </tableColumn>
    <tableColumn id="12" xr3:uid="{FC0A1304-6D18-4479-8A8D-40E1640CC417}" name="Nantes - balise" totalsRowFunction="custom" totalsRowDxfId="557">
      <totalsRowFormula>SUBTOTAL(103,Tableau35[Nantes - balise])</totalsRowFormula>
    </tableColumn>
    <tableColumn id="13" xr3:uid="{F13FED84-5993-4B0F-9596-BB54F03D8CD2}" name="Nantes - description" totalsRowFunction="custom" totalsRowDxfId="556">
      <totalsRowFormula>SUBTOTAL(103,Tableau35[Nantes - description])</totalsRowFormula>
    </tableColumn>
    <tableColumn id="14" xr3:uid="{D10C28EC-5A2B-4C5A-9DF5-FA610DC16AB7}" name="GT399" totalsRowFunction="custom" totalsRowDxfId="555">
      <totalsRowFormula>SUBTOTAL(103,Tableau35[GT399])</totalsRowFormula>
    </tableColumn>
    <tableColumn id="15" xr3:uid="{BEB12139-7DD8-42F5-B1E1-2ECBC4C5542E}" name="GT399 description" totalsRowFunction="custom" totalsRowDxfId="554">
      <totalsRowFormula>SUBTOTAL(103,Tableau35[GT399 description])</totalsRowFormula>
    </tableColumn>
    <tableColumn id="16" xr3:uid="{188B779B-92B8-4FEF-8EED-51C2A38708D0}" name="Priorisation" totalsRowFunction="custom" totalsRowDxfId="553">
      <totalsRowFormula>SUBTOTAL(103,Tableau35[Priorisation])</totalsRowFormula>
    </tableColumn>
    <tableColumn id="17" xr3:uid="{F4CC96EB-6D1D-4960-BCD8-CD461F381ED8}" name="Cardinalité" totalsRowFunction="custom" dataDxfId="552" totalsRowDxfId="551">
      <totalsRowFormula>SUBTOTAL(103,Tableau35[Cardinalité])</totalsRowFormula>
    </tableColumn>
    <tableColumn id="18" xr3:uid="{B0090839-6783-4E0E-8106-4E6A56CCAFD2}" name="Objet" totalsRowFunction="custom" dataDxfId="550" totalsRowDxfId="549">
      <totalsRowFormula>SUBTOTAL(103,Tableau35[Objet])</totalsRowFormula>
    </tableColumn>
    <tableColumn id="19" xr3:uid="{A81D9ACE-1BA2-42E2-A7BF-AD6A21D051B7}" name="Format (ou type)" totalsRowFunction="custom" dataDxfId="548" totalsRowDxfId="547">
      <totalsRowFormula>SUBTOTAL(103,Tableau35[Format (ou type)])</totalsRowFormula>
    </tableColumn>
    <tableColumn id="20" xr3:uid="{395551A0-AF3E-4BCA-A2D1-B5B3AFE7BB0F}" name="Nomenclature/ énumération" totalsRowFunction="custom" totalsRowDxfId="546">
      <totalsRowFormula>SUBTOTAL(103,Tableau35[Nomenclature/ énumération])</totalsRowFormula>
    </tableColumn>
    <tableColumn id="21" xr3:uid="{CA6C9852-2D54-43AF-A983-D0F4CF56B2B4}" name="Détails de format" totalsRowFunction="custom" totalsRowDxfId="545">
      <totalsRowFormula>SUBTOTAL(103,Tableau35[Détails de format])</totalsRowFormula>
    </tableColumn>
    <tableColumn id="22" xr3:uid="{15560D52-4B8E-408C-878A-EEE9AFD8D183}" name="15-18" totalsRowFunction="custom" totalsRowDxfId="544">
      <totalsRowFormula>SUBTOTAL(103,Tableau35[15-18])</totalsRowFormula>
    </tableColumn>
    <tableColumn id="23" xr3:uid="{F8085B3C-2A10-48F6-B2F1-428BF4D2A4F6}" name="15-15" totalsRowFunction="custom" totalsRowDxfId="543">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542">
  <autoFilter ref="A8:W19" xr:uid="{1FE8A3AF-4E94-4B60-8D0F-BDD2D3ECE80A}"/>
  <tableColumns count="23">
    <tableColumn id="1" xr3:uid="{2194A6A9-978B-49BF-92EC-24BA1F982865}" name="ID" totalsRowFunction="count" dataDxfId="541" totalsRowDxfId="540"/>
    <tableColumn id="2" xr3:uid="{7639722A-2F33-4FF5-974B-AF23A0A6AFB1}" name="Donnée (Niveau 1)" totalsRowFunction="custom" dataDxfId="539" totalsRowDxfId="538">
      <totalsRowFormula>SUBTOTAL(103,Tableau357[Donnée (Niveau 1)])</totalsRowFormula>
    </tableColumn>
    <tableColumn id="3" xr3:uid="{9BD64E43-D2AF-489F-A571-5D02F069CB5A}" name="Donnée (Niveau 2)" totalsRowFunction="custom" dataDxfId="537" totalsRowDxfId="536">
      <totalsRowFormula>SUBTOTAL(103,Tableau357[Donnée (Niveau 2)])</totalsRowFormula>
    </tableColumn>
    <tableColumn id="4" xr3:uid="{3A15C35A-E24A-431E-9B0F-5AA03F1DEC65}" name="Donnée (Niveau 3)" totalsRowFunction="custom" dataDxfId="535" totalsRowDxfId="534">
      <totalsRowFormula>SUBTOTAL(103,Tableau357[Donnée (Niveau 3)])</totalsRowFormula>
    </tableColumn>
    <tableColumn id="5" xr3:uid="{30450838-7269-4B21-AED9-DE744E6D7BE7}" name="Donnée (Niveau 4)" totalsRowFunction="custom" dataDxfId="533" totalsRowDxfId="532">
      <totalsRowFormula>SUBTOTAL(103,Tableau357[Donnée (Niveau 4)])</totalsRowFormula>
    </tableColumn>
    <tableColumn id="6" xr3:uid="{3660E566-E514-413D-B57E-5899D7E2C97A}" name="Donnée (Niveau 5)" totalsRowFunction="custom" dataDxfId="531" totalsRowDxfId="530">
      <totalsRowFormula>SUBTOTAL(103,Tableau357[Donnée (Niveau 5)])</totalsRowFormula>
    </tableColumn>
    <tableColumn id="7" xr3:uid="{9C7BB915-267A-4C5A-AA02-029048F4DC4E}" name="Donnée (Niveau 6)" totalsRowFunction="custom" dataDxfId="529" totalsRowDxfId="528">
      <totalsRowFormula>SUBTOTAL(103,Tableau357[Donnée (Niveau 6)])</totalsRowFormula>
    </tableColumn>
    <tableColumn id="8" xr3:uid="{E5B15786-B76A-4BEA-9067-9613FD29334F}" name="Description" totalsRowFunction="custom" totalsRowDxfId="527">
      <totalsRowFormula>SUBTOTAL(103,Tableau357[Description])</totalsRowFormula>
    </tableColumn>
    <tableColumn id="9" xr3:uid="{8DB05C06-6CE9-4263-BA6F-48CE0AE9983C}" name="Exemples" totalsRowFunction="custom" totalsRowDxfId="526">
      <totalsRowFormula>SUBTOTAL(103,Tableau357[Exemples])</totalsRowFormula>
    </tableColumn>
    <tableColumn id="10" xr3:uid="{1837705E-85D2-43D6-9CDA-E6F77570DBBD}" name="Balise NexSIS" totalsRowFunction="custom" totalsRowDxfId="525">
      <totalsRowFormula>SUBTOTAL(103,Tableau357[Balise NexSIS])</totalsRowFormula>
    </tableColumn>
    <tableColumn id="11" xr3:uid="{957F756D-730B-4641-8748-30510E6525C0}" name="Nouvelle balise" totalsRowFunction="custom" dataDxfId="524" totalsRowDxfId="523">
      <totalsRowFormula>SUBTOTAL(103,Tableau357[Nouvelle balise])</totalsRowFormula>
    </tableColumn>
    <tableColumn id="12" xr3:uid="{3169EF9C-BB85-4FFA-B5E7-A3B8B73FC3A2}" name="Nantes - balise" totalsRowFunction="custom" totalsRowDxfId="522">
      <totalsRowFormula>SUBTOTAL(103,Tableau357[Nantes - balise])</totalsRowFormula>
    </tableColumn>
    <tableColumn id="13" xr3:uid="{E548F095-B313-42ED-B82E-D4F99D2C0A04}" name="Nantes - description" totalsRowFunction="custom" totalsRowDxfId="521">
      <totalsRowFormula>SUBTOTAL(103,Tableau357[Nantes - description])</totalsRowFormula>
    </tableColumn>
    <tableColumn id="14" xr3:uid="{CC704391-8DDA-45F3-B8AB-AE5DEBD43C11}" name="GT399" totalsRowFunction="custom" totalsRowDxfId="520">
      <totalsRowFormula>SUBTOTAL(103,Tableau357[GT399])</totalsRowFormula>
    </tableColumn>
    <tableColumn id="15" xr3:uid="{A5BB6FA3-0492-4977-AD3E-CEAAE8366B7A}" name="GT399 description" totalsRowFunction="custom" totalsRowDxfId="519">
      <totalsRowFormula>SUBTOTAL(103,Tableau357[GT399 description])</totalsRowFormula>
    </tableColumn>
    <tableColumn id="16" xr3:uid="{6BC9EA61-5862-4D25-B98C-EA9E88DF081C}" name="Priorisation" totalsRowFunction="custom" totalsRowDxfId="518">
      <totalsRowFormula>SUBTOTAL(103,Tableau357[Priorisation])</totalsRowFormula>
    </tableColumn>
    <tableColumn id="17" xr3:uid="{F8CC7813-2529-4AB6-8673-B22D55F47970}" name="Cardinalité" totalsRowFunction="custom" dataDxfId="517" totalsRowDxfId="516">
      <totalsRowFormula>SUBTOTAL(103,Tableau357[Cardinalité])</totalsRowFormula>
    </tableColumn>
    <tableColumn id="18" xr3:uid="{F8AA89E9-3720-467E-92C2-F847AE5D62EB}" name="Objet" totalsRowFunction="custom" dataDxfId="515" totalsRowDxfId="514">
      <totalsRowFormula>SUBTOTAL(103,Tableau357[Objet])</totalsRowFormula>
    </tableColumn>
    <tableColumn id="19" xr3:uid="{044C8000-1042-455B-8904-0733131290E6}" name="Format (ou type)" totalsRowFunction="custom" dataDxfId="513" totalsRowDxfId="512">
      <totalsRowFormula>SUBTOTAL(103,Tableau357[Format (ou type)])</totalsRowFormula>
    </tableColumn>
    <tableColumn id="20" xr3:uid="{4C43F220-1FFF-4D6A-B274-6AC8F1923DC0}" name="Nomenclature/ énumération" totalsRowFunction="custom" dataDxfId="511" totalsRowDxfId="510">
      <totalsRowFormula>SUBTOTAL(103,Tableau357[Nomenclature/ énumération])</totalsRowFormula>
    </tableColumn>
    <tableColumn id="21" xr3:uid="{F3647E69-0E89-450A-AF38-B5627E006D73}" name="Détails de format" totalsRowFunction="custom" dataDxfId="509" totalsRowDxfId="508">
      <totalsRowFormula>SUBTOTAL(103,Tableau357[Détails de format])</totalsRowFormula>
    </tableColumn>
    <tableColumn id="22" xr3:uid="{BDA6CEC4-51B8-4CFB-B6B6-B7AF21F84DE9}" name="15-18" totalsRowFunction="custom" totalsRowDxfId="507">
      <totalsRowFormula>SUBTOTAL(103,Tableau357[15-18])</totalsRowFormula>
    </tableColumn>
    <tableColumn id="23" xr3:uid="{A7D9FC89-3D3C-442A-BF60-2B5E8CAB8757}" name="15-15" totalsRowFunction="custom" totalsRowDxfId="506">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505" totalsRowDxfId="502" headerRowBorderDxfId="504" tableBorderDxfId="503" totalsRowBorderDxfId="501">
  <autoFilter ref="A8:W14" xr:uid="{E931F4C5-87AC-4B70-ADC3-93962301DA67}"/>
  <tableColumns count="23">
    <tableColumn id="1" xr3:uid="{1E224984-052D-4A13-B622-AE0F71DD159A}" name="ID" totalsRowFunction="count" dataDxfId="500" totalsRowDxfId="499"/>
    <tableColumn id="2" xr3:uid="{C0689F99-92F2-497E-8FC9-D5C9893BC7E9}" name="Donnée (Niveau 1)" totalsRowFunction="custom" dataDxfId="498" totalsRowDxfId="497">
      <totalsRowFormula>SUBTOTAL(103,Tableau9[Donnée (Niveau 1)])</totalsRowFormula>
    </tableColumn>
    <tableColumn id="3" xr3:uid="{415D4766-C4FA-4EA5-814E-1F0F00B07B37}" name="Donnée (Niveau 2)" totalsRowFunction="custom" dataDxfId="496" totalsRowDxfId="495">
      <totalsRowFormula>SUBTOTAL(103,Tableau9[Donnée (Niveau 2)])</totalsRowFormula>
    </tableColumn>
    <tableColumn id="4" xr3:uid="{3376F3F3-12CC-4AD9-9955-3EC68C5C3DD9}" name="Donnée (Niveau 3)" totalsRowFunction="custom" dataDxfId="494" totalsRowDxfId="493">
      <totalsRowFormula>SUBTOTAL(103,Tableau9[Donnée (Niveau 3)])</totalsRowFormula>
    </tableColumn>
    <tableColumn id="5" xr3:uid="{541A98F6-3A3C-473C-86A3-80321C6E2798}" name="Donnée (Niveau 4)" totalsRowFunction="custom" dataDxfId="492" totalsRowDxfId="491">
      <totalsRowFormula>SUBTOTAL(103,Tableau9[Donnée (Niveau 4)])</totalsRowFormula>
    </tableColumn>
    <tableColumn id="6" xr3:uid="{9860160A-69B0-43CC-ACC3-513CC21BBCC9}" name="Donnée (Niveau 5)" totalsRowFunction="custom" dataDxfId="490" totalsRowDxfId="489">
      <totalsRowFormula>SUBTOTAL(103,Tableau9[Donnée (Niveau 5)])</totalsRowFormula>
    </tableColumn>
    <tableColumn id="7" xr3:uid="{A283BE6B-5F72-4E28-A1D0-C3CEFC3A3203}" name="Donnée (Niveau 6)" totalsRowFunction="custom" dataDxfId="488" totalsRowDxfId="487">
      <totalsRowFormula>SUBTOTAL(103,Tableau9[Donnée (Niveau 6)])</totalsRowFormula>
    </tableColumn>
    <tableColumn id="8" xr3:uid="{19DF1CAC-A34E-4D6F-9152-7E372105A411}" name="Description" totalsRowFunction="custom" totalsRowDxfId="486">
      <totalsRowFormula>SUBTOTAL(103,Tableau9[Description])</totalsRowFormula>
    </tableColumn>
    <tableColumn id="9" xr3:uid="{19C7F4C5-FBF2-4DDF-8C18-64844C80A068}" name="Exemples" totalsRowFunction="custom" totalsRowDxfId="485">
      <totalsRowFormula>SUBTOTAL(103,Tableau9[Exemples])</totalsRowFormula>
    </tableColumn>
    <tableColumn id="10" xr3:uid="{25BE0A12-B3F7-4026-80D6-5AED0D62F912}" name="Balise NexSIS" totalsRowFunction="custom" totalsRowDxfId="484">
      <totalsRowFormula>SUBTOTAL(103,Tableau9[Balise NexSIS])</totalsRowFormula>
    </tableColumn>
    <tableColumn id="11" xr3:uid="{7578B8D2-C435-4424-9B0B-FE7DB8E3AC98}" name="Nouvelle balise" totalsRowFunction="custom" totalsRowDxfId="483">
      <totalsRowFormula>SUBTOTAL(103,Tableau9[Nouvelle balise])</totalsRowFormula>
    </tableColumn>
    <tableColumn id="12" xr3:uid="{BED9B1DE-1D7A-44E1-B55A-77D8F2867832}" name="Nantes - balise" totalsRowFunction="custom" totalsRowDxfId="482">
      <totalsRowFormula>SUBTOTAL(103,Tableau9[Nantes - balise])</totalsRowFormula>
    </tableColumn>
    <tableColumn id="13" xr3:uid="{0A269333-965B-47E6-A39A-3828EC8525D7}" name="Nantes - description" totalsRowFunction="custom" totalsRowDxfId="481">
      <totalsRowFormula>SUBTOTAL(103,Tableau9[Nantes - description])</totalsRowFormula>
    </tableColumn>
    <tableColumn id="14" xr3:uid="{9551F7F9-F22B-4AE0-8C95-D6D0EABBF631}" name="GT399" totalsRowFunction="custom" totalsRowDxfId="480">
      <totalsRowFormula>SUBTOTAL(103,Tableau9[GT399])</totalsRowFormula>
    </tableColumn>
    <tableColumn id="15" xr3:uid="{B250F388-C8B6-4941-A85E-C23834348517}" name="GT399 description" totalsRowFunction="custom" totalsRowDxfId="479">
      <totalsRowFormula>SUBTOTAL(103,Tableau9[GT399 description])</totalsRowFormula>
    </tableColumn>
    <tableColumn id="16" xr3:uid="{A477B070-59A8-4A28-9E4D-9B4503B0FCDC}" name="Priorisation" totalsRowFunction="custom" totalsRowDxfId="478">
      <totalsRowFormula>SUBTOTAL(103,Tableau9[Priorisation])</totalsRowFormula>
    </tableColumn>
    <tableColumn id="17" xr3:uid="{8D44E1CE-FB68-4E9B-AE44-0ADF0DFE048B}" name="Cardinalité" totalsRowFunction="custom" dataDxfId="477" totalsRowDxfId="476">
      <totalsRowFormula>SUBTOTAL(103,Tableau9[Cardinalité])</totalsRowFormula>
    </tableColumn>
    <tableColumn id="18" xr3:uid="{F5551B1C-1DCC-4580-B858-E095724B74EC}" name="Objet" totalsRowFunction="custom" totalsRowDxfId="475">
      <totalsRowFormula>SUBTOTAL(103,Tableau9[Objet])</totalsRowFormula>
    </tableColumn>
    <tableColumn id="19" xr3:uid="{836B344A-EF05-48E1-9A56-678F7B1B5ECF}" name="Format (ou type)" totalsRowFunction="custom" totalsRowDxfId="474">
      <totalsRowFormula>SUBTOTAL(103,Tableau9[Format (ou type)])</totalsRowFormula>
    </tableColumn>
    <tableColumn id="20" xr3:uid="{622F58D5-8FA2-4261-957A-F5060FF0501F}" name="Nomenclature/ énumération" totalsRowFunction="custom" totalsRowDxfId="473">
      <totalsRowFormula>SUBTOTAL(103,Tableau9[Nomenclature/ énumération])</totalsRowFormula>
    </tableColumn>
    <tableColumn id="21" xr3:uid="{EE4A67A2-A8BB-40C5-B66B-2C677A555E0D}" name="Détails de format" totalsRowFunction="custom" totalsRowDxfId="472">
      <totalsRowFormula>SUBTOTAL(103,Tableau9[Détails de format])</totalsRowFormula>
    </tableColumn>
    <tableColumn id="22" xr3:uid="{74252E4D-4A09-4C3D-A70C-71232233BE99}" name="15-18" totalsRowFunction="custom" totalsRowDxfId="471">
      <totalsRowFormula>SUBTOTAL(103,Tableau9[15-18])</totalsRowFormula>
    </tableColumn>
    <tableColumn id="23" xr3:uid="{9A825B74-72E7-4083-95A6-ADAB0B83FA51}" name="15-15" totalsRowFunction="custom" totalsRowDxfId="470">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69" headerRowBorderDxfId="468" tableBorderDxfId="46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66">
      <totalsRowFormula>SUBTOTAL(103,Tableau911[Nantes - balise])</totalsRowFormula>
    </tableColumn>
    <tableColumn id="24" xr3:uid="{B812F9CB-695C-4233-9210-247EE7E30D5C}" name="Nantes - description" totalsRowFunction="custom" dataDxfId="465">
      <totalsRowFormula>SUBTOTAL(103,Tableau911[Nantes - description])</totalsRowFormula>
    </tableColumn>
    <tableColumn id="23" xr3:uid="{369A7FC9-8210-45F8-B7CE-7CA66D94704C}" name="GT399" totalsRowFunction="custom" dataDxfId="464">
      <totalsRowFormula>SUBTOTAL(103,Tableau911[GT399])</totalsRowFormula>
    </tableColumn>
    <tableColumn id="22" xr3:uid="{CC0C4430-85CE-4749-B0EF-01F38758D213}" name="GT399 description" totalsRowFunction="custom" dataDxfId="463">
      <totalsRowFormula>SUBTOTAL(103,Tableau911[GT399 description])</totalsRowFormula>
    </tableColumn>
    <tableColumn id="21" xr3:uid="{C8812723-9205-4252-A00F-7EA4ABD87E9F}" name="Priorisation" totalsRowFunction="custom" dataDxfId="46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61" headerRowBorderDxfId="460" tableBorderDxfId="459">
  <autoFilter ref="A8:W11" xr:uid="{4F62EADF-21E3-48F1-8B6F-5A3984C01C34}"/>
  <tableColumns count="23">
    <tableColumn id="1" xr3:uid="{B6643D7A-4C2D-4D5B-82CD-9FB6A5509A72}" name="ID" totalsRowFunction="count"/>
    <tableColumn id="2" xr3:uid="{D8AD65B6-1FCA-4B50-9A1E-843B91A13A63}" name="Donnée (Niveau 1)" totalsRowFunction="custom" dataDxfId="458">
      <totalsRowFormula>SUBTOTAL(103,Tableau12[Donnée (Niveau 1)])</totalsRowFormula>
    </tableColumn>
    <tableColumn id="3" xr3:uid="{C51845AD-B914-429D-B634-E93F9EB2C6E2}" name="Donnée (Niveau 2)" totalsRowFunction="custom" dataDxfId="457">
      <totalsRowFormula>SUBTOTAL(103,Tableau12[Donnée (Niveau 2)])</totalsRowFormula>
    </tableColumn>
    <tableColumn id="4" xr3:uid="{708D3FF7-D497-49D4-A121-91CEB536EDC0}" name="Donnée (Niveau 3)" totalsRowFunction="custom" dataDxfId="456">
      <totalsRowFormula>SUBTOTAL(103,Tableau12[Donnée (Niveau 3)])</totalsRowFormula>
    </tableColumn>
    <tableColumn id="5" xr3:uid="{36BBF4F3-B871-4924-B1DF-09F52BEC9A84}" name="Donnée (Niveau 4)" totalsRowFunction="custom" dataDxfId="455">
      <totalsRowFormula>SUBTOTAL(103,Tableau12[Donnée (Niveau 4)])</totalsRowFormula>
    </tableColumn>
    <tableColumn id="6" xr3:uid="{912708D6-C037-4264-88D3-7DEB49F9D269}" name="Donnée (Niveau 5)" totalsRowFunction="custom" dataDxfId="454">
      <totalsRowFormula>SUBTOTAL(103,Tableau12[Donnée (Niveau 5)])</totalsRowFormula>
    </tableColumn>
    <tableColumn id="7" xr3:uid="{AEB42A44-4C97-42F7-968F-F3445075B977}" name="Donnée (Niveau 6)" totalsRowFunction="custom" dataDxfId="453">
      <totalsRowFormula>SUBTOTAL(103,Tableau12[Donnée (Niveau 6)])</totalsRowFormula>
    </tableColumn>
    <tableColumn id="8" xr3:uid="{05104B7E-48BC-48C5-B4C9-B0719BA33344}" name="Description" totalsRowFunction="custom" dataDxfId="452">
      <totalsRowFormula>SUBTOTAL(103,Tableau12[Description])</totalsRowFormula>
    </tableColumn>
    <tableColumn id="9" xr3:uid="{614AAED4-0FFF-4312-9849-5269BBACA5F4}" name="Exemples" totalsRowFunction="custom" dataDxfId="451">
      <totalsRowFormula>SUBTOTAL(103,Tableau12[Exemples])</totalsRowFormula>
    </tableColumn>
    <tableColumn id="24" xr3:uid="{E4AE869A-0CB6-491F-A644-3F5631849EE2}" name="Balise NexSIS" totalsRowFunction="custom" dataDxfId="450">
      <totalsRowFormula>SUBTOTAL(103,Tableau12[Balise NexSIS])</totalsRowFormula>
    </tableColumn>
    <tableColumn id="10" xr3:uid="{591036EA-D7D7-4CDB-9E72-F34570B08579}" name="Nouvelle balise" totalsRowFunction="custom" dataDxfId="449">
      <totalsRowFormula>SUBTOTAL(103,Tableau12[Nouvelle balise])</totalsRowFormula>
    </tableColumn>
    <tableColumn id="23" xr3:uid="{17E8B19F-5463-4A93-9375-F25F24920A06}" name="Nantes - balise" totalsRowFunction="custom" dataDxfId="448">
      <totalsRowFormula>SUBTOTAL(103,Tableau12[Nantes - balise])</totalsRowFormula>
    </tableColumn>
    <tableColumn id="22" xr3:uid="{752C5DB9-CA47-4947-BC51-EA0AB6CAF178}" name="Nantes - description" totalsRowFunction="custom" dataDxfId="447">
      <totalsRowFormula>SUBTOTAL(103,Tableau12[Nantes - description])</totalsRowFormula>
    </tableColumn>
    <tableColumn id="21" xr3:uid="{3086C8B1-9331-471D-85E4-DFE9ECD0778B}" name="GT399" totalsRowFunction="custom" dataDxfId="446">
      <totalsRowFormula>SUBTOTAL(103,Tableau12[GT399])</totalsRowFormula>
    </tableColumn>
    <tableColumn id="20" xr3:uid="{7161B64A-7444-47C0-A0EB-FBE31CB32883}" name="GT399 description" totalsRowFunction="custom" dataDxfId="445">
      <totalsRowFormula>SUBTOTAL(103,Tableau12[GT399 description])</totalsRowFormula>
    </tableColumn>
    <tableColumn id="19" xr3:uid="{7B7F428D-98DE-48C1-B4C7-1B8FEF343340}" name="Priorisation" totalsRowFunction="custom" dataDxfId="44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5T17:43:09.41" personId="{D6952652-30E5-479A-9FFE-AD0BC8CBB562}" id="{F5FE60F7-5573-4C8D-9273-88C912D20ADA}">
    <text>Pas présent comme donnée dans le tableau de format des variables RPIS</text>
  </threadedComment>
  <threadedComment ref="C14" dT="2024-03-25T17:43:15.05" personId="{D6952652-30E5-479A-9FFE-AD0BC8CBB562}" id="{DD8A19F3-9D3B-467D-9EDE-8190F7301A50}" parentId="{F5FE60F7-5573-4C8D-9273-88C912D20ADA}">
    <text>Nécessaire ?</text>
  </threadedComment>
  <threadedComment ref="C37" dT="2024-03-25T17:42:47.27" personId="{D6952652-30E5-479A-9FFE-AD0BC8CBB562}" id="{7F675602-8C37-4B62-97C5-45185B9EF3F0}">
    <text>A quoi correspond ce champ ?</text>
  </threadedComment>
  <threadedComment ref="D61" dT="2024-03-25T16:05:53.08" personId="{D6952652-30E5-479A-9FFE-AD0BC8CBB562}" id="{E9F5DB2F-646B-4B71-8E1F-0377D0B54991}">
    <text>Correspond également au motif de sans transport (soins sur place, refus de soins, refus de transport, décédé)</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2"/>
      <c r="K1" s="57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2"/>
      <c r="L1" s="572"/>
      <c r="M1" s="572"/>
      <c r="N1" s="57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2"/>
      <c r="L1" s="572"/>
      <c r="M1" s="572"/>
      <c r="N1" s="5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2"/>
      <c r="L1" s="57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73" t="s">
        <v>726</v>
      </c>
      <c r="C2" s="57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76" t="s">
        <v>742</v>
      </c>
      <c r="B1" s="577"/>
      <c r="C1" s="577"/>
      <c r="D1" s="577"/>
      <c r="E1" s="577"/>
      <c r="F1" s="577"/>
      <c r="G1" s="577"/>
      <c r="H1" s="57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84" t="s">
        <v>753</v>
      </c>
      <c r="G12" s="584"/>
      <c r="H12" s="584"/>
      <c r="I12" s="203"/>
      <c r="J12" s="203"/>
      <c r="R12" s="196"/>
      <c r="S12" s="196"/>
      <c r="T12" s="196"/>
    </row>
    <row r="13" spans="1:20" ht="14.25" customHeight="1">
      <c r="B13" s="204" t="s">
        <v>754</v>
      </c>
      <c r="C13" s="204"/>
      <c r="D13" s="204"/>
      <c r="E13" s="204"/>
      <c r="F13" s="584" t="s">
        <v>755</v>
      </c>
      <c r="G13" s="584"/>
      <c r="H13" s="584"/>
      <c r="I13" s="204"/>
      <c r="J13" s="204"/>
      <c r="K13" s="204"/>
      <c r="L13" s="204"/>
      <c r="M13" s="204"/>
      <c r="N13" s="204"/>
      <c r="R13" s="196"/>
      <c r="S13" s="196"/>
      <c r="T13" s="196"/>
    </row>
    <row r="14" spans="1:20" ht="14.25" customHeight="1">
      <c r="B14" s="204" t="s">
        <v>756</v>
      </c>
      <c r="C14" s="204"/>
      <c r="D14" s="204"/>
      <c r="E14" s="204"/>
      <c r="F14" s="584" t="s">
        <v>755</v>
      </c>
      <c r="G14" s="584"/>
      <c r="H14" s="584"/>
      <c r="I14" s="204"/>
      <c r="J14" s="204"/>
      <c r="R14" s="196"/>
      <c r="S14" s="196"/>
      <c r="T14" s="196"/>
    </row>
    <row r="15" spans="1:20">
      <c r="B15" s="203" t="s">
        <v>757</v>
      </c>
      <c r="C15" s="203"/>
      <c r="D15" s="203"/>
      <c r="E15" s="203"/>
      <c r="F15" s="584" t="s">
        <v>755</v>
      </c>
      <c r="G15" s="584"/>
      <c r="H15" s="584"/>
      <c r="I15" s="203"/>
      <c r="J15" s="203"/>
      <c r="R15" s="196"/>
      <c r="S15" s="196"/>
      <c r="T15" s="196"/>
    </row>
    <row r="16" spans="1:20">
      <c r="B16" s="585"/>
      <c r="C16" s="585"/>
      <c r="D16" s="585"/>
      <c r="E16" s="585"/>
      <c r="F16" s="585"/>
      <c r="G16" s="585"/>
      <c r="H16" s="585"/>
      <c r="I16" s="585"/>
      <c r="J16" s="585"/>
      <c r="K16" s="585"/>
      <c r="L16" s="585"/>
      <c r="M16" s="585"/>
      <c r="N16" s="585"/>
      <c r="O16" s="585"/>
      <c r="P16" s="585"/>
      <c r="Q16" s="585"/>
    </row>
    <row r="17" spans="1:17" ht="15" thickBot="1">
      <c r="B17" s="585"/>
      <c r="C17" s="585"/>
      <c r="D17" s="585"/>
      <c r="E17" s="585"/>
      <c r="F17" s="585"/>
      <c r="G17" s="585"/>
      <c r="H17" s="585"/>
      <c r="I17" s="585"/>
      <c r="J17" s="585"/>
      <c r="K17" s="585"/>
      <c r="L17" s="585"/>
      <c r="M17" s="585"/>
      <c r="N17" s="585"/>
      <c r="O17" s="585"/>
      <c r="P17" s="585"/>
      <c r="Q17" s="585"/>
    </row>
    <row r="18" spans="1:17" ht="102.75" customHeight="1" thickBot="1">
      <c r="A18" s="579" t="s">
        <v>758</v>
      </c>
      <c r="B18" s="580"/>
      <c r="C18" s="580"/>
      <c r="D18" s="580"/>
      <c r="E18" s="580"/>
      <c r="F18" s="580"/>
      <c r="G18" s="580"/>
      <c r="H18" s="58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85"/>
      <c r="C20" s="585"/>
      <c r="D20" s="585"/>
      <c r="E20" s="585"/>
      <c r="F20" s="585"/>
      <c r="G20" s="585"/>
      <c r="H20" s="585"/>
      <c r="I20" s="585"/>
      <c r="J20" s="585"/>
      <c r="K20" s="585"/>
      <c r="L20" s="585"/>
      <c r="M20" s="585"/>
      <c r="N20" s="585"/>
      <c r="O20" s="585"/>
      <c r="P20" s="585"/>
      <c r="Q20" s="58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83" t="s">
        <v>791</v>
      </c>
      <c r="B30" s="582" t="s">
        <v>792</v>
      </c>
      <c r="C30" s="582" t="s">
        <v>774</v>
      </c>
      <c r="D30" s="582" t="s">
        <v>774</v>
      </c>
      <c r="E30" s="582" t="s">
        <v>770</v>
      </c>
      <c r="F30" s="206" t="s">
        <v>793</v>
      </c>
      <c r="G30" s="575" t="s">
        <v>794</v>
      </c>
      <c r="H30" s="206" t="s">
        <v>795</v>
      </c>
    </row>
    <row r="31" spans="1:17" ht="120">
      <c r="A31" s="583"/>
      <c r="B31" s="582"/>
      <c r="C31" s="582"/>
      <c r="D31" s="582"/>
      <c r="E31" s="582"/>
      <c r="F31" s="209" t="s">
        <v>796</v>
      </c>
      <c r="G31" s="575"/>
      <c r="H31" s="206"/>
    </row>
    <row r="32" spans="1:17" ht="90">
      <c r="A32" s="208" t="s">
        <v>797</v>
      </c>
      <c r="B32" s="207" t="s">
        <v>798</v>
      </c>
      <c r="C32" s="207" t="s">
        <v>774</v>
      </c>
      <c r="D32" s="207" t="s">
        <v>774</v>
      </c>
      <c r="E32" s="207" t="s">
        <v>770</v>
      </c>
      <c r="F32" s="209" t="s">
        <v>799</v>
      </c>
      <c r="G32" s="209" t="s">
        <v>783</v>
      </c>
      <c r="H32" s="206" t="s">
        <v>800</v>
      </c>
    </row>
    <row r="33" spans="1:8" ht="30">
      <c r="A33" s="583" t="s">
        <v>801</v>
      </c>
      <c r="B33" s="582" t="s">
        <v>802</v>
      </c>
      <c r="C33" s="582" t="s">
        <v>774</v>
      </c>
      <c r="D33" s="582" t="s">
        <v>774</v>
      </c>
      <c r="E33" s="582" t="s">
        <v>770</v>
      </c>
      <c r="F33" s="209" t="s">
        <v>803</v>
      </c>
      <c r="G33" s="575" t="s">
        <v>783</v>
      </c>
      <c r="H33" s="206" t="s">
        <v>804</v>
      </c>
    </row>
    <row r="34" spans="1:8" ht="240">
      <c r="A34" s="583"/>
      <c r="B34" s="582"/>
      <c r="C34" s="582"/>
      <c r="D34" s="582"/>
      <c r="E34" s="582"/>
      <c r="F34" s="209" t="s">
        <v>805</v>
      </c>
      <c r="G34" s="575"/>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86" t="s">
        <v>815</v>
      </c>
      <c r="J1" s="586"/>
      <c r="K1" s="586"/>
      <c r="L1" s="586"/>
      <c r="Q1" s="587" t="s">
        <v>816</v>
      </c>
      <c r="R1" s="587"/>
      <c r="S1" s="96" t="s">
        <v>817</v>
      </c>
      <c r="AC1" s="96"/>
      <c r="AE1" s="128"/>
      <c r="ALY1"/>
    </row>
    <row r="2" spans="1:1016" ht="16" customHeight="1">
      <c r="C2" s="141" t="s">
        <v>818</v>
      </c>
      <c r="D2" s="152" t="s">
        <v>819</v>
      </c>
      <c r="E2" s="157">
        <f>createCase8[[#Totals],[NexSIS]] / createCase8[[#Totals],[ID]]</f>
        <v>0.83333333333333337</v>
      </c>
      <c r="G2" s="128"/>
      <c r="H2" s="227"/>
      <c r="I2" s="586"/>
      <c r="J2" s="586"/>
      <c r="K2" s="586"/>
      <c r="L2" s="58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88" t="s">
        <v>828</v>
      </c>
      <c r="O7" s="588"/>
      <c r="P7" s="588"/>
      <c r="Q7" s="588"/>
      <c r="W7" s="589" t="s">
        <v>829</v>
      </c>
      <c r="X7" s="589"/>
      <c r="AC7" s="588" t="s">
        <v>830</v>
      </c>
      <c r="AD7" s="58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443" priority="40">
      <formula>$AB22=1</formula>
    </cfRule>
    <cfRule type="expression" dxfId="442" priority="38">
      <formula>AND($AD22=1,$AB22=1)</formula>
    </cfRule>
    <cfRule type="expression" dxfId="441" priority="39">
      <formula>$AD22=1</formula>
    </cfRule>
    <cfRule type="expression" dxfId="440" priority="37">
      <formula>OR($AD22="X",$AB22="X")</formula>
    </cfRule>
  </conditionalFormatting>
  <conditionalFormatting sqref="A9:G20">
    <cfRule type="expression" dxfId="439" priority="641">
      <formula>OR(#REF!="X",$AD9="X")</formula>
    </cfRule>
    <cfRule type="expression" dxfId="438" priority="642">
      <formula>AND(#REF!=1,$AD9=1)</formula>
    </cfRule>
    <cfRule type="expression" dxfId="437" priority="643">
      <formula>#REF!=1</formula>
    </cfRule>
    <cfRule type="expression" dxfId="436" priority="644">
      <formula>$AD9=1</formula>
    </cfRule>
  </conditionalFormatting>
  <conditionalFormatting sqref="C9:C20">
    <cfRule type="expression" dxfId="435" priority="1">
      <formula>AND($T9="X",$B9&lt;&gt;"")</formula>
    </cfRule>
  </conditionalFormatting>
  <conditionalFormatting sqref="C17:C19">
    <cfRule type="expression" dxfId="434" priority="2">
      <formula>AND($T17="X",OR($B17&lt;&gt;"",$C17&lt;&gt;""))</formula>
    </cfRule>
  </conditionalFormatting>
  <conditionalFormatting sqref="D9:D20">
    <cfRule type="expression" dxfId="433" priority="11">
      <formula>AND($T9="X",OR($B9&lt;&gt;"",$C9&lt;&gt;""))</formula>
    </cfRule>
  </conditionalFormatting>
  <conditionalFormatting sqref="D18:D19">
    <cfRule type="expression" dxfId="43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31" priority="12">
      <formula>AND($T9="X",OR($B9&lt;&gt;"",$C9&lt;&gt;"",$D9&lt;&gt;""))</formula>
    </cfRule>
  </conditionalFormatting>
  <conditionalFormatting sqref="F9:F20">
    <cfRule type="expression" dxfId="430" priority="13">
      <formula>AND($T9="X",OR($B9&lt;&gt;"",$C9&lt;&gt;"",$D9&lt;&gt;"",$E9&lt;&gt;""))</formula>
    </cfRule>
  </conditionalFormatting>
  <conditionalFormatting sqref="G9:G20">
    <cfRule type="expression" dxfId="429" priority="14">
      <formula>AND($T9="X",OR($B9&lt;&gt;"",$C9&lt;&gt;"",$D9&lt;&gt;"",$E9&lt;&gt;"",$F9&lt;&gt;""))</formula>
    </cfRule>
  </conditionalFormatting>
  <conditionalFormatting sqref="H22:H23 H43:H883">
    <cfRule type="expression" dxfId="428" priority="36">
      <formula>$S22="X"</formula>
    </cfRule>
  </conditionalFormatting>
  <conditionalFormatting sqref="I9:I20">
    <cfRule type="expression" dxfId="427" priority="16">
      <formula>$T9="X"</formula>
    </cfRule>
  </conditionalFormatting>
  <conditionalFormatting sqref="S9:S20">
    <cfRule type="cellIs" dxfId="426" priority="8" operator="equal">
      <formula>"0..n"</formula>
    </cfRule>
    <cfRule type="cellIs" dxfId="425" priority="7" operator="equal">
      <formula>"1..1"</formula>
    </cfRule>
    <cfRule type="cellIs" dxfId="4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86" t="s">
        <v>911</v>
      </c>
      <c r="I1" s="586"/>
      <c r="J1" s="586"/>
      <c r="O1" s="587" t="s">
        <v>816</v>
      </c>
      <c r="P1" s="587"/>
      <c r="AC1" s="96"/>
      <c r="AE1"/>
      <c r="AF1" s="128"/>
      <c r="ALZ1"/>
    </row>
    <row r="2" spans="1:1017" ht="13.5" customHeight="1">
      <c r="C2" s="141" t="s">
        <v>818</v>
      </c>
      <c r="D2" s="285"/>
      <c r="E2" s="152" t="s">
        <v>819</v>
      </c>
      <c r="F2" s="157">
        <f>createCase3[[#Totals],[NexSIS]] / createCase3[[#Totals],[ID]]</f>
        <v>0.83333333333333337</v>
      </c>
      <c r="G2" s="128"/>
      <c r="H2" s="586"/>
      <c r="I2" s="586"/>
      <c r="J2" s="58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88" t="s">
        <v>828</v>
      </c>
      <c r="M7" s="588"/>
      <c r="N7" s="588"/>
      <c r="O7" s="588"/>
      <c r="V7" s="589" t="s">
        <v>829</v>
      </c>
      <c r="W7" s="589"/>
      <c r="AC7" s="588" t="s">
        <v>830</v>
      </c>
      <c r="AD7" s="588"/>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423" priority="81">
      <formula>$AB16=1</formula>
    </cfRule>
    <cfRule type="expression" dxfId="422" priority="80">
      <formula>$AD16=1</formula>
    </cfRule>
    <cfRule type="expression" dxfId="421" priority="79">
      <formula>AND($AD16=1,$AB16=1)</formula>
    </cfRule>
    <cfRule type="expression" dxfId="420" priority="78">
      <formula>OR($AD16="X",$AB16="X")</formula>
    </cfRule>
  </conditionalFormatting>
  <conditionalFormatting sqref="A9:G14">
    <cfRule type="expression" dxfId="419" priority="25">
      <formula>AND($AD9=1,$AC9=1)</formula>
    </cfRule>
    <cfRule type="expression" dxfId="418" priority="27">
      <formula>$AC9=1</formula>
    </cfRule>
    <cfRule type="expression" dxfId="417" priority="26">
      <formula>$AD9=1</formula>
    </cfRule>
    <cfRule type="expression" dxfId="416" priority="28">
      <formula>AND(NOT(ISBLANK($W9)),ISBLANK($AC9),ISBLANK($AD9))</formula>
    </cfRule>
    <cfRule type="expression" dxfId="415" priority="23">
      <formula>OR($AD9="X",$AC9="X")</formula>
    </cfRule>
  </conditionalFormatting>
  <conditionalFormatting sqref="C9:C14">
    <cfRule type="expression" dxfId="414" priority="22">
      <formula>AND($R9="X",$B9&lt;&gt;"")</formula>
    </cfRule>
  </conditionalFormatting>
  <conditionalFormatting sqref="D9:D14">
    <cfRule type="expression" dxfId="413" priority="24">
      <formula>AND($R9="X",OR($B9&lt;&gt;"",$C9&lt;&gt;""))</formula>
    </cfRule>
  </conditionalFormatting>
  <conditionalFormatting sqref="E9:E14">
    <cfRule type="expression" dxfId="41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11" priority="20">
      <formula>AND($R9="X",OR($B9&lt;&gt;"",$C9&lt;&gt;"",$D9&lt;&gt;"",$E9&lt;&gt;""))</formula>
    </cfRule>
  </conditionalFormatting>
  <conditionalFormatting sqref="G9:G14">
    <cfRule type="expression" dxfId="410" priority="21">
      <formula>AND($R9="X",OR($B9&lt;&gt;"",$C9&lt;&gt;"",$D9&lt;&gt;"",$E9&lt;&gt;"",$F9&lt;&gt;""))</formula>
    </cfRule>
  </conditionalFormatting>
  <conditionalFormatting sqref="H16:H17 H37:H877">
    <cfRule type="expression" dxfId="409" priority="77">
      <formula>$Q16="X"</formula>
    </cfRule>
  </conditionalFormatting>
  <conditionalFormatting sqref="I9:I14">
    <cfRule type="expression" dxfId="408" priority="18">
      <formula>$R9="X"</formula>
    </cfRule>
  </conditionalFormatting>
  <conditionalFormatting sqref="Q9:Q14">
    <cfRule type="cellIs" dxfId="407" priority="4" operator="equal">
      <formula>"0..1"</formula>
    </cfRule>
    <cfRule type="cellIs" dxfId="406" priority="3" operator="equal">
      <formula>"0..n"</formula>
    </cfRule>
    <cfRule type="cellIs" dxfId="405"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65" activePane="bottomRight" state="frozen"/>
      <selection pane="topRight" activeCell="H1" sqref="H1"/>
      <selection pane="bottomLeft" activeCell="A9" sqref="A9"/>
      <selection pane="bottomRight" activeCell="M187" sqref="M187"/>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86" t="s">
        <v>911</v>
      </c>
      <c r="I1" s="586"/>
      <c r="J1" s="586"/>
      <c r="O1" s="587" t="s">
        <v>816</v>
      </c>
      <c r="P1" s="587"/>
      <c r="AC1" s="96"/>
      <c r="AE1"/>
      <c r="AF1" s="128"/>
      <c r="ALZ1"/>
    </row>
    <row r="2" spans="1:1014" ht="13.5" customHeight="1">
      <c r="C2" s="141" t="s">
        <v>818</v>
      </c>
      <c r="D2" s="285"/>
      <c r="E2" s="152" t="s">
        <v>819</v>
      </c>
      <c r="F2" s="157">
        <f>createCase[[#Totals],[NexSIS]] / createCase[[#Totals],[ID]]</f>
        <v>0.48</v>
      </c>
      <c r="G2" s="128"/>
      <c r="H2" s="586"/>
      <c r="I2" s="586"/>
      <c r="J2" s="586"/>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8" t="s">
        <v>828</v>
      </c>
      <c r="M7" s="588"/>
      <c r="N7" s="588"/>
      <c r="O7" s="588"/>
      <c r="V7" s="589" t="s">
        <v>829</v>
      </c>
      <c r="W7" s="589"/>
      <c r="AC7" s="588" t="s">
        <v>830</v>
      </c>
      <c r="AD7" s="58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3"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3"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3"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3"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3"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53" customFormat="1" ht="12.75" customHeight="1">
      <c r="A171" s="536">
        <v>160</v>
      </c>
      <c r="B171" s="537"/>
      <c r="C171" s="538" t="s">
        <v>2255</v>
      </c>
      <c r="D171" s="538"/>
      <c r="E171" s="538"/>
      <c r="F171" s="538"/>
      <c r="G171" s="538"/>
      <c r="H171" s="539" t="s">
        <v>1547</v>
      </c>
      <c r="I171" s="540" t="s">
        <v>1548</v>
      </c>
      <c r="J171" s="541"/>
      <c r="K171" s="542" t="s">
        <v>1549</v>
      </c>
      <c r="L171" s="386"/>
      <c r="M171" s="386"/>
      <c r="N171" s="386"/>
      <c r="O171" s="386"/>
      <c r="P171" s="543"/>
      <c r="Q171" s="544" t="s">
        <v>823</v>
      </c>
      <c r="R171" s="386"/>
      <c r="S171" s="386" t="s">
        <v>863</v>
      </c>
      <c r="T171" s="545"/>
      <c r="U171" s="545"/>
      <c r="V171" s="546" t="s">
        <v>864</v>
      </c>
      <c r="W171" s="547" t="s">
        <v>864</v>
      </c>
      <c r="X171" s="548"/>
      <c r="Y171" s="549" t="s">
        <v>1550</v>
      </c>
      <c r="Z171" s="550" t="s">
        <v>1551</v>
      </c>
      <c r="AA171" s="551"/>
      <c r="AB171" s="541"/>
      <c r="AC171" s="552"/>
      <c r="AD171" s="552">
        <v>1</v>
      </c>
    </row>
    <row r="172" spans="1:30" s="249" customFormat="1" ht="12.75" customHeight="1">
      <c r="A172" s="255"/>
      <c r="B172" s="218"/>
      <c r="C172" s="218" t="s">
        <v>2253</v>
      </c>
      <c r="D172" s="218"/>
      <c r="E172" s="218"/>
      <c r="F172" s="218"/>
      <c r="G172" s="218"/>
      <c r="H172" s="509" t="s">
        <v>2254</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3"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3"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28" t="s">
        <v>2338</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3" customHeight="1">
      <c r="A180" s="225">
        <v>175.64666666666699</v>
      </c>
      <c r="B180" s="217"/>
      <c r="C180" s="221"/>
      <c r="D180" s="241" t="s">
        <v>1578</v>
      </c>
      <c r="E180" s="221"/>
      <c r="F180" s="241"/>
      <c r="G180" s="241"/>
      <c r="H180" s="504" t="s">
        <v>1579</v>
      </c>
      <c r="I180" s="503" t="s">
        <v>1580</v>
      </c>
      <c r="J180" s="504"/>
      <c r="K180" s="503" t="s">
        <v>1581</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3" customHeight="1">
      <c r="A181" s="225">
        <v>176.83238095238099</v>
      </c>
      <c r="B181" s="217"/>
      <c r="C181" s="221"/>
      <c r="D181" s="241" t="s">
        <v>972</v>
      </c>
      <c r="E181" s="221"/>
      <c r="F181" s="241"/>
      <c r="G181" s="241"/>
      <c r="H181" s="504" t="s">
        <v>1582</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3" customHeight="1">
      <c r="A182" s="225">
        <v>178.01809523809601</v>
      </c>
      <c r="B182" s="217"/>
      <c r="C182" s="221"/>
      <c r="D182" s="241" t="s">
        <v>1583</v>
      </c>
      <c r="E182" s="221"/>
      <c r="F182" s="241"/>
      <c r="G182" s="241"/>
      <c r="H182" s="504" t="s">
        <v>1584</v>
      </c>
      <c r="I182" s="503" t="s">
        <v>1585</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3" customHeight="1">
      <c r="A183" s="225">
        <v>179.20380952381001</v>
      </c>
      <c r="B183" s="217"/>
      <c r="C183" s="262"/>
      <c r="D183" s="221" t="s">
        <v>1586</v>
      </c>
      <c r="E183" s="221"/>
      <c r="F183" s="241"/>
      <c r="G183" s="241"/>
      <c r="H183" s="504" t="s">
        <v>1587</v>
      </c>
      <c r="I183" s="503" t="s">
        <v>1588</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3" customHeight="1">
      <c r="A184" s="225">
        <v>180.38952380952401</v>
      </c>
      <c r="B184" s="217" t="s">
        <v>1589</v>
      </c>
      <c r="C184" s="262"/>
      <c r="D184" s="241"/>
      <c r="E184" s="241"/>
      <c r="F184" s="241"/>
      <c r="G184" s="241"/>
      <c r="H184" s="504" t="s">
        <v>1590</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9" type="noConversion"/>
  <conditionalFormatting sqref="A186:F187 A207:F1047">
    <cfRule type="expression" dxfId="404" priority="440">
      <formula>$AD186=1</formula>
    </cfRule>
    <cfRule type="expression" dxfId="403" priority="441">
      <formula>$AB186=1</formula>
    </cfRule>
    <cfRule type="expression" dxfId="402" priority="438">
      <formula>OR($AD186="X",$AB186="X")</formula>
    </cfRule>
    <cfRule type="expression" dxfId="401" priority="439">
      <formula>AND($AD186=1,$AB186=1)</formula>
    </cfRule>
  </conditionalFormatting>
  <conditionalFormatting sqref="A9:G9 A10:A158 B26:G34 D34:D36 B35:B36 F35:G36 B98:G121 E121:G125 B122:C132 F126:G127 E128:G132 E134:G147 B148:G158 A159:G159 D160:G160 B160:D165 A160:A184 F161:G165 B166:G184 B37:G83 B85:G96">
    <cfRule type="expression" dxfId="400" priority="822">
      <formula>$AC9=1</formula>
    </cfRule>
  </conditionalFormatting>
  <conditionalFormatting sqref="A9:G9 A10:A158 D34:D36 B35:B36 F35:G36 E121:G125 B122:C132 F126:G127 E128:G132 E134:G147 B148:G158 A159:G159 D160:G160 B160:D165 A160:A184 F161:G165 B166:G184">
    <cfRule type="expression" dxfId="399" priority="821">
      <formula>$AD9=1</formula>
    </cfRule>
  </conditionalFormatting>
  <conditionalFormatting sqref="A9:G9 B35:B36 E121:G125 B122:C132 F126:G127 E128:G132 E134:G147 B148:G158 B166:G184 D34:D36 D160:G160 B160:D165 A10:A158 F35:G36 A159:G159 A160:A184 F161:G165">
    <cfRule type="expression" dxfId="398" priority="820">
      <formula>AND($AD9=1,$AC9=1)</formula>
    </cfRule>
  </conditionalFormatting>
  <conditionalFormatting sqref="A9:G33 D34:G34 A34:D36 F35:G36 B37:G125 A37:A158 B126:D127 F126:G127 B128:G132 B134:G158 A159:G159 D160:G160 B160:D165 A160:A184 F161:G165 B166:G184">
    <cfRule type="expression" dxfId="397" priority="823">
      <formula>AND(NOT(ISBLANK($W9)),ISBLANK($AC9),ISBLANK($AD9))</formula>
    </cfRule>
  </conditionalFormatting>
  <conditionalFormatting sqref="B114:B117">
    <cfRule type="expression" dxfId="396" priority="300">
      <formula>AND($R114="X",#REF!&lt;&gt;"")</formula>
    </cfRule>
  </conditionalFormatting>
  <conditionalFormatting sqref="B158 B160:B165">
    <cfRule type="expression" dxfId="395" priority="1037">
      <formula>AND($R158="X",#REF!&lt;&gt;"")</formula>
    </cfRule>
  </conditionalFormatting>
  <conditionalFormatting sqref="B133:C147 B148:G158 B166:G184 B26:G33 A159:G159 D160:G160 B160:D165 D34:D36 A10:A158 B34:C34 F35:G36 E133:G133 A160:A184 F161:G165">
    <cfRule type="expression" dxfId="394" priority="167">
      <formula>OR($AD10="X",$AC10="X")</formula>
    </cfRule>
  </conditionalFormatting>
  <conditionalFormatting sqref="B10:G25 D122:D131 E132">
    <cfRule type="expression" dxfId="393" priority="279">
      <formula>OR($AD10="X",$AC10="X")</formula>
    </cfRule>
    <cfRule type="expression" dxfId="392" priority="282">
      <formula>$AC10=1</formula>
    </cfRule>
  </conditionalFormatting>
  <conditionalFormatting sqref="B10:G33 B34:D34 D122:D131 E132">
    <cfRule type="expression" dxfId="391" priority="281">
      <formula>$AD10=1</formula>
    </cfRule>
  </conditionalFormatting>
  <conditionalFormatting sqref="B10:G33 D122:D131 E132 B34:D34">
    <cfRule type="expression" dxfId="390" priority="280">
      <formula>AND($AD10=1,$AC10=1)</formula>
    </cfRule>
  </conditionalFormatting>
  <conditionalFormatting sqref="B37:G121 E121:G125 E128:G132 F126:G127 E134:G147 A9:G9 B122:C132 B35:B36">
    <cfRule type="expression" dxfId="389" priority="819">
      <formula>OR($AD9="X",$AC9="X")</formula>
    </cfRule>
  </conditionalFormatting>
  <conditionalFormatting sqref="B37:G121">
    <cfRule type="expression" dxfId="388" priority="297">
      <formula>AND($AD37=1,$AC37=1)</formula>
    </cfRule>
    <cfRule type="expression" dxfId="387" priority="298">
      <formula>$AD37=1</formula>
    </cfRule>
  </conditionalFormatting>
  <conditionalFormatting sqref="B133:G133">
    <cfRule type="expression" dxfId="386" priority="175">
      <formula>AND(NOT(ISBLANK($W133)),ISBLANK($AC133),ISBLANK($AD133))</formula>
    </cfRule>
  </conditionalFormatting>
  <conditionalFormatting sqref="C34 D34:D36">
    <cfRule type="expression" dxfId="385" priority="1075">
      <formula>AND($R34="X",OR($B34&lt;&gt;"",#REF!&lt;&gt;""))</formula>
    </cfRule>
  </conditionalFormatting>
  <conditionalFormatting sqref="C35:C36">
    <cfRule type="expression" dxfId="384" priority="29">
      <formula>OR($AD35="X",$AC35="X")</formula>
    </cfRule>
    <cfRule type="expression" dxfId="383" priority="27">
      <formula>AND($R35="X",OR(#REF!&lt;&gt;"",$B35&lt;&gt;""))</formula>
    </cfRule>
    <cfRule type="expression" dxfId="382" priority="30">
      <formula>AND($AD35=1,$AC35=1)</formula>
    </cfRule>
    <cfRule type="expression" dxfId="381" priority="32">
      <formula>$AC35=1</formula>
    </cfRule>
    <cfRule type="expression" dxfId="380" priority="31">
      <formula>$AD35=1</formula>
    </cfRule>
  </conditionalFormatting>
  <conditionalFormatting sqref="C133">
    <cfRule type="expression" dxfId="379" priority="156">
      <formula>$AD133=1</formula>
    </cfRule>
    <cfRule type="expression" dxfId="378" priority="154">
      <formula>OR($AD133="X",$AC133="X")</formula>
    </cfRule>
    <cfRule type="expression" dxfId="377" priority="155">
      <formula>AND($AD133=1,$AC133=1)</formula>
    </cfRule>
    <cfRule type="expression" dxfId="376" priority="157">
      <formula>$AC133=1</formula>
    </cfRule>
  </conditionalFormatting>
  <conditionalFormatting sqref="C159">
    <cfRule type="expression" dxfId="375" priority="72">
      <formula>AND($AD159=1,$AC159=1)</formula>
    </cfRule>
    <cfRule type="expression" dxfId="374" priority="71">
      <formula>OR($AD159="X",$AC159="X")</formula>
    </cfRule>
    <cfRule type="expression" dxfId="373" priority="74">
      <formula>AND($R159="X",$B159&lt;&gt;"")</formula>
    </cfRule>
    <cfRule type="expression" dxfId="372" priority="73">
      <formula>$AD159=1</formula>
    </cfRule>
  </conditionalFormatting>
  <conditionalFormatting sqref="C160:C165">
    <cfRule type="expression" dxfId="371" priority="1039">
      <formula>AND($R160="X",OR(#REF!&lt;&gt;"",$B160&lt;&gt;""))</formula>
    </cfRule>
  </conditionalFormatting>
  <conditionalFormatting sqref="C161">
    <cfRule type="expression" dxfId="370" priority="143">
      <formula>OR($AD161="X",$AC161="X")</formula>
    </cfRule>
  </conditionalFormatting>
  <conditionalFormatting sqref="C166:C167 D132:E132 C9:C33 C148:C157 C177:C184 C37:C113 C118:C132 D124:D131">
    <cfRule type="expression" dxfId="369" priority="275">
      <formula>AND($R9="X",$B9&lt;&gt;"")</formula>
    </cfRule>
  </conditionalFormatting>
  <conditionalFormatting sqref="C167">
    <cfRule type="expression" dxfId="368" priority="223">
      <formula>$AD167=1</formula>
    </cfRule>
    <cfRule type="expression" dxfId="367" priority="222">
      <formula>AND($AD167=1,$AC167=1)</formula>
    </cfRule>
    <cfRule type="expression" dxfId="366" priority="221">
      <formula>OR($AD167="X",$AC167="X")</formula>
    </cfRule>
  </conditionalFormatting>
  <conditionalFormatting sqref="C168:C176">
    <cfRule type="expression" dxfId="365" priority="984">
      <formula>AND($R168="X",OR($B168&lt;&gt;"",#REF!&lt;&gt;""))</formula>
    </cfRule>
  </conditionalFormatting>
  <conditionalFormatting sqref="C172">
    <cfRule type="expression" dxfId="364" priority="1">
      <formula>OR($AD172="X",$AC172="X")</formula>
    </cfRule>
    <cfRule type="expression" dxfId="363" priority="3">
      <formula>$AD172=1</formula>
    </cfRule>
    <cfRule type="expression" dxfId="362" priority="2">
      <formula>AND($AD172=1,$AC172=1)</formula>
    </cfRule>
    <cfRule type="expression" dxfId="361" priority="4">
      <formula>AND($R172="X",$B172&lt;&gt;"")</formula>
    </cfRule>
  </conditionalFormatting>
  <conditionalFormatting sqref="C115:D117">
    <cfRule type="expression" dxfId="360" priority="301">
      <formula>AND($R115="X",OR(#REF!&lt;&gt;"",$B115&lt;&gt;""))</formula>
    </cfRule>
  </conditionalFormatting>
  <conditionalFormatting sqref="C133:D147">
    <cfRule type="expression" dxfId="359" priority="162">
      <formula>AND($R133="X",$B133&lt;&gt;"")</formula>
    </cfRule>
  </conditionalFormatting>
  <conditionalFormatting sqref="C114:G114">
    <cfRule type="expression" dxfId="358" priority="285">
      <formula>AND($R114="X",$B114&lt;&gt;"")</formula>
    </cfRule>
  </conditionalFormatting>
  <conditionalFormatting sqref="D9:D33 C158:G158">
    <cfRule type="expression" dxfId="357" priority="78">
      <formula>AND($R9="X",OR($B9&lt;&gt;"",$C9&lt;&gt;""))</formula>
    </cfRule>
  </conditionalFormatting>
  <conditionalFormatting sqref="D24:D25">
    <cfRule type="expression" dxfId="356" priority="176">
      <formula>AND($R24="X",$B24&lt;&gt;"")</formula>
    </cfRule>
  </conditionalFormatting>
  <conditionalFormatting sqref="D34">
    <cfRule type="expression" dxfId="355" priority="1085">
      <formula>AND($R34="X",OR($B34&lt;&gt;"",#REF!&lt;&gt;"",$D34&lt;&gt;"",#REF!&lt;&gt;""))</formula>
    </cfRule>
    <cfRule type="expression" dxfId="354" priority="1086">
      <formula>$AC34=1</formula>
    </cfRule>
    <cfRule type="expression" dxfId="353" priority="1087">
      <formula>AND($R34="X",OR($B34&lt;&gt;"",#REF!&lt;&gt;"",$C34&lt;&gt;""))</formula>
    </cfRule>
    <cfRule type="expression" dxfId="352" priority="1084">
      <formula>AND($R34="X",OR($B34&lt;&gt;"",#REF!&lt;&gt;"",$C34&lt;&gt;"",$D34&lt;&gt;""))</formula>
    </cfRule>
    <cfRule type="expression" dxfId="351" priority="1082">
      <formula>AND($R34="X",OR($B34&lt;&gt;"",#REF!&lt;&gt;"",$C34&lt;&gt;""))</formula>
    </cfRule>
    <cfRule type="expression" dxfId="350" priority="1089">
      <formula>$AD34=1</formula>
    </cfRule>
    <cfRule type="expression" dxfId="349" priority="1090">
      <formula>AND($R34="X",$B34&lt;&gt;"")</formula>
    </cfRule>
    <cfRule type="expression" dxfId="348" priority="1091">
      <formula>AND($R34="X",OR($B34&lt;&gt;"",#REF!&lt;&gt;""))</formula>
    </cfRule>
    <cfRule type="expression" dxfId="347" priority="1088">
      <formula>AND($AD34=1,$AC34=1)</formula>
    </cfRule>
  </conditionalFormatting>
  <conditionalFormatting sqref="D115 D177:D184">
    <cfRule type="expression" dxfId="346" priority="145">
      <formula>AND($R115="X",OR($B115&lt;&gt;"",$C115&lt;&gt;""))</formula>
    </cfRule>
  </conditionalFormatting>
  <conditionalFormatting sqref="D118:D121 D120:G120 D166:D167 D154:D157 C177">
    <cfRule type="expression" dxfId="345" priority="308">
      <formula>AND($R118="X",OR($B118&lt;&gt;"",$C118&lt;&gt;""))</formula>
    </cfRule>
  </conditionalFormatting>
  <conditionalFormatting sqref="D122:D123">
    <cfRule type="expression" dxfId="344" priority="252">
      <formula>AND($R122="X",OR(#REF!&lt;&gt;"",$B122&lt;&gt;""))</formula>
    </cfRule>
  </conditionalFormatting>
  <conditionalFormatting sqref="D132">
    <cfRule type="expression" dxfId="343" priority="215">
      <formula>$AD132=1</formula>
    </cfRule>
    <cfRule type="expression" dxfId="342" priority="214">
      <formula>AND($AD132=1,$AC132=1)</formula>
    </cfRule>
    <cfRule type="expression" dxfId="341" priority="213">
      <formula>OR($AD132="X",$AC132="X")</formula>
    </cfRule>
  </conditionalFormatting>
  <conditionalFormatting sqref="D132:D147">
    <cfRule type="expression" dxfId="340" priority="166">
      <formula>$AC132=1</formula>
    </cfRule>
  </conditionalFormatting>
  <conditionalFormatting sqref="D133">
    <cfRule type="expression" dxfId="339" priority="151">
      <formula>AND($AD133=1,$AC133=1)</formula>
    </cfRule>
    <cfRule type="expression" dxfId="338" priority="150">
      <formula>AND($R133="X",OR($B133&lt;&gt;"",$C133&lt;&gt;"",$D133&lt;&gt;""))</formula>
    </cfRule>
    <cfRule type="expression" dxfId="337" priority="149">
      <formula>OR($AD133="X",$AC133="X")</formula>
    </cfRule>
    <cfRule type="expression" dxfId="336" priority="153">
      <formula>$AC133=1</formula>
    </cfRule>
    <cfRule type="expression" dxfId="335" priority="152">
      <formula>$AD133=1</formula>
    </cfRule>
  </conditionalFormatting>
  <conditionalFormatting sqref="D133:D147">
    <cfRule type="expression" dxfId="334" priority="165">
      <formula>$AD133=1</formula>
    </cfRule>
    <cfRule type="expression" dxfId="333" priority="164">
      <formula>AND($AD133=1,$AC133=1)</formula>
    </cfRule>
    <cfRule type="expression" dxfId="332" priority="163">
      <formula>OR($AD133="X",$AC133="X")</formula>
    </cfRule>
  </conditionalFormatting>
  <conditionalFormatting sqref="D148:D152 E121:E123 D37:D113">
    <cfRule type="expression" dxfId="331" priority="270">
      <formula>AND($R37="X",OR($B37&lt;&gt;"",$C37&lt;&gt;""))</formula>
    </cfRule>
  </conditionalFormatting>
  <conditionalFormatting sqref="D153">
    <cfRule type="expression" dxfId="330" priority="836">
      <formula>AND($R153="X",OR($B153&lt;&gt;"",#REF!&lt;&gt;""))</formula>
    </cfRule>
  </conditionalFormatting>
  <conditionalFormatting sqref="D157">
    <cfRule type="expression" dxfId="329" priority="197">
      <formula>$AC157=1</formula>
    </cfRule>
    <cfRule type="expression" dxfId="328" priority="61">
      <formula>AND($R157="X",OR($B157&lt;&gt;"",$C157&lt;&gt;""))</formula>
    </cfRule>
    <cfRule type="expression" dxfId="327" priority="205">
      <formula>AND($AD157=1,$AC157=1)</formula>
    </cfRule>
    <cfRule type="expression" dxfId="326" priority="207">
      <formula>AND($R157="X",OR($B157&lt;&gt;"",$C157&lt;&gt;"",$D157&lt;&gt;""))</formula>
    </cfRule>
    <cfRule type="expression" dxfId="325" priority="206">
      <formula>$AD157=1</formula>
    </cfRule>
    <cfRule type="expression" dxfId="324" priority="204">
      <formula>AND($R157="X",OR($B157&lt;&gt;"",$C157&lt;&gt;"",$D157&lt;&gt;"",$E157&lt;&gt;""))</formula>
    </cfRule>
    <cfRule type="expression" dxfId="323" priority="203">
      <formula>$AC157=1</formula>
    </cfRule>
    <cfRule type="expression" dxfId="322" priority="201">
      <formula>AND($R157="X",OR($B157&lt;&gt;"",$C157&lt;&gt;"",$D157&lt;&gt;""))</formula>
    </cfRule>
    <cfRule type="expression" dxfId="321" priority="200">
      <formula>$AD157=1</formula>
    </cfRule>
    <cfRule type="expression" dxfId="320" priority="199">
      <formula>AND($AD157=1,$AC157=1)</formula>
    </cfRule>
    <cfRule type="expression" dxfId="319" priority="198">
      <formula>AND($R157="X",OR($B157&lt;&gt;"",$C157&lt;&gt;"",$D157&lt;&gt;"",$E157&lt;&gt;""))</formula>
    </cfRule>
  </conditionalFormatting>
  <conditionalFormatting sqref="D159">
    <cfRule type="expression" dxfId="318" priority="52">
      <formula>AND($AD159=1,$AC159=1)</formula>
    </cfRule>
    <cfRule type="expression" dxfId="317" priority="53">
      <formula>$AD159=1</formula>
    </cfRule>
    <cfRule type="expression" dxfId="316" priority="51">
      <formula>AND($R159="X",OR($B159&lt;&gt;"",$C159&lt;&gt;"",$D159&lt;&gt;"",$E159&lt;&gt;""))</formula>
    </cfRule>
    <cfRule type="expression" dxfId="315" priority="54">
      <formula>AND($R159="X",OR($B159&lt;&gt;"",$C159&lt;&gt;"",$D159&lt;&gt;""))</formula>
    </cfRule>
    <cfRule type="expression" dxfId="314" priority="55">
      <formula>$AC159=1</formula>
    </cfRule>
    <cfRule type="expression" dxfId="313" priority="75">
      <formula>AND($R159="X",OR($B159&lt;&gt;"",$C159&lt;&gt;""))</formula>
    </cfRule>
    <cfRule type="expression" dxfId="312" priority="50">
      <formula>$AC159=1</formula>
    </cfRule>
    <cfRule type="expression" dxfId="311" priority="56">
      <formula>AND($R159="X",OR($B159&lt;&gt;"",$C159&lt;&gt;"",$D159&lt;&gt;"",$E159&lt;&gt;""))</formula>
    </cfRule>
    <cfRule type="expression" dxfId="310" priority="57">
      <formula>AND($AD159=1,$AC159=1)</formula>
    </cfRule>
    <cfRule type="expression" dxfId="309" priority="58">
      <formula>$AD159=1</formula>
    </cfRule>
    <cfRule type="expression" dxfId="308" priority="59">
      <formula>AND($R159="X",OR($B159&lt;&gt;"",$C159&lt;&gt;"",$D159&lt;&gt;""))</formula>
    </cfRule>
    <cfRule type="expression" dxfId="307" priority="60">
      <formula>AND($R159="X",OR($B159&lt;&gt;"",$C159&lt;&gt;""))</formula>
    </cfRule>
    <cfRule type="expression" dxfId="306" priority="48">
      <formula>AND($R159="X",OR($B159&lt;&gt;"",$C159&lt;&gt;""))</formula>
    </cfRule>
    <cfRule type="expression" dxfId="305" priority="69">
      <formula>AND($AD159=1,$AC159=1)</formula>
    </cfRule>
    <cfRule type="expression" dxfId="304" priority="64">
      <formula>OR($AD159="X",$AC159="X")</formula>
    </cfRule>
    <cfRule type="expression" dxfId="303" priority="70">
      <formula>$AD159=1</formula>
    </cfRule>
    <cfRule type="expression" dxfId="302" priority="67">
      <formula>AND($R159="X",$B159&lt;&gt;"")</formula>
    </cfRule>
  </conditionalFormatting>
  <conditionalFormatting sqref="D159:D161">
    <cfRule type="expression" dxfId="301" priority="68">
      <formula>OR($AD159="X",$AC159="X")</formula>
    </cfRule>
  </conditionalFormatting>
  <conditionalFormatting sqref="D160:D161">
    <cfRule type="expression" dxfId="300" priority="225">
      <formula>AND($AD160=1,$AC160=1)</formula>
    </cfRule>
    <cfRule type="expression" dxfId="299" priority="227">
      <formula>$AC160=1</formula>
    </cfRule>
    <cfRule type="expression" dxfId="298" priority="228">
      <formula>AND($R160="X",#REF!&lt;&gt;"")</formula>
    </cfRule>
    <cfRule type="expression" dxfId="297" priority="226">
      <formula>$AD160=1</formula>
    </cfRule>
  </conditionalFormatting>
  <conditionalFormatting sqref="D160:D165">
    <cfRule type="expression" dxfId="296" priority="1041">
      <formula>AND($R160="X",OR(#REF!&lt;&gt;"",$B160&lt;&gt;"",$C160&lt;&gt;""))</formula>
    </cfRule>
  </conditionalFormatting>
  <conditionalFormatting sqref="D167">
    <cfRule type="expression" dxfId="295" priority="220">
      <formula>$AD167=1</formula>
    </cfRule>
    <cfRule type="expression" dxfId="294" priority="218">
      <formula>OR($AD167="X",$AC167="X")</formula>
    </cfRule>
    <cfRule type="expression" dxfId="293" priority="217">
      <formula>AND($R167="X",$B167&lt;&gt;"")</formula>
    </cfRule>
    <cfRule type="expression" dxfId="292" priority="219">
      <formula>AND($AD167=1,$AC167=1)</formula>
    </cfRule>
  </conditionalFormatting>
  <conditionalFormatting sqref="D168:D176">
    <cfRule type="expression" dxfId="291" priority="1004">
      <formula>AND($R168="X",OR($B168&lt;&gt;"",#REF!&lt;&gt;"",$C168&lt;&gt;""))</formula>
    </cfRule>
  </conditionalFormatting>
  <conditionalFormatting sqref="D120:E120">
    <cfRule type="expression" dxfId="290" priority="101">
      <formula>AND($R120="X",OR($B120&lt;&gt;"",$C120&lt;&gt;"",$E120&lt;&gt;"",#REF!&lt;&gt;""))</formula>
    </cfRule>
    <cfRule type="expression" dxfId="289" priority="102">
      <formula>$AC120=1</formula>
    </cfRule>
    <cfRule type="expression" dxfId="288" priority="100">
      <formula>AND($R120="X",OR($B120&lt;&gt;"",$C120&lt;&gt;"",$D120&lt;&gt;"",$E120&lt;&gt;""))</formula>
    </cfRule>
    <cfRule type="expression" dxfId="287" priority="105">
      <formula>$AD120=1</formula>
    </cfRule>
    <cfRule type="expression" dxfId="286" priority="103">
      <formula>AND($R120="X",OR($B120&lt;&gt;"",$C120&lt;&gt;"",$D120&lt;&gt;""))</formula>
    </cfRule>
    <cfRule type="expression" dxfId="285" priority="104">
      <formula>AND($AD120=1,$AC120=1)</formula>
    </cfRule>
  </conditionalFormatting>
  <conditionalFormatting sqref="D34:G34">
    <cfRule type="expression" dxfId="284" priority="8">
      <formula>OR($AD34="X",$AC34="X")</formula>
    </cfRule>
    <cfRule type="expression" dxfId="283" priority="7">
      <formula>$AD34=1</formula>
    </cfRule>
    <cfRule type="expression" dxfId="282" priority="6">
      <formula>AND($AD34=1,$AC34=1)</formula>
    </cfRule>
    <cfRule type="expression" dxfId="281" priority="5">
      <formula>AND($R34="X",OR($B34&lt;&gt;"",$C34&lt;&gt;"",$D34&lt;&gt;"",$E34&lt;&gt;"",$F34&lt;&gt;""))</formula>
    </cfRule>
  </conditionalFormatting>
  <conditionalFormatting sqref="D118:G118">
    <cfRule type="expression" dxfId="280" priority="116">
      <formula>AND($R118="X",$B118&lt;&gt;"")</formula>
    </cfRule>
  </conditionalFormatting>
  <conditionalFormatting sqref="D120:G120">
    <cfRule type="expression" dxfId="279" priority="114">
      <formula>AND($R120="X",$B120&lt;&gt;"")</formula>
    </cfRule>
  </conditionalFormatting>
  <conditionalFormatting sqref="D159:G159">
    <cfRule type="expression" dxfId="278" priority="66">
      <formula>AND($R159="X",OR($B159&lt;&gt;"",$C159&lt;&gt;""))</formula>
    </cfRule>
  </conditionalFormatting>
  <conditionalFormatting sqref="E9:E33">
    <cfRule type="expression" dxfId="277" priority="36">
      <formula>AND($R9="X",OR($B9&lt;&gt;"",$C9&lt;&gt;"",$D9&lt;&gt;""))</formula>
    </cfRule>
  </conditionalFormatting>
  <conditionalFormatting sqref="E35:E36">
    <cfRule type="expression" dxfId="276" priority="14">
      <formula>AND($R35="X",OR($B35&lt;&gt;"",#REF!&lt;&gt;"",$D35&lt;&gt;"",#REF!&lt;&gt;""))</formula>
    </cfRule>
    <cfRule type="expression" dxfId="275" priority="11">
      <formula>$AD35=1</formula>
    </cfRule>
    <cfRule type="expression" dxfId="274" priority="12">
      <formula>$AC35=1</formula>
    </cfRule>
    <cfRule type="expression" dxfId="273" priority="9">
      <formula>OR($AD35="X",$AC35="X")</formula>
    </cfRule>
    <cfRule type="expression" dxfId="272" priority="13">
      <formula>AND(NOT(ISBLANK($W35)),ISBLANK($AC35),ISBLANK($AD35))</formula>
    </cfRule>
    <cfRule type="expression" dxfId="271" priority="10">
      <formula>AND($AD35=1,$AC35=1)</formula>
    </cfRule>
  </conditionalFormatting>
  <conditionalFormatting sqref="E82">
    <cfRule type="expression" dxfId="270" priority="188">
      <formula>AND($R82="X",OR($B82&lt;&gt;"",$C82&lt;&gt;"",$E82&lt;&gt;"",#REF!&lt;&gt;""))</formula>
    </cfRule>
    <cfRule type="expression" dxfId="269" priority="187">
      <formula>$AD82=1</formula>
    </cfRule>
    <cfRule type="expression" dxfId="268" priority="186">
      <formula>AND($AD82=1,$AC82=1)</formula>
    </cfRule>
    <cfRule type="expression" dxfId="267" priority="185">
      <formula>AND($R82="X",OR($B82&lt;&gt;"",$C82&lt;&gt;"",$D82&lt;&gt;"",$E82&lt;&gt;""))</formula>
    </cfRule>
  </conditionalFormatting>
  <conditionalFormatting sqref="E85">
    <cfRule type="expression" dxfId="266" priority="184">
      <formula>$AC85=1</formula>
    </cfRule>
    <cfRule type="expression" dxfId="265" priority="183">
      <formula>AND($R85="X",OR($B85&lt;&gt;"",$C85&lt;&gt;"",$E85&lt;&gt;"",#REF!&lt;&gt;""))</formula>
    </cfRule>
    <cfRule type="expression" dxfId="264" priority="182">
      <formula>$AC85=1</formula>
    </cfRule>
    <cfRule type="expression" dxfId="263" priority="181">
      <formula>$AD85=1</formula>
    </cfRule>
    <cfRule type="expression" dxfId="262" priority="180">
      <formula>AND($AD85=1,$AC85=1)</formula>
    </cfRule>
    <cfRule type="expression" dxfId="261" priority="179">
      <formula>AND($R85="X",OR($B85&lt;&gt;"",$C85&lt;&gt;"",$D85&lt;&gt;"",$E85&lt;&gt;""))</formula>
    </cfRule>
  </conditionalFormatting>
  <conditionalFormatting sqref="E104">
    <cfRule type="expression" dxfId="260" priority="191">
      <formula>$AD104=1</formula>
    </cfRule>
    <cfRule type="expression" dxfId="259" priority="192">
      <formula>$AC104=1</formula>
    </cfRule>
    <cfRule type="expression" dxfId="258" priority="193">
      <formula>AND($R104="X",OR($B104&lt;&gt;"",$C104&lt;&gt;"",$E104&lt;&gt;"",#REF!&lt;&gt;""))</formula>
    </cfRule>
    <cfRule type="expression" dxfId="257" priority="189">
      <formula>AND($R104="X",OR($B104&lt;&gt;"",$C104&lt;&gt;"",$D104&lt;&gt;"",$E104&lt;&gt;""))</formula>
    </cfRule>
    <cfRule type="expression" dxfId="256" priority="190">
      <formula>AND($AD104=1,$AC104=1)</formula>
    </cfRule>
  </conditionalFormatting>
  <conditionalFormatting sqref="E115 E148:E152 E154:E157 E166 E177:E184">
    <cfRule type="expression" dxfId="255" priority="146">
      <formula>AND($R115="X",OR($B115&lt;&gt;"",$C115&lt;&gt;"",$D115&lt;&gt;""))</formula>
    </cfRule>
  </conditionalFormatting>
  <conditionalFormatting sqref="E115:E117">
    <cfRule type="expression" dxfId="254" priority="302">
      <formula>AND($R115="X",OR(#REF!&lt;&gt;"",$B115&lt;&gt;"",$C115&lt;&gt;""))</formula>
    </cfRule>
  </conditionalFormatting>
  <conditionalFormatting sqref="E118:E121">
    <cfRule type="expression" dxfId="253" priority="320">
      <formula>AND($R118="X",OR($B118&lt;&gt;"",$C118&lt;&gt;"",$D118&lt;&gt;""))</formula>
    </cfRule>
  </conditionalFormatting>
  <conditionalFormatting sqref="E119">
    <cfRule type="expression" dxfId="252" priority="106">
      <formula>AND($R119="X",OR($B119&lt;&gt;"",$C119&lt;&gt;"",$D119&lt;&gt;"",$E119&lt;&gt;""))</formula>
    </cfRule>
    <cfRule type="expression" dxfId="251" priority="109">
      <formula>AND($R119="X",OR($B119&lt;&gt;"",$C119&lt;&gt;"",$D119&lt;&gt;""))</formula>
    </cfRule>
    <cfRule type="expression" dxfId="250" priority="107">
      <formula>AND($R119="X",OR($B119&lt;&gt;"",$C119&lt;&gt;"",$E119&lt;&gt;"",#REF!&lt;&gt;""))</formula>
    </cfRule>
    <cfRule type="expression" dxfId="249" priority="108">
      <formula>$AC119=1</formula>
    </cfRule>
  </conditionalFormatting>
  <conditionalFormatting sqref="E124">
    <cfRule type="expression" dxfId="248" priority="195">
      <formula>AND($R124="X",OR($B124&lt;&gt;"",$C124&lt;&gt;"",$E124&lt;&gt;"",#REF!&lt;&gt;""))</formula>
    </cfRule>
    <cfRule type="expression" dxfId="247" priority="196">
      <formula>$AC124=1</formula>
    </cfRule>
    <cfRule type="expression" dxfId="246" priority="194">
      <formula>AND($R124="X",OR($B124&lt;&gt;"",$C124&lt;&gt;"",$D124&lt;&gt;"",$E124&lt;&gt;""))</formula>
    </cfRule>
  </conditionalFormatting>
  <conditionalFormatting sqref="E124:E125 E37:E113 F126:F127 E128:E131">
    <cfRule type="expression" dxfId="245" priority="276">
      <formula>AND($R37="X",OR($B37&lt;&gt;"",$C37&lt;&gt;"",$D37&lt;&gt;""))</formula>
    </cfRule>
  </conditionalFormatting>
  <conditionalFormatting sqref="E126:E127">
    <cfRule type="expression" dxfId="244" priority="126">
      <formula>AND($AD126=1,$AC126=1)</formula>
    </cfRule>
    <cfRule type="expression" dxfId="243" priority="130">
      <formula>AND(NOT(ISBLANK($W126)),ISBLANK($AC126),ISBLANK($AD126))</formula>
    </cfRule>
    <cfRule type="expression" dxfId="242" priority="125">
      <formula>AND($R126="X",$B126&lt;&gt;"")</formula>
    </cfRule>
    <cfRule type="expression" dxfId="241" priority="128">
      <formula>OR($AD126="X",$AC126="X")</formula>
    </cfRule>
    <cfRule type="expression" dxfId="240" priority="129">
      <formula>$AC126=1</formula>
    </cfRule>
    <cfRule type="expression" dxfId="239" priority="127">
      <formula>$AD126=1</formula>
    </cfRule>
  </conditionalFormatting>
  <conditionalFormatting sqref="E133:E147">
    <cfRule type="expression" dxfId="238" priority="168">
      <formula>AND($R133="X",OR($B133&lt;&gt;"",$C133&lt;&gt;"",$D133&lt;&gt;""))</formula>
    </cfRule>
  </conditionalFormatting>
  <conditionalFormatting sqref="E153">
    <cfRule type="expression" dxfId="237" priority="854">
      <formula>AND($R153="X",OR($B153&lt;&gt;"",#REF!&lt;&gt;"",$D153&lt;&gt;""))</formula>
    </cfRule>
  </conditionalFormatting>
  <conditionalFormatting sqref="E156">
    <cfRule type="expression" dxfId="236" priority="211">
      <formula>$AD156=1</formula>
    </cfRule>
    <cfRule type="expression" dxfId="235" priority="210">
      <formula>AND($AD156=1,$AC156=1)</formula>
    </cfRule>
    <cfRule type="expression" dxfId="234" priority="209">
      <formula>AND($R156="X",OR($B156&lt;&gt;"",$C156&lt;&gt;"",$D156&lt;&gt;"",$E156&lt;&gt;""))</formula>
    </cfRule>
    <cfRule type="expression" dxfId="233" priority="208">
      <formula>$AC156=1</formula>
    </cfRule>
  </conditionalFormatting>
  <conditionalFormatting sqref="E159">
    <cfRule type="expression" dxfId="232" priority="65">
      <formula>AND($R159="X",OR($B159&lt;&gt;"",$C159&lt;&gt;"",$D159&lt;&gt;""))</formula>
    </cfRule>
  </conditionalFormatting>
  <conditionalFormatting sqref="E161:E165">
    <cfRule type="expression" dxfId="231" priority="45">
      <formula>$AC161=1</formula>
    </cfRule>
    <cfRule type="expression" dxfId="230" priority="44">
      <formula>$AD161=1</formula>
    </cfRule>
    <cfRule type="expression" dxfId="229" priority="46">
      <formula>AND(NOT(ISBLANK($W161)),ISBLANK($AC161),ISBLANK($AD161))</formula>
    </cfRule>
    <cfRule type="expression" dxfId="228" priority="47">
      <formula>AND($R161="X",OR(#REF!&lt;&gt;"",$B161&lt;&gt;"",$C161&lt;&gt;"",$D161&lt;&gt;""))</formula>
    </cfRule>
    <cfRule type="expression" dxfId="227" priority="42">
      <formula>OR($AD161="X",$AC161="X")</formula>
    </cfRule>
    <cfRule type="expression" dxfId="226" priority="43">
      <formula>AND($AD161=1,$AC161=1)</formula>
    </cfRule>
  </conditionalFormatting>
  <conditionalFormatting sqref="E168:E176">
    <cfRule type="expression" dxfId="225" priority="117">
      <formula>AND($R168="X",OR($B168&lt;&gt;"",#REF!&lt;&gt;"",$C168&lt;&gt;"",$D168&lt;&gt;""))</formula>
    </cfRule>
  </conditionalFormatting>
  <conditionalFormatting sqref="E159:F159">
    <cfRule type="expression" dxfId="224" priority="76">
      <formula>AND($R159="X",OR($B159&lt;&gt;"",$C159&lt;&gt;"",$D159&lt;&gt;"",#REF!&lt;&gt;""))</formula>
    </cfRule>
  </conditionalFormatting>
  <conditionalFormatting sqref="E167:F167">
    <cfRule type="expression" dxfId="223" priority="1019">
      <formula>AND($R167="X",OR($B167&lt;&gt;"",$C167&lt;&gt;"",$D167&lt;&gt;"",#REF!&lt;&gt;""))</formula>
    </cfRule>
  </conditionalFormatting>
  <conditionalFormatting sqref="E119:G119">
    <cfRule type="expression" dxfId="222" priority="113">
      <formula>$AD119=1</formula>
    </cfRule>
    <cfRule type="expression" dxfId="221" priority="112">
      <formula>AND($AD119=1,$AC119=1)</formula>
    </cfRule>
  </conditionalFormatting>
  <conditionalFormatting sqref="E121:G121">
    <cfRule type="expression" dxfId="220" priority="88">
      <formula>$AD121=1</formula>
    </cfRule>
    <cfRule type="expression" dxfId="219" priority="83">
      <formula>AND($R121="X",OR($B121&lt;&gt;"",$C121&lt;&gt;"",$D121&lt;&gt;"",$E121&lt;&gt;""))</formula>
    </cfRule>
    <cfRule type="expression" dxfId="218" priority="87">
      <formula>AND($AD121=1,$AC121=1)</formula>
    </cfRule>
    <cfRule type="expression" dxfId="217" priority="91">
      <formula>AND($R121="X",OR($B121&lt;&gt;"",$C121&lt;&gt;""))</formula>
    </cfRule>
    <cfRule type="expression" dxfId="216" priority="86">
      <formula>AND($R121="X",OR($B121&lt;&gt;"",$C121&lt;&gt;"",$D121&lt;&gt;""))</formula>
    </cfRule>
    <cfRule type="expression" dxfId="215" priority="85">
      <formula>$AC121=1</formula>
    </cfRule>
    <cfRule type="expression" dxfId="214" priority="84">
      <formula>AND($R121="X",OR($B121&lt;&gt;"",$C121&lt;&gt;"",$E121&lt;&gt;"",#REF!&lt;&gt;""))</formula>
    </cfRule>
    <cfRule type="expression" dxfId="213" priority="89">
      <formula>AND($R121="X",$B121&lt;&gt;"")</formula>
    </cfRule>
  </conditionalFormatting>
  <conditionalFormatting sqref="E133:G133 B133:C147">
    <cfRule type="expression" dxfId="212" priority="173">
      <formula>$AD133=1</formula>
    </cfRule>
    <cfRule type="expression" dxfId="211" priority="174">
      <formula>$AC133=1</formula>
    </cfRule>
    <cfRule type="expression" dxfId="210" priority="172">
      <formula>AND($AD133=1,$AC133=1)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209" priority="39">
      <formula>AND($R9="X",OR($B9&lt;&gt;"",$C9&lt;&gt;"",$D9&lt;&gt;"",$E9&lt;&gt;""))</formula>
    </cfRule>
  </conditionalFormatting>
  <conditionalFormatting sqref="F35:F36">
    <cfRule type="expression" dxfId="208" priority="1102">
      <formula>AND($R35="X",OR($B35&lt;&gt;"",#REF!&lt;&gt;"",$D35&lt;&gt;"",#REF!&lt;&gt;""))</formula>
    </cfRule>
  </conditionalFormatting>
  <conditionalFormatting sqref="F115 F154:F157 F166 F177:F184">
    <cfRule type="expression" dxfId="207" priority="147">
      <formula>AND($R115="X",OR($B115&lt;&gt;"",$C115&lt;&gt;"",$D115&lt;&gt;"",$E115&lt;&gt;""))</formula>
    </cfRule>
  </conditionalFormatting>
  <conditionalFormatting sqref="F115:F117">
    <cfRule type="expression" dxfId="206" priority="303">
      <formula>AND($R115="X",OR(#REF!&lt;&gt;"",$B115&lt;&gt;"",$C115&lt;&gt;"",$E115&lt;&gt;""))</formula>
    </cfRule>
  </conditionalFormatting>
  <conditionalFormatting sqref="F118:F121">
    <cfRule type="expression" dxfId="205" priority="321">
      <formula>AND($R118="X",OR($B118&lt;&gt;"",$C118&lt;&gt;"",$D118&lt;&gt;"",$E118&lt;&gt;""))</formula>
    </cfRule>
  </conditionalFormatting>
  <conditionalFormatting sqref="F119">
    <cfRule type="expression" dxfId="204" priority="110">
      <formula>AND($R119="X",OR($B119&lt;&gt;"",$C119&lt;&gt;"",$D119&lt;&gt;"",$E119&lt;&gt;""))</formula>
    </cfRule>
  </conditionalFormatting>
  <conditionalFormatting sqref="F120 G154:G157 G166">
    <cfRule type="expression" dxfId="203" priority="92">
      <formula>AND($R120="X",OR($B120&lt;&gt;"",$C120&lt;&gt;"",$D120&lt;&gt;"",$E120&lt;&gt;"",$F120&lt;&gt;""))</formula>
    </cfRule>
  </conditionalFormatting>
  <conditionalFormatting sqref="F121:F123 F132:G132">
    <cfRule type="expression" dxfId="202" priority="306">
      <formula>AND($R121="X",OR($B121&lt;&gt;"",$C121&lt;&gt;"",$E121&lt;&gt;"",#REF!&lt;&gt;""))</formula>
    </cfRule>
  </conditionalFormatting>
  <conditionalFormatting sqref="F124:F152 F37:F113">
    <cfRule type="expression" dxfId="201" priority="277">
      <formula>AND($R37="X",OR($B37&lt;&gt;"",$C37&lt;&gt;"",$D37&lt;&gt;"",$E37&lt;&gt;""))</formula>
    </cfRule>
  </conditionalFormatting>
  <conditionalFormatting sqref="F131">
    <cfRule type="expression" dxfId="200" priority="178">
      <formula>AND($R131="X",OR($B131&lt;&gt;"",$C131&lt;&gt;"",$E131&lt;&gt;"",#REF!&lt;&gt;""))</formula>
    </cfRule>
  </conditionalFormatting>
  <conditionalFormatting sqref="F153">
    <cfRule type="expression" dxfId="199" priority="855">
      <formula>AND($R153="X",OR($B153&lt;&gt;"",#REF!&lt;&gt;"",$D153&lt;&gt;"",$E153&lt;&gt;""))</formula>
    </cfRule>
  </conditionalFormatting>
  <conditionalFormatting sqref="F161:F165">
    <cfRule type="expression" dxfId="198" priority="1043">
      <formula>AND($R161="X",OR(#REF!&lt;&gt;"",$B161&lt;&gt;"",$C161&lt;&gt;"",$D161&lt;&gt;""))</formula>
    </cfRule>
  </conditionalFormatting>
  <conditionalFormatting sqref="F168:F176">
    <cfRule type="expression" dxfId="197" priority="118">
      <formula>AND($R168="X",OR($B168&lt;&gt;"",#REF!&lt;&gt;"",$C168&lt;&gt;"",$D168&lt;&gt;"",$F168&lt;&gt;""))</formula>
    </cfRule>
    <cfRule type="expression" dxfId="196" priority="1009">
      <formula>AND($R168="X",OR($B168&lt;&gt;"",#REF!&lt;&gt;"",$C168&lt;&gt;"",$D168&lt;&gt;""))</formula>
    </cfRule>
  </conditionalFormatting>
  <conditionalFormatting sqref="F176">
    <cfRule type="expression" dxfId="195" priority="40">
      <formula>AND($R176="X",OR($B176&lt;&gt;"",$C176&lt;&gt;"",$D176&lt;&gt;"",$E176&lt;&gt;"",$F176&lt;&gt;""))</formula>
    </cfRule>
  </conditionalFormatting>
  <conditionalFormatting sqref="F120:G120">
    <cfRule type="expression" dxfId="194" priority="94">
      <formula>AND($R120="X",OR($B120&lt;&gt;"",$C120&lt;&gt;"",$E120&lt;&gt;"",#REF!&lt;&gt;""))</formula>
    </cfRule>
    <cfRule type="expression" dxfId="193" priority="93">
      <formula>AND($R120="X",OR($B120&lt;&gt;"",$C120&lt;&gt;"",$D120&lt;&gt;"",$E120&lt;&gt;""))</formula>
    </cfRule>
    <cfRule type="expression" dxfId="192" priority="95">
      <formula>$AC120=1</formula>
    </cfRule>
    <cfRule type="expression" dxfId="191" priority="99">
      <formula>AND($R120="X",OR($B120&lt;&gt;"",$C120&lt;&gt;"",$D120&lt;&gt;""))</formula>
    </cfRule>
    <cfRule type="expression" dxfId="190" priority="96">
      <formula>AND($R120="X",OR($B120&lt;&gt;"",$C120&lt;&gt;"",$D120&lt;&gt;""))</formula>
    </cfRule>
    <cfRule type="expression" dxfId="189" priority="97">
      <formula>AND($AD120=1,$AC120=1)</formula>
    </cfRule>
    <cfRule type="expression" dxfId="188" priority="98">
      <formula>$AD120=1</formula>
    </cfRule>
  </conditionalFormatting>
  <conditionalFormatting sqref="F121:G121">
    <cfRule type="expression" dxfId="187" priority="82">
      <formula>AND($R121="X",OR($B121&lt;&gt;"",$C121&lt;&gt;"",$D121&lt;&gt;""))</formula>
    </cfRule>
    <cfRule type="expression" dxfId="186" priority="81">
      <formula>AND($R121="X",OR($B121&lt;&gt;"",$C121&lt;&gt;""))</formula>
    </cfRule>
  </conditionalFormatting>
  <conditionalFormatting sqref="F159:G159">
    <cfRule type="expression" dxfId="185" priority="77">
      <formula>AND($R159="X",OR($B159&lt;&gt;"",$C159&lt;&gt;"",$D159&lt;&gt;"",#REF!&lt;&gt;"",$F159&lt;&gt;""))</formula>
    </cfRule>
  </conditionalFormatting>
  <conditionalFormatting sqref="F167:G167">
    <cfRule type="expression" dxfId="184" priority="1020">
      <formula>AND($R167="X",OR($B167&lt;&gt;"",$C167&lt;&gt;"",$D167&lt;&gt;"",#REF!&lt;&gt;"",$F167&lt;&gt;""))</formula>
    </cfRule>
  </conditionalFormatting>
  <conditionalFormatting sqref="G9:G33 D160:G160">
    <cfRule type="expression" dxfId="183" priority="41">
      <formula>AND($R9="X",OR($B9&lt;&gt;"",$C9&lt;&gt;"",$D9&lt;&gt;"",$E9&lt;&gt;"",$F9&lt;&gt;""))</formula>
    </cfRule>
  </conditionalFormatting>
  <conditionalFormatting sqref="G35:G36">
    <cfRule type="expression" dxfId="182" priority="1109">
      <formula>AND($R35="X",OR($B35&lt;&gt;"",#REF!&lt;&gt;"",$D35&lt;&gt;"",#REF!&lt;&gt;"",$F35&lt;&gt;""))</formula>
    </cfRule>
  </conditionalFormatting>
  <conditionalFormatting sqref="G115">
    <cfRule type="expression" dxfId="181" priority="148">
      <formula>AND($R115="X",OR($B115&lt;&gt;"",$C115&lt;&gt;"",$D115&lt;&gt;"",$E115&lt;&gt;"",$F115&lt;&gt;""))</formula>
    </cfRule>
  </conditionalFormatting>
  <conditionalFormatting sqref="G115:G117">
    <cfRule type="expression" dxfId="180" priority="304">
      <formula>AND($R115="X",OR(#REF!&lt;&gt;"",$B115&lt;&gt;"",$C115&lt;&gt;"",$E115&lt;&gt;"",$F115&lt;&gt;""))</formula>
    </cfRule>
  </conditionalFormatting>
  <conditionalFormatting sqref="G118:G121">
    <cfRule type="expression" dxfId="179" priority="322">
      <formula>AND($R118="X",OR($B118&lt;&gt;"",$C118&lt;&gt;"",$D118&lt;&gt;"",$E118&lt;&gt;"",$F118&lt;&gt;""))</formula>
    </cfRule>
  </conditionalFormatting>
  <conditionalFormatting sqref="G119">
    <cfRule type="expression" dxfId="178" priority="111">
      <formula>AND($R119="X",OR($B119&lt;&gt;"",$C119&lt;&gt;"",$D119&lt;&gt;"",$E119&lt;&gt;"",$F119&lt;&gt;""))</formula>
    </cfRule>
  </conditionalFormatting>
  <conditionalFormatting sqref="G121">
    <cfRule type="expression" dxfId="177" priority="79">
      <formula>AND($R121="X",OR($B121&lt;&gt;"",$C121&lt;&gt;"",$E121&lt;&gt;"",#REF!&lt;&gt;""))</formula>
    </cfRule>
    <cfRule type="expression" dxfId="176" priority="80">
      <formula>AND($R121="X",OR($B121&lt;&gt;"",$C121&lt;&gt;"",$D121&lt;&gt;"",$E121&lt;&gt;""))</formula>
    </cfRule>
  </conditionalFormatting>
  <conditionalFormatting sqref="G121:G123">
    <cfRule type="expression" dxfId="175" priority="307">
      <formula>AND($R121="X",OR($B121&lt;&gt;"",$C121&lt;&gt;"",$E121&lt;&gt;"",#REF!&lt;&gt;"",$F121&lt;&gt;""))</formula>
    </cfRule>
  </conditionalFormatting>
  <conditionalFormatting sqref="G132">
    <cfRule type="expression" dxfId="174" priority="216">
      <formula>AND($R132="X",OR($B132&lt;&gt;"",$C132&lt;&gt;"",$D132&lt;&gt;"",$E132&lt;&gt;""))</formula>
    </cfRule>
    <cfRule type="expression" dxfId="173" priority="878">
      <formula>AND($R132="X",OR($B132&lt;&gt;"",$C132&lt;&gt;"",$E132&lt;&gt;"",#REF!&lt;&gt;"",$F132&lt;&gt;""))</formula>
    </cfRule>
  </conditionalFormatting>
  <conditionalFormatting sqref="G133:G152">
    <cfRule type="expression" dxfId="172" priority="170">
      <formula>AND($R133="X",OR($B133&lt;&gt;"",$C133&lt;&gt;"",$D133&lt;&gt;"",$E133&lt;&gt;"",$F133&lt;&gt;""))</formula>
    </cfRule>
  </conditionalFormatting>
  <conditionalFormatting sqref="G153">
    <cfRule type="expression" dxfId="171" priority="856">
      <formula>AND($R153="X",OR($B153&lt;&gt;"",#REF!&lt;&gt;"",$D153&lt;&gt;"",$E153&lt;&gt;"",$F153&lt;&gt;""))</formula>
    </cfRule>
  </conditionalFormatting>
  <conditionalFormatting sqref="G161:G165">
    <cfRule type="expression" dxfId="170" priority="1045">
      <formula>AND($R161="X",OR(#REF!&lt;&gt;"",$B161&lt;&gt;"",$C161&lt;&gt;"",$D161&lt;&gt;"",$F161&lt;&gt;""))</formula>
    </cfRule>
  </conditionalFormatting>
  <conditionalFormatting sqref="G168:G176">
    <cfRule type="expression" dxfId="169" priority="1013">
      <formula>AND($R168="X",OR($B168&lt;&gt;"",#REF!&lt;&gt;"",$C168&lt;&gt;"",$D168&lt;&gt;"",$F168&lt;&gt;""))</formula>
    </cfRule>
  </conditionalFormatting>
  <conditionalFormatting sqref="G177:G184 G37:G113 G124:G131">
    <cfRule type="expression" dxfId="168" priority="278">
      <formula>AND($R37="X",OR($B37&lt;&gt;"",$C37&lt;&gt;"",$D37&lt;&gt;"",$E37&lt;&gt;"",$F37&lt;&gt;""))</formula>
    </cfRule>
  </conditionalFormatting>
  <conditionalFormatting sqref="H186:H187 H207:H1047">
    <cfRule type="expression" dxfId="167" priority="437">
      <formula>$Q186="X"</formula>
    </cfRule>
  </conditionalFormatting>
  <conditionalFormatting sqref="I11:I23 I25:I184">
    <cfRule type="expression" dxfId="166" priority="274">
      <formula>$R11="X"</formula>
    </cfRule>
  </conditionalFormatting>
  <conditionalFormatting sqref="Q9:Q184">
    <cfRule type="cellIs" dxfId="165" priority="159" operator="equal">
      <formula>"0..n"</formula>
    </cfRule>
    <cfRule type="cellIs" dxfId="164" priority="160" operator="equal">
      <formula>"0..1"</formula>
    </cfRule>
    <cfRule type="cellIs" dxfId="163"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W88" activePane="bottomRight" state="frozen"/>
      <selection pane="topRight" activeCell="H1" sqref="H1"/>
      <selection pane="bottomLeft" activeCell="A9" sqref="A9"/>
      <selection pane="bottomRight" activeCell="AF102" sqref="AF102"/>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1591</v>
      </c>
      <c r="B1" s="287"/>
      <c r="C1" s="129" t="s">
        <v>813</v>
      </c>
      <c r="D1" s="128"/>
      <c r="E1" s="294" t="s">
        <v>814</v>
      </c>
      <c r="F1" s="157">
        <v>0.7</v>
      </c>
      <c r="G1" s="128"/>
      <c r="H1" s="590" t="s">
        <v>1592</v>
      </c>
      <c r="I1" s="590"/>
      <c r="J1" s="590"/>
      <c r="K1" s="590"/>
      <c r="L1" s="590"/>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90"/>
      <c r="I2" s="590"/>
      <c r="J2" s="590"/>
      <c r="K2" s="590"/>
      <c r="L2" s="590"/>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91" t="s">
        <v>1593</v>
      </c>
      <c r="P7" s="591"/>
      <c r="Q7" s="591"/>
      <c r="R7" s="591"/>
      <c r="S7" s="305"/>
      <c r="T7" s="96"/>
      <c r="U7" s="96"/>
      <c r="V7" s="96"/>
      <c r="W7" s="96"/>
      <c r="X7" s="96"/>
      <c r="Y7" s="96"/>
      <c r="Z7" s="96"/>
      <c r="AA7" s="592" t="s">
        <v>829</v>
      </c>
      <c r="AB7" s="592"/>
      <c r="AD7" s="96"/>
      <c r="AE7" s="96"/>
      <c r="AF7" s="96"/>
      <c r="AG7" s="593" t="s">
        <v>830</v>
      </c>
      <c r="AH7" s="59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640625" style="128" customWidth="1"/>
    <col min="2" max="2" width="39.6640625" style="128" bestFit="1" customWidth="1"/>
    <col min="3" max="3" width="29.33203125" style="128" customWidth="1"/>
    <col min="4" max="4" width="27.33203125" style="128" customWidth="1"/>
    <col min="5" max="5" width="10.5" style="128" customWidth="1"/>
    <col min="6" max="6" width="8.6640625" style="128" customWidth="1"/>
    <col min="7" max="7" width="9.6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8" t="s">
        <v>828</v>
      </c>
      <c r="M7" s="588"/>
      <c r="N7" s="588"/>
      <c r="O7" s="588"/>
      <c r="V7" s="589" t="s">
        <v>829</v>
      </c>
      <c r="W7" s="589"/>
      <c r="AC7" s="588" t="s">
        <v>830</v>
      </c>
      <c r="AD7" s="58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217"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217"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217"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217"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217"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217"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217"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62" priority="194">
      <formula>$AB42=1</formula>
    </cfRule>
    <cfRule type="expression" dxfId="161" priority="193">
      <formula>$AD42=1</formula>
    </cfRule>
    <cfRule type="expression" dxfId="160" priority="191">
      <formula>OR($AD42="X",$AB42="X")</formula>
    </cfRule>
    <cfRule type="expression" dxfId="159" priority="192">
      <formula>AND($AD42=1,$AB42=1)</formula>
    </cfRule>
  </conditionalFormatting>
  <conditionalFormatting sqref="A9:G9 A10:A40">
    <cfRule type="expression" dxfId="158" priority="196">
      <formula>AND($AD9=1,$AC9=1)</formula>
    </cfRule>
    <cfRule type="expression" dxfId="157" priority="197">
      <formula>$AD9=1</formula>
    </cfRule>
    <cfRule type="expression" dxfId="156" priority="198">
      <formula>$AC9=1</formula>
    </cfRule>
  </conditionalFormatting>
  <conditionalFormatting sqref="A9:G9">
    <cfRule type="expression" dxfId="155" priority="195">
      <formula>OR($AD9="X",$AC9="X")</formula>
    </cfRule>
  </conditionalFormatting>
  <conditionalFormatting sqref="A9:G40">
    <cfRule type="expression" dxfId="154" priority="199">
      <formula>AND(NOT(ISBLANK($W9)),ISBLANK($AC9),ISBLANK($AD9))</formula>
    </cfRule>
  </conditionalFormatting>
  <conditionalFormatting sqref="B10:G39">
    <cfRule type="expression" dxfId="153" priority="171">
      <formula>OR($AD10="X",$AC10="X")</formula>
    </cfRule>
  </conditionalFormatting>
  <conditionalFormatting sqref="B10:G40">
    <cfRule type="expression" dxfId="152" priority="173">
      <formula>$AD10=1</formula>
    </cfRule>
    <cfRule type="expression" dxfId="151" priority="174">
      <formula>$AC10=1</formula>
    </cfRule>
    <cfRule type="expression" dxfId="150" priority="172">
      <formula>AND($AD10=1,$AC10=1)</formula>
    </cfRule>
  </conditionalFormatting>
  <conditionalFormatting sqref="B40:G40 A10:A40">
    <cfRule type="expression" dxfId="149" priority="108">
      <formula>OR($AD10="X",$AC10="X")</formula>
    </cfRule>
  </conditionalFormatting>
  <conditionalFormatting sqref="C9:C40">
    <cfRule type="expression" dxfId="148" priority="167">
      <formula>AND($R9="X",$B9&lt;&gt;"")</formula>
    </cfRule>
  </conditionalFormatting>
  <conditionalFormatting sqref="D9:D40">
    <cfRule type="expression" dxfId="147" priority="35">
      <formula>AND($R9="X",OR($B9&lt;&gt;"",$C9&lt;&gt;""))</formula>
    </cfRule>
  </conditionalFormatting>
  <conditionalFormatting sqref="D38:D39">
    <cfRule type="expression" dxfId="146" priority="115">
      <formula>AND($R38="X",$B38&lt;&gt;"")</formula>
    </cfRule>
  </conditionalFormatting>
  <conditionalFormatting sqref="E9:E40">
    <cfRule type="expression" dxfId="145"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44" priority="89">
      <formula>AND($R9="X",OR($B9&lt;&gt;"",$C9&lt;&gt;"",$D9&lt;&gt;"",$E9&lt;&gt;""))</formula>
    </cfRule>
  </conditionalFormatting>
  <conditionalFormatting sqref="G9:G40">
    <cfRule type="expression" dxfId="143" priority="1">
      <formula>AND($R9="X",OR($B9&lt;&gt;"",$C9&lt;&gt;"",$D9&lt;&gt;"",$E9&lt;&gt;"",$F9&lt;&gt;""))</formula>
    </cfRule>
  </conditionalFormatting>
  <conditionalFormatting sqref="H42:H43 H63:H903">
    <cfRule type="expression" dxfId="142" priority="190">
      <formula>$Q42="X"</formula>
    </cfRule>
  </conditionalFormatting>
  <conditionalFormatting sqref="I11:I40">
    <cfRule type="expression" dxfId="141" priority="166">
      <formula>$R11="X"</formula>
    </cfRule>
  </conditionalFormatting>
  <conditionalFormatting sqref="Q9:Q40">
    <cfRule type="cellIs" dxfId="140" priority="100" operator="equal">
      <formula>"1..1"</formula>
    </cfRule>
    <cfRule type="cellIs" dxfId="139" priority="102" operator="equal">
      <formula>"0..1"</formula>
    </cfRule>
    <cfRule type="cellIs" dxfId="138" priority="101" operator="equal">
      <formula>"0..n"</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8"/>
  <sheetViews>
    <sheetView topLeftCell="C31" zoomScale="85" zoomScaleNormal="85" workbookViewId="0">
      <selection activeCell="E39" sqref="E39"/>
    </sheetView>
  </sheetViews>
  <sheetFormatPr baseColWidth="10" defaultColWidth="9.5" defaultRowHeight="15"/>
  <cols>
    <col min="1" max="1" width="4.6640625" style="128" customWidth="1"/>
    <col min="2" max="2" width="39.6640625" style="128" bestFit="1" customWidth="1"/>
    <col min="3" max="3" width="42.1640625" style="128" bestFit="1" customWidth="1"/>
    <col min="4" max="4" width="52.6640625" style="128" bestFit="1" customWidth="1"/>
    <col min="5" max="5" width="11.6640625" style="128" customWidth="1"/>
    <col min="6" max="6" width="8.6640625" style="128" customWidth="1"/>
    <col min="7" max="7" width="10.1640625" style="96" customWidth="1"/>
    <col min="8" max="8" width="53.1640625"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8" t="s">
        <v>828</v>
      </c>
      <c r="M7" s="588"/>
      <c r="N7" s="588"/>
      <c r="O7" s="588"/>
      <c r="V7" s="589" t="s">
        <v>829</v>
      </c>
      <c r="W7" s="589"/>
      <c r="AC7" s="588" t="s">
        <v>830</v>
      </c>
      <c r="AD7" s="58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2" t="s">
        <v>2107</v>
      </c>
      <c r="C9" s="554"/>
      <c r="D9" s="554"/>
      <c r="E9" s="554"/>
      <c r="F9" s="554"/>
      <c r="G9" s="554"/>
      <c r="H9" s="555"/>
      <c r="I9" s="556"/>
      <c r="J9" s="528"/>
      <c r="K9" s="529" t="s">
        <v>1692</v>
      </c>
      <c r="L9" s="528"/>
      <c r="M9" s="528"/>
      <c r="N9" s="528"/>
      <c r="O9" s="528"/>
      <c r="P9" s="530"/>
      <c r="Q9" s="504" t="s">
        <v>820</v>
      </c>
      <c r="R9" s="528"/>
      <c r="S9" s="243" t="s">
        <v>1692</v>
      </c>
      <c r="T9" s="504"/>
      <c r="U9" s="528"/>
      <c r="V9" s="532"/>
      <c r="W9" s="532"/>
      <c r="X9" s="232"/>
      <c r="Y9" s="533"/>
      <c r="Z9" s="528"/>
      <c r="AA9" s="534"/>
      <c r="AB9" s="528"/>
      <c r="AC9" s="531"/>
      <c r="AD9" s="531"/>
    </row>
    <row r="10" spans="1:1014" s="224" customFormat="1" ht="13.5" customHeight="1">
      <c r="A10" s="225">
        <v>2</v>
      </c>
      <c r="B10" s="240"/>
      <c r="C10" s="241" t="s">
        <v>2108</v>
      </c>
      <c r="D10" s="241"/>
      <c r="E10" s="241"/>
      <c r="F10" s="241"/>
      <c r="G10" s="241"/>
      <c r="H10" s="528" t="s">
        <v>2257</v>
      </c>
      <c r="I10" s="529" t="s">
        <v>1323</v>
      </c>
      <c r="J10" s="528"/>
      <c r="K10" s="529" t="s">
        <v>2109</v>
      </c>
      <c r="L10" s="528"/>
      <c r="M10" s="528"/>
      <c r="N10" s="528"/>
      <c r="O10" s="528"/>
      <c r="P10" s="530"/>
      <c r="Q10" s="504" t="s">
        <v>820</v>
      </c>
      <c r="R10" s="528"/>
      <c r="S10" s="528" t="s">
        <v>863</v>
      </c>
      <c r="T10" s="504"/>
      <c r="U10" s="528"/>
      <c r="V10" s="532"/>
      <c r="W10" s="532"/>
      <c r="X10" s="232"/>
      <c r="Y10" s="533"/>
      <c r="Z10" s="528"/>
      <c r="AA10" s="534"/>
      <c r="AB10" s="528"/>
      <c r="AC10" s="531"/>
      <c r="AD10" s="531"/>
    </row>
    <row r="11" spans="1:1014" s="224" customFormat="1" ht="13.5" customHeight="1">
      <c r="A11" s="225">
        <v>3</v>
      </c>
      <c r="B11" s="240"/>
      <c r="C11" s="241" t="s">
        <v>2110</v>
      </c>
      <c r="D11" s="241"/>
      <c r="E11" s="241"/>
      <c r="F11" s="241"/>
      <c r="G11" s="241"/>
      <c r="H11" s="528" t="s">
        <v>2258</v>
      </c>
      <c r="I11" s="529" t="s">
        <v>950</v>
      </c>
      <c r="J11" s="528"/>
      <c r="K11" s="529" t="s">
        <v>2111</v>
      </c>
      <c r="L11" s="528"/>
      <c r="M11" s="528"/>
      <c r="N11" s="528"/>
      <c r="O11" s="528"/>
      <c r="P11" s="530"/>
      <c r="Q11" s="504" t="s">
        <v>820</v>
      </c>
      <c r="R11" s="528"/>
      <c r="S11" s="528" t="s">
        <v>863</v>
      </c>
      <c r="T11" s="504"/>
      <c r="U11" s="528"/>
      <c r="V11" s="532"/>
      <c r="W11" s="532"/>
      <c r="X11" s="232"/>
      <c r="Y11" s="533"/>
      <c r="Z11" s="528"/>
      <c r="AA11" s="534"/>
      <c r="AB11" s="528"/>
      <c r="AC11" s="531"/>
      <c r="AD11" s="531"/>
    </row>
    <row r="12" spans="1:1014" s="224" customFormat="1" ht="13.5" customHeight="1">
      <c r="A12" s="225">
        <v>4</v>
      </c>
      <c r="B12" s="240"/>
      <c r="C12" s="241" t="s">
        <v>2112</v>
      </c>
      <c r="D12" s="241"/>
      <c r="E12" s="241"/>
      <c r="F12" s="241"/>
      <c r="G12" s="241"/>
      <c r="H12" s="528"/>
      <c r="I12" s="529" t="s">
        <v>930</v>
      </c>
      <c r="J12" s="528"/>
      <c r="K12" s="529" t="s">
        <v>2260</v>
      </c>
      <c r="L12" s="528"/>
      <c r="M12" s="528"/>
      <c r="N12" s="528"/>
      <c r="O12" s="528"/>
      <c r="P12" s="530"/>
      <c r="Q12" s="504" t="s">
        <v>820</v>
      </c>
      <c r="R12" s="528"/>
      <c r="S12" s="528" t="s">
        <v>879</v>
      </c>
      <c r="T12" s="531"/>
      <c r="U12" s="528"/>
      <c r="V12" s="532"/>
      <c r="W12" s="532"/>
      <c r="X12" s="232"/>
      <c r="Y12" s="533"/>
      <c r="Z12" s="528"/>
      <c r="AA12" s="534"/>
      <c r="AB12" s="528"/>
      <c r="AC12" s="531"/>
      <c r="AD12" s="531"/>
    </row>
    <row r="13" spans="1:1014" s="224" customFormat="1" ht="13.5" customHeight="1">
      <c r="A13" s="225">
        <v>5</v>
      </c>
      <c r="B13" s="240"/>
      <c r="C13" s="241" t="s">
        <v>2113</v>
      </c>
      <c r="D13" s="241"/>
      <c r="E13" s="241"/>
      <c r="F13" s="241"/>
      <c r="G13" s="241"/>
      <c r="H13" s="528"/>
      <c r="I13" s="529" t="s">
        <v>930</v>
      </c>
      <c r="J13" s="528"/>
      <c r="K13" s="529" t="s">
        <v>2261</v>
      </c>
      <c r="L13" s="528"/>
      <c r="M13" s="528"/>
      <c r="N13" s="528"/>
      <c r="O13" s="528"/>
      <c r="P13" s="530"/>
      <c r="Q13" s="504" t="s">
        <v>820</v>
      </c>
      <c r="R13" s="528"/>
      <c r="S13" s="528" t="s">
        <v>879</v>
      </c>
      <c r="T13" s="531"/>
      <c r="U13" s="528"/>
      <c r="V13" s="532"/>
      <c r="W13" s="532"/>
      <c r="X13" s="232"/>
      <c r="Y13" s="533"/>
      <c r="Z13" s="528"/>
      <c r="AA13" s="534"/>
      <c r="AB13" s="528"/>
      <c r="AC13" s="531"/>
      <c r="AD13" s="531"/>
    </row>
    <row r="14" spans="1:1014" s="569" customFormat="1" ht="13.5" customHeight="1">
      <c r="A14" s="498"/>
      <c r="B14" s="499"/>
      <c r="C14" s="500" t="s">
        <v>2331</v>
      </c>
      <c r="D14" s="500"/>
      <c r="E14" s="500"/>
      <c r="F14" s="500"/>
      <c r="G14" s="500"/>
      <c r="H14" s="564" t="s">
        <v>2332</v>
      </c>
      <c r="I14" s="565" t="s">
        <v>2333</v>
      </c>
      <c r="J14" s="564"/>
      <c r="K14" s="565" t="s">
        <v>999</v>
      </c>
      <c r="L14" s="564"/>
      <c r="M14" s="564"/>
      <c r="N14" s="564"/>
      <c r="O14" s="564"/>
      <c r="P14" s="566"/>
      <c r="Q14" s="564"/>
      <c r="R14" s="564"/>
      <c r="S14" s="564" t="s">
        <v>863</v>
      </c>
      <c r="T14" s="567"/>
      <c r="U14" s="564"/>
      <c r="V14" s="568"/>
      <c r="W14" s="568"/>
      <c r="Y14" s="570"/>
      <c r="Z14" s="564"/>
      <c r="AA14" s="571"/>
      <c r="AB14" s="564"/>
      <c r="AC14" s="567"/>
      <c r="AD14" s="567"/>
    </row>
    <row r="15" spans="1:1014" s="569" customFormat="1" ht="13.5" customHeight="1">
      <c r="A15" s="498"/>
      <c r="B15" s="499"/>
      <c r="C15" s="500" t="s">
        <v>2334</v>
      </c>
      <c r="D15" s="500"/>
      <c r="E15" s="500"/>
      <c r="F15" s="500"/>
      <c r="G15" s="500"/>
      <c r="H15" s="564" t="s">
        <v>2337</v>
      </c>
      <c r="I15" s="565" t="s">
        <v>2336</v>
      </c>
      <c r="J15" s="564"/>
      <c r="K15" s="565" t="s">
        <v>2335</v>
      </c>
      <c r="L15" s="564"/>
      <c r="M15" s="564"/>
      <c r="N15" s="564"/>
      <c r="O15" s="564"/>
      <c r="P15" s="566"/>
      <c r="Q15" s="564"/>
      <c r="R15" s="564"/>
      <c r="S15" s="564" t="s">
        <v>2089</v>
      </c>
      <c r="T15" s="567"/>
      <c r="U15" s="564"/>
      <c r="V15" s="568"/>
      <c r="W15" s="568"/>
      <c r="Y15" s="570"/>
      <c r="Z15" s="564"/>
      <c r="AA15" s="571"/>
      <c r="AB15" s="564"/>
      <c r="AC15" s="567"/>
      <c r="AD15" s="567"/>
    </row>
    <row r="16" spans="1:1014" s="224" customFormat="1" ht="13.5" customHeight="1">
      <c r="A16" s="225">
        <v>6</v>
      </c>
      <c r="B16" s="240" t="s">
        <v>2114</v>
      </c>
      <c r="C16" s="557"/>
      <c r="D16" s="557"/>
      <c r="E16" s="557"/>
      <c r="F16" s="557"/>
      <c r="G16" s="557"/>
      <c r="H16" s="555"/>
      <c r="I16" s="558"/>
      <c r="J16" s="528"/>
      <c r="K16" s="529" t="s">
        <v>2262</v>
      </c>
      <c r="L16" s="528"/>
      <c r="M16" s="528"/>
      <c r="N16" s="528"/>
      <c r="O16" s="528"/>
      <c r="P16" s="530"/>
      <c r="Q16" s="504" t="s">
        <v>820</v>
      </c>
      <c r="R16" s="528"/>
      <c r="S16" s="243" t="s">
        <v>2262</v>
      </c>
      <c r="T16" s="531"/>
      <c r="U16" s="528"/>
      <c r="V16" s="532"/>
      <c r="W16" s="532"/>
      <c r="X16" s="232"/>
      <c r="Y16" s="533"/>
      <c r="Z16" s="528"/>
      <c r="AA16" s="534"/>
      <c r="AB16" s="528"/>
      <c r="AC16" s="531"/>
      <c r="AD16" s="531"/>
    </row>
    <row r="17" spans="1:30" s="224" customFormat="1" ht="13.5" customHeight="1">
      <c r="A17" s="225">
        <v>7</v>
      </c>
      <c r="B17" s="240"/>
      <c r="C17" s="241" t="s">
        <v>2115</v>
      </c>
      <c r="D17" s="557"/>
      <c r="E17" s="557"/>
      <c r="F17" s="557"/>
      <c r="G17" s="557"/>
      <c r="H17" s="555"/>
      <c r="I17" s="558"/>
      <c r="J17" s="528"/>
      <c r="K17" s="504" t="s">
        <v>964</v>
      </c>
      <c r="L17" s="528"/>
      <c r="M17" s="528"/>
      <c r="N17" s="528"/>
      <c r="O17" s="528"/>
      <c r="P17" s="530"/>
      <c r="Q17" s="504" t="s">
        <v>820</v>
      </c>
      <c r="R17" s="528"/>
      <c r="S17" s="504" t="s">
        <v>967</v>
      </c>
      <c r="T17" s="531"/>
      <c r="U17" s="528"/>
      <c r="V17" s="532"/>
      <c r="W17" s="532"/>
      <c r="X17" s="232"/>
      <c r="Y17" s="533"/>
      <c r="Z17" s="528"/>
      <c r="AA17" s="534"/>
      <c r="AB17" s="528"/>
      <c r="AC17" s="531"/>
      <c r="AD17" s="531"/>
    </row>
    <row r="18" spans="1:30" s="224" customFormat="1" ht="13.5" customHeight="1">
      <c r="A18" s="225">
        <v>8</v>
      </c>
      <c r="B18" s="216"/>
      <c r="C18" s="241"/>
      <c r="D18" s="241" t="s">
        <v>667</v>
      </c>
      <c r="E18" s="241"/>
      <c r="F18" s="241"/>
      <c r="G18" s="241"/>
      <c r="H18" s="528" t="s">
        <v>2268</v>
      </c>
      <c r="I18" s="503" t="s">
        <v>970</v>
      </c>
      <c r="J18" s="528"/>
      <c r="K18" s="504" t="s">
        <v>971</v>
      </c>
      <c r="L18" s="528"/>
      <c r="M18" s="528"/>
      <c r="N18" s="528"/>
      <c r="O18" s="528"/>
      <c r="P18" s="530"/>
      <c r="Q18" s="504" t="s">
        <v>820</v>
      </c>
      <c r="R18" s="528"/>
      <c r="S18" s="504" t="s">
        <v>863</v>
      </c>
      <c r="T18" s="531"/>
      <c r="U18" s="528"/>
      <c r="V18" s="532"/>
      <c r="W18" s="532"/>
      <c r="X18" s="232"/>
      <c r="Y18" s="533"/>
      <c r="Z18" s="528"/>
      <c r="AA18" s="534"/>
      <c r="AB18" s="528"/>
      <c r="AC18" s="531"/>
      <c r="AD18" s="531"/>
    </row>
    <row r="19" spans="1:30" s="224" customFormat="1" ht="13.5" customHeight="1">
      <c r="A19" s="225">
        <v>9</v>
      </c>
      <c r="B19" s="216"/>
      <c r="C19" s="241"/>
      <c r="D19" s="241" t="s">
        <v>972</v>
      </c>
      <c r="E19" s="241"/>
      <c r="F19" s="241"/>
      <c r="G19" s="241"/>
      <c r="H19" s="504" t="s">
        <v>973</v>
      </c>
      <c r="I19" s="503" t="s">
        <v>974</v>
      </c>
      <c r="J19" s="528"/>
      <c r="K19" s="504" t="s">
        <v>975</v>
      </c>
      <c r="L19" s="528"/>
      <c r="M19" s="528"/>
      <c r="N19" s="528"/>
      <c r="O19" s="528"/>
      <c r="P19" s="530"/>
      <c r="Q19" s="504" t="s">
        <v>820</v>
      </c>
      <c r="R19" s="528"/>
      <c r="S19" s="504" t="s">
        <v>863</v>
      </c>
      <c r="T19" s="531"/>
      <c r="U19" s="528"/>
      <c r="V19" s="532"/>
      <c r="W19" s="532"/>
      <c r="X19" s="232"/>
      <c r="Y19" s="533"/>
      <c r="Z19" s="528"/>
      <c r="AA19" s="534"/>
      <c r="AB19" s="528"/>
      <c r="AC19" s="531"/>
      <c r="AD19" s="531"/>
    </row>
    <row r="20" spans="1:30" s="224" customFormat="1" ht="13.5" customHeight="1">
      <c r="A20" s="225">
        <v>10</v>
      </c>
      <c r="B20" s="216"/>
      <c r="C20" s="241"/>
      <c r="D20" s="241" t="s">
        <v>767</v>
      </c>
      <c r="E20" s="241"/>
      <c r="F20" s="241"/>
      <c r="G20" s="241"/>
      <c r="H20" s="504" t="s">
        <v>976</v>
      </c>
      <c r="I20" s="529"/>
      <c r="J20" s="528"/>
      <c r="K20" s="504" t="s">
        <v>939</v>
      </c>
      <c r="L20" s="528"/>
      <c r="M20" s="528"/>
      <c r="N20" s="528"/>
      <c r="O20" s="528"/>
      <c r="P20" s="530"/>
      <c r="Q20" s="504" t="s">
        <v>817</v>
      </c>
      <c r="R20" s="528"/>
      <c r="S20" s="504" t="s">
        <v>863</v>
      </c>
      <c r="T20" s="531"/>
      <c r="U20" s="528"/>
      <c r="V20" s="532"/>
      <c r="W20" s="532"/>
      <c r="X20" s="232"/>
      <c r="Y20" s="533"/>
      <c r="Z20" s="528"/>
      <c r="AA20" s="534"/>
      <c r="AB20" s="528"/>
      <c r="AC20" s="531"/>
      <c r="AD20" s="531"/>
    </row>
    <row r="21" spans="1:30" s="224" customFormat="1" ht="13.5" customHeight="1">
      <c r="A21" s="225">
        <v>11</v>
      </c>
      <c r="B21" s="240"/>
      <c r="C21" s="241" t="s">
        <v>2116</v>
      </c>
      <c r="D21" s="557"/>
      <c r="E21" s="557"/>
      <c r="F21" s="557"/>
      <c r="G21" s="557"/>
      <c r="H21" s="555"/>
      <c r="I21" s="558"/>
      <c r="J21" s="528"/>
      <c r="K21" s="528" t="s">
        <v>988</v>
      </c>
      <c r="L21" s="528"/>
      <c r="M21" s="528"/>
      <c r="N21" s="528"/>
      <c r="O21" s="528"/>
      <c r="P21" s="530"/>
      <c r="Q21" s="504" t="s">
        <v>820</v>
      </c>
      <c r="R21" s="528"/>
      <c r="S21" s="504" t="s">
        <v>967</v>
      </c>
      <c r="T21" s="531"/>
      <c r="U21" s="528"/>
      <c r="V21" s="532"/>
      <c r="W21" s="532"/>
      <c r="X21" s="232"/>
      <c r="Y21" s="533"/>
      <c r="Z21" s="528"/>
      <c r="AA21" s="534"/>
      <c r="AB21" s="528"/>
      <c r="AC21" s="531"/>
      <c r="AD21" s="531"/>
    </row>
    <row r="22" spans="1:30" s="224" customFormat="1" ht="13.5" customHeight="1">
      <c r="A22" s="225">
        <v>12</v>
      </c>
      <c r="B22" s="216"/>
      <c r="C22" s="241"/>
      <c r="D22" s="241" t="s">
        <v>667</v>
      </c>
      <c r="E22" s="241"/>
      <c r="F22" s="241"/>
      <c r="G22" s="241"/>
      <c r="H22" s="528" t="s">
        <v>969</v>
      </c>
      <c r="I22" s="529"/>
      <c r="J22" s="528"/>
      <c r="K22" s="504" t="s">
        <v>971</v>
      </c>
      <c r="L22" s="528"/>
      <c r="M22" s="528"/>
      <c r="N22" s="528"/>
      <c r="O22" s="528"/>
      <c r="P22" s="530"/>
      <c r="Q22" s="504" t="s">
        <v>820</v>
      </c>
      <c r="R22" s="528"/>
      <c r="S22" s="504" t="s">
        <v>863</v>
      </c>
      <c r="T22" s="531"/>
      <c r="U22" s="528"/>
      <c r="V22" s="532"/>
      <c r="W22" s="532"/>
      <c r="X22" s="232"/>
      <c r="Y22" s="533"/>
      <c r="Z22" s="528"/>
      <c r="AA22" s="534"/>
      <c r="AB22" s="528"/>
      <c r="AC22" s="531"/>
      <c r="AD22" s="531"/>
    </row>
    <row r="23" spans="1:30" s="224" customFormat="1" ht="13.5" customHeight="1">
      <c r="A23" s="225">
        <v>13</v>
      </c>
      <c r="B23" s="216"/>
      <c r="C23" s="241"/>
      <c r="D23" s="241" t="s">
        <v>972</v>
      </c>
      <c r="E23" s="241"/>
      <c r="F23" s="241"/>
      <c r="G23" s="241"/>
      <c r="H23" s="504" t="s">
        <v>973</v>
      </c>
      <c r="I23" s="529"/>
      <c r="J23" s="528"/>
      <c r="K23" s="504" t="s">
        <v>975</v>
      </c>
      <c r="L23" s="528"/>
      <c r="M23" s="528"/>
      <c r="N23" s="528"/>
      <c r="O23" s="528"/>
      <c r="P23" s="530"/>
      <c r="Q23" s="504" t="s">
        <v>820</v>
      </c>
      <c r="R23" s="528"/>
      <c r="S23" s="504" t="s">
        <v>863</v>
      </c>
      <c r="T23" s="531"/>
      <c r="U23" s="528"/>
      <c r="V23" s="532"/>
      <c r="W23" s="532"/>
      <c r="X23" s="232"/>
      <c r="Y23" s="533"/>
      <c r="Z23" s="528"/>
      <c r="AA23" s="534"/>
      <c r="AB23" s="528"/>
      <c r="AC23" s="531"/>
      <c r="AD23" s="531"/>
    </row>
    <row r="24" spans="1:30" s="224" customFormat="1" ht="13.5" customHeight="1">
      <c r="A24" s="225">
        <v>14</v>
      </c>
      <c r="B24" s="216"/>
      <c r="C24" s="241"/>
      <c r="D24" s="241" t="s">
        <v>767</v>
      </c>
      <c r="E24" s="241"/>
      <c r="F24" s="241"/>
      <c r="G24" s="241"/>
      <c r="H24" s="504" t="s">
        <v>976</v>
      </c>
      <c r="I24" s="529"/>
      <c r="J24" s="528"/>
      <c r="K24" s="504" t="s">
        <v>939</v>
      </c>
      <c r="L24" s="528"/>
      <c r="M24" s="528"/>
      <c r="N24" s="528"/>
      <c r="O24" s="528"/>
      <c r="P24" s="530"/>
      <c r="Q24" s="504" t="s">
        <v>817</v>
      </c>
      <c r="R24" s="528"/>
      <c r="S24" s="504" t="s">
        <v>863</v>
      </c>
      <c r="T24" s="531"/>
      <c r="U24" s="528"/>
      <c r="V24" s="532"/>
      <c r="W24" s="532"/>
      <c r="X24" s="232"/>
      <c r="Y24" s="533"/>
      <c r="Z24" s="528"/>
      <c r="AA24" s="534"/>
      <c r="AB24" s="528"/>
      <c r="AC24" s="531"/>
      <c r="AD24" s="531"/>
    </row>
    <row r="25" spans="1:30" s="224" customFormat="1" ht="13.5" customHeight="1">
      <c r="A25" s="225">
        <v>15</v>
      </c>
      <c r="B25" s="240" t="s">
        <v>2271</v>
      </c>
      <c r="C25" s="557"/>
      <c r="D25" s="557"/>
      <c r="E25" s="557"/>
      <c r="F25" s="557"/>
      <c r="G25" s="557"/>
      <c r="H25" s="555"/>
      <c r="I25" s="558"/>
      <c r="J25" s="528"/>
      <c r="K25" s="529" t="s">
        <v>2310</v>
      </c>
      <c r="L25" s="528"/>
      <c r="M25" s="528"/>
      <c r="N25" s="528"/>
      <c r="O25" s="528"/>
      <c r="P25" s="530"/>
      <c r="Q25" s="504"/>
      <c r="R25" s="528"/>
      <c r="S25" s="243" t="s">
        <v>2310</v>
      </c>
      <c r="T25" s="531"/>
      <c r="U25" s="528"/>
      <c r="V25" s="532"/>
      <c r="W25" s="532"/>
      <c r="X25" s="232"/>
      <c r="Y25" s="533"/>
      <c r="Z25" s="528"/>
      <c r="AA25" s="534"/>
      <c r="AB25" s="528"/>
      <c r="AC25" s="531"/>
      <c r="AD25" s="531"/>
    </row>
    <row r="26" spans="1:30" s="224" customFormat="1" ht="13.5" customHeight="1">
      <c r="A26" s="225">
        <v>16</v>
      </c>
      <c r="B26" s="216"/>
      <c r="C26" s="241" t="s">
        <v>2117</v>
      </c>
      <c r="D26" s="557"/>
      <c r="E26" s="557"/>
      <c r="F26" s="557"/>
      <c r="G26" s="557"/>
      <c r="H26" s="555"/>
      <c r="I26" s="558"/>
      <c r="J26" s="528"/>
      <c r="K26" s="529" t="s">
        <v>1035</v>
      </c>
      <c r="L26" s="528"/>
      <c r="M26" s="528"/>
      <c r="N26" s="528"/>
      <c r="O26" s="528"/>
      <c r="P26" s="530"/>
      <c r="Q26" s="528"/>
      <c r="R26" s="528"/>
      <c r="S26" s="528" t="s">
        <v>863</v>
      </c>
      <c r="T26" s="531"/>
      <c r="U26" s="528"/>
      <c r="V26" s="532"/>
      <c r="W26" s="532"/>
      <c r="X26" s="232"/>
      <c r="Y26" s="533"/>
      <c r="Z26" s="528"/>
      <c r="AA26" s="534"/>
      <c r="AB26" s="528"/>
      <c r="AC26" s="531"/>
      <c r="AD26" s="531"/>
    </row>
    <row r="27" spans="1:30" s="224" customFormat="1" ht="13.5" customHeight="1">
      <c r="A27" s="225">
        <v>17</v>
      </c>
      <c r="B27" s="240"/>
      <c r="C27" s="241"/>
      <c r="D27" s="241" t="s">
        <v>2118</v>
      </c>
      <c r="E27" s="241"/>
      <c r="F27" s="241"/>
      <c r="G27" s="241"/>
      <c r="H27" s="528" t="s">
        <v>2270</v>
      </c>
      <c r="I27" s="529" t="s">
        <v>2269</v>
      </c>
      <c r="J27" s="528"/>
      <c r="K27" s="529" t="s">
        <v>999</v>
      </c>
      <c r="L27" s="528"/>
      <c r="M27" s="528"/>
      <c r="N27" s="528"/>
      <c r="O27" s="528"/>
      <c r="P27" s="530"/>
      <c r="Q27" s="528"/>
      <c r="R27" s="528"/>
      <c r="S27" s="528" t="s">
        <v>863</v>
      </c>
      <c r="T27" s="531"/>
      <c r="U27" s="528"/>
      <c r="V27" s="532"/>
      <c r="W27" s="532"/>
      <c r="X27" s="232"/>
      <c r="Y27" s="533"/>
      <c r="Z27" s="528"/>
      <c r="AA27" s="534"/>
      <c r="AB27" s="528"/>
      <c r="AC27" s="531"/>
      <c r="AD27" s="531"/>
    </row>
    <row r="28" spans="1:30" s="224" customFormat="1" ht="13.5" customHeight="1">
      <c r="A28" s="225">
        <v>18</v>
      </c>
      <c r="B28" s="240"/>
      <c r="C28" s="241"/>
      <c r="D28" s="241" t="s">
        <v>2119</v>
      </c>
      <c r="E28" s="241"/>
      <c r="F28" s="241"/>
      <c r="G28" s="241"/>
      <c r="H28" s="528" t="s">
        <v>2259</v>
      </c>
      <c r="I28" s="529"/>
      <c r="J28" s="528"/>
      <c r="K28" s="529" t="s">
        <v>2120</v>
      </c>
      <c r="L28" s="528"/>
      <c r="M28" s="528"/>
      <c r="N28" s="528"/>
      <c r="O28" s="528"/>
      <c r="P28" s="530"/>
      <c r="Q28" s="528"/>
      <c r="R28" s="528"/>
      <c r="S28" s="528" t="s">
        <v>863</v>
      </c>
      <c r="T28" s="531"/>
      <c r="U28" s="528"/>
      <c r="V28" s="532"/>
      <c r="W28" s="532"/>
      <c r="X28" s="232"/>
      <c r="Y28" s="533"/>
      <c r="Z28" s="528"/>
      <c r="AA28" s="534"/>
      <c r="AB28" s="528"/>
      <c r="AC28" s="531"/>
      <c r="AD28" s="531"/>
    </row>
    <row r="29" spans="1:30" s="224" customFormat="1" ht="13.5" customHeight="1">
      <c r="A29" s="225">
        <v>19</v>
      </c>
      <c r="B29" s="240"/>
      <c r="C29" s="241"/>
      <c r="D29" s="241" t="s">
        <v>2121</v>
      </c>
      <c r="E29" s="241"/>
      <c r="F29" s="241"/>
      <c r="G29" s="241"/>
      <c r="H29" s="528"/>
      <c r="I29" s="529"/>
      <c r="J29" s="528"/>
      <c r="K29" s="529" t="s">
        <v>2122</v>
      </c>
      <c r="L29" s="528"/>
      <c r="M29" s="528"/>
      <c r="N29" s="528"/>
      <c r="O29" s="528"/>
      <c r="P29" s="530"/>
      <c r="Q29" s="528"/>
      <c r="R29" s="528"/>
      <c r="S29" s="528" t="s">
        <v>863</v>
      </c>
      <c r="T29" s="531"/>
      <c r="U29" s="528"/>
      <c r="V29" s="532"/>
      <c r="W29" s="532"/>
      <c r="X29" s="232"/>
      <c r="Y29" s="533"/>
      <c r="Z29" s="528"/>
      <c r="AA29" s="534"/>
      <c r="AB29" s="528"/>
      <c r="AC29" s="531"/>
      <c r="AD29" s="531"/>
    </row>
    <row r="30" spans="1:30" s="224" customFormat="1" ht="13.5" customHeight="1">
      <c r="A30" s="225">
        <v>20</v>
      </c>
      <c r="B30" s="216"/>
      <c r="C30" s="241"/>
      <c r="D30" s="241" t="s">
        <v>2252</v>
      </c>
      <c r="E30" s="557"/>
      <c r="F30" s="557"/>
      <c r="G30" s="557"/>
      <c r="H30" s="555"/>
      <c r="I30" s="558"/>
      <c r="J30" s="528"/>
      <c r="K30" s="529" t="s">
        <v>1063</v>
      </c>
      <c r="L30" s="528"/>
      <c r="M30" s="528"/>
      <c r="N30" s="528"/>
      <c r="O30" s="528"/>
      <c r="P30" s="530"/>
      <c r="Q30" s="528"/>
      <c r="R30" s="528"/>
      <c r="S30" s="243" t="s">
        <v>1063</v>
      </c>
      <c r="T30" s="531"/>
      <c r="U30" s="528"/>
      <c r="V30" s="532"/>
      <c r="W30" s="532"/>
      <c r="X30" s="232"/>
      <c r="Y30" s="533"/>
      <c r="Z30" s="528"/>
      <c r="AA30" s="534"/>
      <c r="AB30" s="528"/>
      <c r="AC30" s="531"/>
      <c r="AD30" s="531"/>
    </row>
    <row r="31" spans="1:30" s="224" customFormat="1" ht="13.5" customHeight="1">
      <c r="A31" s="225">
        <v>21</v>
      </c>
      <c r="B31" s="240"/>
      <c r="C31" s="241"/>
      <c r="D31" s="241"/>
      <c r="E31" s="241" t="s">
        <v>392</v>
      </c>
      <c r="F31" s="241"/>
      <c r="G31" s="241"/>
      <c r="H31" s="528" t="s">
        <v>1093</v>
      </c>
      <c r="I31" s="529">
        <v>92300</v>
      </c>
      <c r="J31" s="528"/>
      <c r="K31" s="529" t="s">
        <v>2249</v>
      </c>
      <c r="L31" s="528"/>
      <c r="M31" s="528"/>
      <c r="N31" s="528"/>
      <c r="O31" s="528"/>
      <c r="P31" s="530"/>
      <c r="Q31" s="528"/>
      <c r="R31" s="528"/>
      <c r="S31" s="528" t="s">
        <v>863</v>
      </c>
      <c r="T31" s="531"/>
      <c r="U31" s="528"/>
      <c r="V31" s="532"/>
      <c r="W31" s="532"/>
      <c r="X31" s="232"/>
      <c r="Y31" s="533"/>
      <c r="Z31" s="528"/>
      <c r="AA31" s="534"/>
      <c r="AB31" s="528"/>
      <c r="AC31" s="531"/>
      <c r="AD31" s="531"/>
    </row>
    <row r="32" spans="1:30" s="224" customFormat="1" ht="13.5" customHeight="1">
      <c r="A32" s="225">
        <v>22</v>
      </c>
      <c r="B32" s="240"/>
      <c r="C32" s="241"/>
      <c r="D32" s="241"/>
      <c r="E32" s="241" t="s">
        <v>388</v>
      </c>
      <c r="F32" s="241"/>
      <c r="G32" s="241"/>
      <c r="H32" s="528" t="s">
        <v>1089</v>
      </c>
      <c r="I32" s="529" t="s">
        <v>2263</v>
      </c>
      <c r="J32" s="528"/>
      <c r="K32" s="529" t="s">
        <v>1088</v>
      </c>
      <c r="L32" s="528"/>
      <c r="M32" s="528"/>
      <c r="N32" s="528"/>
      <c r="O32" s="528"/>
      <c r="P32" s="530"/>
      <c r="Q32" s="528"/>
      <c r="R32" s="528"/>
      <c r="S32" s="528" t="s">
        <v>863</v>
      </c>
      <c r="T32" s="531"/>
      <c r="U32" s="528"/>
      <c r="V32" s="532"/>
      <c r="W32" s="532"/>
      <c r="X32" s="232"/>
      <c r="Y32" s="533"/>
      <c r="Z32" s="528"/>
      <c r="AA32" s="534"/>
      <c r="AB32" s="528"/>
      <c r="AC32" s="531"/>
      <c r="AD32" s="531"/>
    </row>
    <row r="33" spans="1:30" s="224" customFormat="1" ht="13.5" customHeight="1">
      <c r="A33" s="225">
        <v>23</v>
      </c>
      <c r="B33" s="240"/>
      <c r="C33" s="241"/>
      <c r="D33" s="241"/>
      <c r="E33" s="241" t="s">
        <v>264</v>
      </c>
      <c r="F33" s="241"/>
      <c r="G33" s="241"/>
      <c r="H33" s="528" t="s">
        <v>2329</v>
      </c>
      <c r="I33" s="529" t="s">
        <v>1201</v>
      </c>
      <c r="J33" s="528"/>
      <c r="K33" s="529" t="s">
        <v>1202</v>
      </c>
      <c r="L33" s="528"/>
      <c r="M33" s="528"/>
      <c r="N33" s="528"/>
      <c r="O33" s="528"/>
      <c r="P33" s="530"/>
      <c r="Q33" s="528"/>
      <c r="R33" s="528"/>
      <c r="S33" s="528" t="s">
        <v>863</v>
      </c>
      <c r="T33" s="531"/>
      <c r="U33" s="528"/>
      <c r="V33" s="532"/>
      <c r="W33" s="532"/>
      <c r="X33" s="232"/>
      <c r="Y33" s="533"/>
      <c r="Z33" s="528"/>
      <c r="AA33" s="534"/>
      <c r="AB33" s="528"/>
      <c r="AC33" s="531"/>
      <c r="AD33" s="531"/>
    </row>
    <row r="34" spans="1:30" s="224" customFormat="1" ht="13.5" customHeight="1">
      <c r="A34" s="225">
        <v>24</v>
      </c>
      <c r="B34" s="216"/>
      <c r="C34" s="241" t="s">
        <v>2285</v>
      </c>
      <c r="D34" s="241"/>
      <c r="E34" s="241"/>
      <c r="F34" s="241"/>
      <c r="G34" s="241"/>
      <c r="H34" s="528" t="s">
        <v>2286</v>
      </c>
      <c r="I34" s="529"/>
      <c r="J34" s="528"/>
      <c r="K34" s="529" t="s">
        <v>2309</v>
      </c>
      <c r="L34" s="528"/>
      <c r="M34" s="528"/>
      <c r="N34" s="528"/>
      <c r="O34" s="528"/>
      <c r="P34" s="530"/>
      <c r="Q34" s="528"/>
      <c r="R34" s="528"/>
      <c r="S34" s="528" t="s">
        <v>863</v>
      </c>
      <c r="T34" s="531"/>
      <c r="U34" s="528"/>
      <c r="V34" s="532"/>
      <c r="W34" s="532"/>
      <c r="X34" s="232"/>
      <c r="Y34" s="533"/>
      <c r="Z34" s="528"/>
      <c r="AA34" s="534"/>
      <c r="AB34" s="528"/>
      <c r="AC34" s="531"/>
      <c r="AD34" s="531"/>
    </row>
    <row r="35" spans="1:30" s="224" customFormat="1" ht="13.5" customHeight="1">
      <c r="A35" s="225">
        <v>25</v>
      </c>
      <c r="B35" s="216"/>
      <c r="C35" s="241" t="s">
        <v>2287</v>
      </c>
      <c r="D35" s="241"/>
      <c r="E35" s="241"/>
      <c r="F35" s="241"/>
      <c r="G35" s="241"/>
      <c r="H35" s="528" t="s">
        <v>2290</v>
      </c>
      <c r="I35" s="529" t="s">
        <v>2291</v>
      </c>
      <c r="J35" s="504"/>
      <c r="K35" s="529" t="s">
        <v>2318</v>
      </c>
      <c r="L35" s="528"/>
      <c r="M35" s="528"/>
      <c r="N35" s="528"/>
      <c r="O35" s="528"/>
      <c r="P35" s="530"/>
      <c r="Q35" s="504" t="s">
        <v>823</v>
      </c>
      <c r="R35" s="528"/>
      <c r="S35" s="528" t="s">
        <v>863</v>
      </c>
      <c r="T35" s="531"/>
      <c r="U35" s="528"/>
      <c r="V35" s="532"/>
      <c r="W35" s="532"/>
      <c r="X35" s="232"/>
      <c r="Y35" s="533"/>
      <c r="Z35" s="528"/>
      <c r="AA35" s="534"/>
      <c r="AB35" s="528"/>
      <c r="AC35" s="531"/>
      <c r="AD35" s="531"/>
    </row>
    <row r="36" spans="1:30" s="224" customFormat="1" ht="13.5" customHeight="1">
      <c r="A36" s="225">
        <v>26</v>
      </c>
      <c r="B36" s="216"/>
      <c r="C36" s="241" t="s">
        <v>2288</v>
      </c>
      <c r="D36" s="241"/>
      <c r="E36" s="241"/>
      <c r="F36" s="241"/>
      <c r="G36" s="241"/>
      <c r="H36" s="528" t="s">
        <v>2292</v>
      </c>
      <c r="I36" s="529"/>
      <c r="J36" s="528"/>
      <c r="K36" s="529" t="s">
        <v>2307</v>
      </c>
      <c r="L36" s="528"/>
      <c r="M36" s="528"/>
      <c r="N36" s="528"/>
      <c r="O36" s="528"/>
      <c r="P36" s="530"/>
      <c r="Q36" s="528"/>
      <c r="R36" s="528"/>
      <c r="S36" s="528" t="s">
        <v>863</v>
      </c>
      <c r="T36" s="531"/>
      <c r="U36" s="528"/>
      <c r="V36" s="532"/>
      <c r="W36" s="532"/>
      <c r="X36" s="232"/>
      <c r="Y36" s="533"/>
      <c r="Z36" s="528"/>
      <c r="AA36" s="534"/>
      <c r="AB36" s="528"/>
      <c r="AC36" s="531"/>
      <c r="AD36" s="531"/>
    </row>
    <row r="37" spans="1:30" s="224" customFormat="1" ht="13.5" customHeight="1">
      <c r="A37" s="225">
        <v>27</v>
      </c>
      <c r="B37" s="216"/>
      <c r="C37" s="241" t="s">
        <v>2289</v>
      </c>
      <c r="D37" s="241"/>
      <c r="E37" s="241"/>
      <c r="F37" s="241"/>
      <c r="G37" s="241"/>
      <c r="H37" s="528"/>
      <c r="I37" s="529"/>
      <c r="J37" s="528"/>
      <c r="K37" s="529" t="s">
        <v>2308</v>
      </c>
      <c r="L37" s="528"/>
      <c r="M37" s="528"/>
      <c r="N37" s="528"/>
      <c r="O37" s="528"/>
      <c r="P37" s="530"/>
      <c r="Q37" s="528"/>
      <c r="R37" s="528"/>
      <c r="S37" s="528" t="s">
        <v>863</v>
      </c>
      <c r="T37" s="531"/>
      <c r="U37" s="528"/>
      <c r="V37" s="532"/>
      <c r="W37" s="532"/>
      <c r="X37" s="232"/>
      <c r="Y37" s="533"/>
      <c r="Z37" s="528"/>
      <c r="AA37" s="534"/>
      <c r="AB37" s="528"/>
      <c r="AC37" s="531"/>
      <c r="AD37" s="531"/>
    </row>
    <row r="38" spans="1:30" s="224" customFormat="1" ht="13.5" customHeight="1">
      <c r="A38" s="225">
        <v>28</v>
      </c>
      <c r="B38" s="216"/>
      <c r="C38" s="241" t="s">
        <v>2295</v>
      </c>
      <c r="D38" s="557"/>
      <c r="E38" s="557"/>
      <c r="F38" s="557"/>
      <c r="G38" s="557"/>
      <c r="H38" s="555"/>
      <c r="I38" s="558"/>
      <c r="J38" s="528"/>
      <c r="K38" s="529" t="s">
        <v>2311</v>
      </c>
      <c r="L38" s="528"/>
      <c r="M38" s="528"/>
      <c r="N38" s="528"/>
      <c r="O38" s="528"/>
      <c r="P38" s="530"/>
      <c r="Q38" s="504" t="s">
        <v>817</v>
      </c>
      <c r="R38" s="528"/>
      <c r="S38" s="243" t="s">
        <v>2303</v>
      </c>
      <c r="T38" s="531"/>
      <c r="U38" s="528"/>
      <c r="V38" s="532"/>
      <c r="W38" s="532"/>
      <c r="X38" s="232"/>
      <c r="Y38" s="533"/>
      <c r="Z38" s="528"/>
      <c r="AA38" s="534"/>
      <c r="AB38" s="528"/>
      <c r="AC38" s="531"/>
      <c r="AD38" s="531"/>
    </row>
    <row r="39" spans="1:30" s="224" customFormat="1" ht="13.5" customHeight="1">
      <c r="A39" s="225">
        <v>29</v>
      </c>
      <c r="B39" s="216"/>
      <c r="C39" s="241"/>
      <c r="D39" s="241" t="s">
        <v>2296</v>
      </c>
      <c r="E39" s="241"/>
      <c r="F39" s="241"/>
      <c r="G39" s="241"/>
      <c r="H39" s="528" t="s">
        <v>2302</v>
      </c>
      <c r="I39" s="529" t="s">
        <v>930</v>
      </c>
      <c r="J39" s="528"/>
      <c r="K39" s="529" t="s">
        <v>2312</v>
      </c>
      <c r="L39" s="528"/>
      <c r="M39" s="528"/>
      <c r="N39" s="528"/>
      <c r="O39" s="528"/>
      <c r="P39" s="530"/>
      <c r="Q39" s="504" t="s">
        <v>817</v>
      </c>
      <c r="R39" s="528"/>
      <c r="S39" s="528" t="s">
        <v>879</v>
      </c>
      <c r="T39" s="531"/>
      <c r="U39" s="528"/>
      <c r="V39" s="532"/>
      <c r="W39" s="532"/>
      <c r="X39" s="232"/>
      <c r="Y39" s="533"/>
      <c r="Z39" s="528"/>
      <c r="AA39" s="534"/>
      <c r="AB39" s="528"/>
      <c r="AC39" s="531"/>
      <c r="AD39" s="531"/>
    </row>
    <row r="40" spans="1:30" s="224" customFormat="1" ht="13.5" customHeight="1">
      <c r="A40" s="225">
        <v>30</v>
      </c>
      <c r="B40" s="216"/>
      <c r="C40" s="241"/>
      <c r="D40" s="241" t="s">
        <v>2297</v>
      </c>
      <c r="E40" s="241"/>
      <c r="F40" s="241"/>
      <c r="G40" s="241"/>
      <c r="H40" s="528" t="s">
        <v>2302</v>
      </c>
      <c r="I40" s="529" t="s">
        <v>930</v>
      </c>
      <c r="J40" s="528"/>
      <c r="K40" s="529" t="s">
        <v>2313</v>
      </c>
      <c r="L40" s="528"/>
      <c r="M40" s="528"/>
      <c r="N40" s="528"/>
      <c r="O40" s="528"/>
      <c r="P40" s="530"/>
      <c r="Q40" s="504" t="s">
        <v>817</v>
      </c>
      <c r="R40" s="528"/>
      <c r="S40" s="528" t="s">
        <v>879</v>
      </c>
      <c r="T40" s="531"/>
      <c r="U40" s="528"/>
      <c r="V40" s="532"/>
      <c r="W40" s="532"/>
      <c r="X40" s="232"/>
      <c r="Y40" s="533"/>
      <c r="Z40" s="528"/>
      <c r="AA40" s="534"/>
      <c r="AB40" s="528"/>
      <c r="AC40" s="531"/>
      <c r="AD40" s="531"/>
    </row>
    <row r="41" spans="1:30" s="224" customFormat="1" ht="13.5" customHeight="1">
      <c r="A41" s="225">
        <v>31</v>
      </c>
      <c r="B41" s="216"/>
      <c r="C41" s="241"/>
      <c r="D41" s="241" t="s">
        <v>2298</v>
      </c>
      <c r="E41" s="241"/>
      <c r="F41" s="241"/>
      <c r="G41" s="241"/>
      <c r="H41" s="528" t="s">
        <v>2302</v>
      </c>
      <c r="I41" s="529" t="s">
        <v>930</v>
      </c>
      <c r="J41" s="528"/>
      <c r="K41" s="529" t="s">
        <v>2314</v>
      </c>
      <c r="L41" s="528"/>
      <c r="M41" s="528"/>
      <c r="N41" s="528"/>
      <c r="O41" s="528"/>
      <c r="P41" s="530"/>
      <c r="Q41" s="504" t="s">
        <v>817</v>
      </c>
      <c r="R41" s="528"/>
      <c r="S41" s="528" t="s">
        <v>879</v>
      </c>
      <c r="T41" s="531"/>
      <c r="U41" s="528"/>
      <c r="V41" s="532"/>
      <c r="W41" s="532"/>
      <c r="X41" s="232"/>
      <c r="Y41" s="533"/>
      <c r="Z41" s="528"/>
      <c r="AA41" s="534"/>
      <c r="AB41" s="528"/>
      <c r="AC41" s="531"/>
      <c r="AD41" s="531"/>
    </row>
    <row r="42" spans="1:30" s="224" customFormat="1" ht="13.5" customHeight="1">
      <c r="A42" s="225">
        <v>32</v>
      </c>
      <c r="B42" s="216"/>
      <c r="C42" s="241"/>
      <c r="D42" s="241" t="s">
        <v>2299</v>
      </c>
      <c r="E42" s="241"/>
      <c r="F42" s="241"/>
      <c r="G42" s="241"/>
      <c r="H42" s="528" t="s">
        <v>2302</v>
      </c>
      <c r="I42" s="529" t="s">
        <v>930</v>
      </c>
      <c r="J42" s="528"/>
      <c r="K42" s="529" t="s">
        <v>2315</v>
      </c>
      <c r="L42" s="528"/>
      <c r="M42" s="528"/>
      <c r="N42" s="528"/>
      <c r="O42" s="528"/>
      <c r="P42" s="530"/>
      <c r="Q42" s="504" t="s">
        <v>817</v>
      </c>
      <c r="R42" s="528"/>
      <c r="S42" s="528" t="s">
        <v>879</v>
      </c>
      <c r="T42" s="531"/>
      <c r="U42" s="528"/>
      <c r="V42" s="532"/>
      <c r="W42" s="532"/>
      <c r="X42" s="232"/>
      <c r="Y42" s="533"/>
      <c r="Z42" s="528"/>
      <c r="AA42" s="534"/>
      <c r="AB42" s="528"/>
      <c r="AC42" s="531"/>
      <c r="AD42" s="531"/>
    </row>
    <row r="43" spans="1:30" s="224" customFormat="1" ht="13.5" customHeight="1">
      <c r="A43" s="225">
        <v>33</v>
      </c>
      <c r="B43" s="216"/>
      <c r="C43" s="241"/>
      <c r="D43" s="241" t="s">
        <v>2300</v>
      </c>
      <c r="E43" s="241"/>
      <c r="F43" s="241"/>
      <c r="G43" s="241"/>
      <c r="H43" s="528" t="s">
        <v>2302</v>
      </c>
      <c r="I43" s="529" t="s">
        <v>930</v>
      </c>
      <c r="J43" s="528"/>
      <c r="K43" s="529" t="s">
        <v>2316</v>
      </c>
      <c r="L43" s="528"/>
      <c r="M43" s="528"/>
      <c r="N43" s="528"/>
      <c r="O43" s="528"/>
      <c r="P43" s="530"/>
      <c r="Q43" s="504" t="s">
        <v>817</v>
      </c>
      <c r="R43" s="528"/>
      <c r="S43" s="528" t="s">
        <v>879</v>
      </c>
      <c r="T43" s="531"/>
      <c r="U43" s="528"/>
      <c r="V43" s="532"/>
      <c r="W43" s="532"/>
      <c r="X43" s="232"/>
      <c r="Y43" s="533"/>
      <c r="Z43" s="528"/>
      <c r="AA43" s="534"/>
      <c r="AB43" s="528"/>
      <c r="AC43" s="531"/>
      <c r="AD43" s="531"/>
    </row>
    <row r="44" spans="1:30" s="224" customFormat="1" ht="13.5" customHeight="1">
      <c r="A44" s="225">
        <v>34</v>
      </c>
      <c r="B44" s="216"/>
      <c r="C44" s="241"/>
      <c r="D44" s="241" t="s">
        <v>2301</v>
      </c>
      <c r="E44" s="241"/>
      <c r="F44" s="241"/>
      <c r="G44" s="241"/>
      <c r="H44" s="528" t="s">
        <v>2302</v>
      </c>
      <c r="I44" s="529" t="s">
        <v>930</v>
      </c>
      <c r="J44" s="528"/>
      <c r="K44" s="529" t="s">
        <v>2317</v>
      </c>
      <c r="L44" s="528"/>
      <c r="M44" s="528"/>
      <c r="N44" s="528"/>
      <c r="O44" s="528"/>
      <c r="P44" s="530"/>
      <c r="Q44" s="504" t="s">
        <v>817</v>
      </c>
      <c r="R44" s="528"/>
      <c r="S44" s="528" t="s">
        <v>879</v>
      </c>
      <c r="T44" s="531"/>
      <c r="U44" s="528"/>
      <c r="V44" s="532"/>
      <c r="W44" s="532"/>
      <c r="X44" s="232"/>
      <c r="Y44" s="533"/>
      <c r="Z44" s="528"/>
      <c r="AA44" s="534"/>
      <c r="AB44" s="528"/>
      <c r="AC44" s="531"/>
      <c r="AD44" s="531"/>
    </row>
    <row r="45" spans="1:30" s="224" customFormat="1" ht="13.5" customHeight="1">
      <c r="A45" s="225">
        <v>35</v>
      </c>
      <c r="B45" s="216" t="s">
        <v>561</v>
      </c>
      <c r="C45" s="559"/>
      <c r="D45" s="557"/>
      <c r="E45" s="557"/>
      <c r="F45" s="557"/>
      <c r="G45" s="557"/>
      <c r="H45" s="555"/>
      <c r="I45" s="558"/>
      <c r="J45" s="528"/>
      <c r="K45" s="529" t="s">
        <v>1386</v>
      </c>
      <c r="L45" s="528"/>
      <c r="M45" s="528"/>
      <c r="N45" s="528"/>
      <c r="O45" s="528"/>
      <c r="P45" s="530"/>
      <c r="Q45" s="504" t="s">
        <v>823</v>
      </c>
      <c r="R45" s="528"/>
      <c r="S45" s="243" t="s">
        <v>1386</v>
      </c>
      <c r="T45" s="531"/>
      <c r="U45" s="528"/>
      <c r="V45" s="532"/>
      <c r="W45" s="532"/>
      <c r="X45" s="232"/>
      <c r="Y45" s="533"/>
      <c r="Z45" s="528"/>
      <c r="AA45" s="534"/>
      <c r="AB45" s="528"/>
      <c r="AC45" s="531"/>
      <c r="AD45" s="531"/>
    </row>
    <row r="46" spans="1:30" s="224" customFormat="1" ht="13.5" customHeight="1">
      <c r="A46" s="225">
        <v>36</v>
      </c>
      <c r="B46" s="216"/>
      <c r="C46" s="535" t="s">
        <v>2245</v>
      </c>
      <c r="D46" s="241"/>
      <c r="E46" s="241"/>
      <c r="F46" s="241"/>
      <c r="G46" s="241"/>
      <c r="H46" s="528" t="s">
        <v>2256</v>
      </c>
      <c r="I46" s="529"/>
      <c r="J46" s="528"/>
      <c r="K46" s="529" t="s">
        <v>1199</v>
      </c>
      <c r="L46" s="528"/>
      <c r="M46" s="528"/>
      <c r="N46" s="528"/>
      <c r="O46" s="528"/>
      <c r="P46" s="530"/>
      <c r="Q46" s="504" t="s">
        <v>820</v>
      </c>
      <c r="R46" s="528"/>
      <c r="S46" s="528" t="s">
        <v>863</v>
      </c>
      <c r="T46" s="531"/>
      <c r="U46" s="528"/>
      <c r="V46" s="532"/>
      <c r="W46" s="532"/>
      <c r="X46" s="232"/>
      <c r="Y46" s="533"/>
      <c r="Z46" s="528"/>
      <c r="AA46" s="534"/>
      <c r="AB46" s="528"/>
      <c r="AC46" s="531"/>
      <c r="AD46" s="531"/>
    </row>
    <row r="47" spans="1:30" s="224" customFormat="1" ht="13.5" customHeight="1">
      <c r="A47" s="225">
        <v>37</v>
      </c>
      <c r="B47" s="216"/>
      <c r="C47" s="535" t="s">
        <v>1458</v>
      </c>
      <c r="D47" s="241"/>
      <c r="E47" s="241"/>
      <c r="F47" s="241"/>
      <c r="G47" s="241"/>
      <c r="H47" s="504" t="s">
        <v>1459</v>
      </c>
      <c r="I47" s="560">
        <v>13197</v>
      </c>
      <c r="J47" s="528"/>
      <c r="K47" s="529" t="s">
        <v>1460</v>
      </c>
      <c r="L47" s="528"/>
      <c r="M47" s="528"/>
      <c r="N47" s="528"/>
      <c r="O47" s="528"/>
      <c r="P47" s="530"/>
      <c r="Q47" s="504" t="s">
        <v>817</v>
      </c>
      <c r="R47" s="528"/>
      <c r="S47" s="528" t="s">
        <v>863</v>
      </c>
      <c r="T47" s="531"/>
      <c r="U47" s="528"/>
      <c r="V47" s="532"/>
      <c r="W47" s="532"/>
      <c r="X47" s="232"/>
      <c r="Y47" s="533"/>
      <c r="Z47" s="528"/>
      <c r="AA47" s="534"/>
      <c r="AB47" s="528"/>
      <c r="AC47" s="531"/>
      <c r="AD47" s="531"/>
    </row>
    <row r="48" spans="1:30" s="224" customFormat="1" ht="13.5" customHeight="1">
      <c r="A48" s="225">
        <v>38</v>
      </c>
      <c r="B48" s="216"/>
      <c r="C48" s="535" t="s">
        <v>2054</v>
      </c>
      <c r="D48" s="241"/>
      <c r="E48" s="241"/>
      <c r="F48" s="241"/>
      <c r="G48" s="241"/>
      <c r="H48" s="528" t="s">
        <v>2264</v>
      </c>
      <c r="I48" s="529" t="s">
        <v>698</v>
      </c>
      <c r="J48" s="528"/>
      <c r="K48" s="529" t="s">
        <v>1464</v>
      </c>
      <c r="L48" s="528"/>
      <c r="M48" s="528"/>
      <c r="N48" s="528"/>
      <c r="O48" s="528"/>
      <c r="P48" s="530"/>
      <c r="Q48" s="504" t="s">
        <v>817</v>
      </c>
      <c r="R48" s="528"/>
      <c r="S48" s="528" t="s">
        <v>863</v>
      </c>
      <c r="T48" s="531"/>
      <c r="U48" s="528"/>
      <c r="V48" s="532"/>
      <c r="W48" s="532"/>
      <c r="X48" s="232"/>
      <c r="Y48" s="533"/>
      <c r="Z48" s="528"/>
      <c r="AA48" s="534"/>
      <c r="AB48" s="528"/>
      <c r="AC48" s="531"/>
      <c r="AD48" s="531"/>
    </row>
    <row r="49" spans="1:30" s="224" customFormat="1" ht="13.5" customHeight="1">
      <c r="A49" s="225">
        <v>39</v>
      </c>
      <c r="B49" s="216"/>
      <c r="C49" s="535" t="s">
        <v>2246</v>
      </c>
      <c r="D49" s="241"/>
      <c r="E49" s="241"/>
      <c r="F49" s="241"/>
      <c r="G49" s="241"/>
      <c r="H49" s="528" t="s">
        <v>2266</v>
      </c>
      <c r="I49" s="529" t="s">
        <v>2265</v>
      </c>
      <c r="J49" s="528"/>
      <c r="K49" s="529" t="s">
        <v>2248</v>
      </c>
      <c r="L49" s="528"/>
      <c r="M49" s="528"/>
      <c r="N49" s="528"/>
      <c r="O49" s="528"/>
      <c r="P49" s="530"/>
      <c r="Q49" s="504" t="s">
        <v>817</v>
      </c>
      <c r="R49" s="528"/>
      <c r="S49" s="528" t="s">
        <v>1073</v>
      </c>
      <c r="T49" s="531"/>
      <c r="U49" s="528"/>
      <c r="V49" s="532"/>
      <c r="W49" s="532"/>
      <c r="X49" s="232"/>
      <c r="Y49" s="533"/>
      <c r="Z49" s="528"/>
      <c r="AA49" s="534"/>
      <c r="AB49" s="528"/>
      <c r="AC49" s="531"/>
      <c r="AD49" s="531"/>
    </row>
    <row r="50" spans="1:30" s="224" customFormat="1" ht="13.5" customHeight="1">
      <c r="A50" s="225">
        <v>40</v>
      </c>
      <c r="B50" s="216"/>
      <c r="C50" s="535" t="s">
        <v>2250</v>
      </c>
      <c r="D50" s="557"/>
      <c r="E50" s="557"/>
      <c r="F50" s="557"/>
      <c r="G50" s="557"/>
      <c r="H50" s="555"/>
      <c r="I50" s="558"/>
      <c r="J50" s="528"/>
      <c r="K50" s="529" t="s">
        <v>2251</v>
      </c>
      <c r="L50" s="528"/>
      <c r="M50" s="528"/>
      <c r="N50" s="528"/>
      <c r="O50" s="528"/>
      <c r="P50" s="530"/>
      <c r="Q50" s="504" t="s">
        <v>817</v>
      </c>
      <c r="R50" s="528"/>
      <c r="S50" s="379" t="s">
        <v>2251</v>
      </c>
      <c r="T50" s="531"/>
      <c r="U50" s="528"/>
      <c r="V50" s="532"/>
      <c r="W50" s="532"/>
      <c r="X50" s="232"/>
      <c r="Y50" s="533"/>
      <c r="Z50" s="528"/>
      <c r="AA50" s="534"/>
      <c r="AB50" s="528"/>
      <c r="AC50" s="531"/>
      <c r="AD50" s="531"/>
    </row>
    <row r="51" spans="1:30" s="224" customFormat="1" ht="13.5" customHeight="1">
      <c r="A51" s="225">
        <v>41</v>
      </c>
      <c r="B51" s="216"/>
      <c r="C51" s="535"/>
      <c r="D51" s="241" t="s">
        <v>2267</v>
      </c>
      <c r="E51" s="241"/>
      <c r="F51" s="241"/>
      <c r="G51" s="241"/>
      <c r="H51" s="528" t="s">
        <v>1093</v>
      </c>
      <c r="I51" s="529">
        <v>92300</v>
      </c>
      <c r="J51" s="528"/>
      <c r="K51" s="529" t="s">
        <v>1088</v>
      </c>
      <c r="L51" s="528"/>
      <c r="M51" s="528"/>
      <c r="N51" s="528"/>
      <c r="O51" s="528"/>
      <c r="P51" s="530"/>
      <c r="Q51" s="504" t="s">
        <v>817</v>
      </c>
      <c r="R51" s="528"/>
      <c r="S51" s="528" t="s">
        <v>863</v>
      </c>
      <c r="T51" s="531"/>
      <c r="U51" s="528"/>
      <c r="V51" s="532"/>
      <c r="W51" s="532"/>
      <c r="X51" s="232"/>
      <c r="Y51" s="533"/>
      <c r="Z51" s="528"/>
      <c r="AA51" s="534"/>
      <c r="AB51" s="528"/>
      <c r="AC51" s="531"/>
      <c r="AD51" s="531"/>
    </row>
    <row r="52" spans="1:30" s="224" customFormat="1" ht="13.5" customHeight="1">
      <c r="A52" s="225">
        <v>42</v>
      </c>
      <c r="B52" s="216"/>
      <c r="C52" s="535"/>
      <c r="D52" s="241" t="s">
        <v>388</v>
      </c>
      <c r="E52" s="241"/>
      <c r="F52" s="241"/>
      <c r="G52" s="241"/>
      <c r="H52" s="528" t="s">
        <v>1089</v>
      </c>
      <c r="I52" s="529" t="s">
        <v>2263</v>
      </c>
      <c r="J52" s="528"/>
      <c r="K52" s="529" t="s">
        <v>2249</v>
      </c>
      <c r="L52" s="528"/>
      <c r="M52" s="528"/>
      <c r="N52" s="528"/>
      <c r="O52" s="528"/>
      <c r="P52" s="530"/>
      <c r="Q52" s="504" t="s">
        <v>817</v>
      </c>
      <c r="R52" s="528"/>
      <c r="S52" s="528" t="s">
        <v>863</v>
      </c>
      <c r="T52" s="531"/>
      <c r="U52" s="528"/>
      <c r="V52" s="532"/>
      <c r="W52" s="532"/>
      <c r="X52" s="232"/>
      <c r="Y52" s="533"/>
      <c r="Z52" s="528"/>
      <c r="AA52" s="534"/>
      <c r="AB52" s="528"/>
      <c r="AC52" s="531"/>
      <c r="AD52" s="531"/>
    </row>
    <row r="53" spans="1:30" s="224" customFormat="1" ht="13.5" customHeight="1">
      <c r="A53" s="225">
        <v>43</v>
      </c>
      <c r="B53" s="216"/>
      <c r="C53" s="535"/>
      <c r="D53" s="241" t="s">
        <v>2247</v>
      </c>
      <c r="E53" s="241"/>
      <c r="F53" s="241"/>
      <c r="G53" s="241"/>
      <c r="H53" s="528" t="s">
        <v>2330</v>
      </c>
      <c r="I53" s="529" t="s">
        <v>1263</v>
      </c>
      <c r="J53" s="528"/>
      <c r="K53" s="529" t="s">
        <v>1202</v>
      </c>
      <c r="L53" s="528"/>
      <c r="M53" s="528"/>
      <c r="N53" s="528"/>
      <c r="O53" s="528"/>
      <c r="P53" s="530"/>
      <c r="Q53" s="504" t="s">
        <v>817</v>
      </c>
      <c r="R53" s="528"/>
      <c r="S53" s="528" t="s">
        <v>863</v>
      </c>
      <c r="T53" s="531"/>
      <c r="U53" s="528"/>
      <c r="V53" s="532"/>
      <c r="W53" s="532"/>
      <c r="X53" s="232"/>
      <c r="Y53" s="533"/>
      <c r="Z53" s="528"/>
      <c r="AA53" s="534"/>
      <c r="AB53" s="528"/>
      <c r="AC53" s="531"/>
      <c r="AD53" s="531"/>
    </row>
    <row r="54" spans="1:30" s="224" customFormat="1" ht="13.5" customHeight="1">
      <c r="A54" s="225">
        <v>44</v>
      </c>
      <c r="B54" s="216" t="s">
        <v>2281</v>
      </c>
      <c r="C54" s="559"/>
      <c r="D54" s="557"/>
      <c r="E54" s="557"/>
      <c r="F54" s="557"/>
      <c r="G54" s="557"/>
      <c r="H54" s="555"/>
      <c r="I54" s="558"/>
      <c r="J54" s="528"/>
      <c r="K54" s="529" t="s">
        <v>1530</v>
      </c>
      <c r="L54" s="528"/>
      <c r="M54" s="528"/>
      <c r="N54" s="528"/>
      <c r="O54" s="528"/>
      <c r="P54" s="530"/>
      <c r="Q54" s="504" t="s">
        <v>823</v>
      </c>
      <c r="R54" s="528"/>
      <c r="S54" s="243" t="s">
        <v>1530</v>
      </c>
      <c r="T54" s="531"/>
      <c r="U54" s="528"/>
      <c r="V54" s="532"/>
      <c r="W54" s="532"/>
      <c r="X54" s="232"/>
      <c r="Y54" s="533"/>
      <c r="Z54" s="528"/>
      <c r="AA54" s="534"/>
      <c r="AB54" s="528"/>
      <c r="AC54" s="531"/>
      <c r="AD54" s="531"/>
    </row>
    <row r="55" spans="1:30" s="224" customFormat="1" ht="13.5" customHeight="1">
      <c r="A55" s="225">
        <v>45</v>
      </c>
      <c r="B55" s="217"/>
      <c r="C55" s="535" t="s">
        <v>2282</v>
      </c>
      <c r="D55" s="241"/>
      <c r="E55" s="241"/>
      <c r="F55" s="241"/>
      <c r="G55" s="241"/>
      <c r="H55" s="528" t="s">
        <v>2304</v>
      </c>
      <c r="I55" s="529" t="s">
        <v>2180</v>
      </c>
      <c r="J55" s="528"/>
      <c r="K55" s="529" t="s">
        <v>2319</v>
      </c>
      <c r="L55" s="528"/>
      <c r="M55" s="528"/>
      <c r="N55" s="528"/>
      <c r="O55" s="528"/>
      <c r="P55" s="530"/>
      <c r="Q55" s="528"/>
      <c r="R55" s="528"/>
      <c r="S55" s="528" t="s">
        <v>863</v>
      </c>
      <c r="T55" s="531"/>
      <c r="U55" s="528"/>
      <c r="V55" s="532"/>
      <c r="W55" s="532"/>
      <c r="X55" s="232"/>
      <c r="Y55" s="533"/>
      <c r="Z55" s="528"/>
      <c r="AA55" s="534"/>
      <c r="AB55" s="528"/>
      <c r="AC55" s="531"/>
      <c r="AD55" s="531"/>
    </row>
    <row r="56" spans="1:30" s="224" customFormat="1" ht="13.5" customHeight="1">
      <c r="A56" s="225">
        <v>46</v>
      </c>
      <c r="B56" s="217"/>
      <c r="C56" s="535" t="s">
        <v>2283</v>
      </c>
      <c r="D56" s="241"/>
      <c r="E56" s="241"/>
      <c r="F56" s="241"/>
      <c r="G56" s="241"/>
      <c r="H56" s="528" t="s">
        <v>2305</v>
      </c>
      <c r="I56" s="529" t="s">
        <v>2306</v>
      </c>
      <c r="J56" s="528"/>
      <c r="K56" s="529" t="s">
        <v>2320</v>
      </c>
      <c r="L56" s="528"/>
      <c r="M56" s="528"/>
      <c r="N56" s="528"/>
      <c r="O56" s="528"/>
      <c r="P56" s="530"/>
      <c r="Q56" s="528"/>
      <c r="R56" s="528"/>
      <c r="S56" s="528" t="s">
        <v>863</v>
      </c>
      <c r="T56" s="531"/>
      <c r="U56" s="528"/>
      <c r="V56" s="532"/>
      <c r="W56" s="532"/>
      <c r="X56" s="232"/>
      <c r="Y56" s="533"/>
      <c r="Z56" s="528"/>
      <c r="AA56" s="534"/>
      <c r="AB56" s="528"/>
      <c r="AC56" s="531"/>
      <c r="AD56" s="531"/>
    </row>
    <row r="57" spans="1:30" s="224" customFormat="1" ht="13.5" customHeight="1">
      <c r="A57" s="225">
        <v>47</v>
      </c>
      <c r="B57" s="217"/>
      <c r="C57" s="535" t="s">
        <v>2284</v>
      </c>
      <c r="D57" s="241"/>
      <c r="E57" s="241"/>
      <c r="F57" s="241"/>
      <c r="G57" s="241"/>
      <c r="H57" s="269" t="s">
        <v>1555</v>
      </c>
      <c r="I57" s="529"/>
      <c r="J57" s="528"/>
      <c r="K57" s="529" t="s">
        <v>1557</v>
      </c>
      <c r="L57" s="528"/>
      <c r="M57" s="528"/>
      <c r="N57" s="528"/>
      <c r="O57" s="528"/>
      <c r="P57" s="530"/>
      <c r="Q57" s="528"/>
      <c r="R57" s="528"/>
      <c r="S57" s="528" t="s">
        <v>863</v>
      </c>
      <c r="T57" s="531"/>
      <c r="U57" s="528"/>
      <c r="V57" s="532"/>
      <c r="W57" s="532"/>
      <c r="X57" s="232"/>
      <c r="Y57" s="533"/>
      <c r="Z57" s="528"/>
      <c r="AA57" s="534"/>
      <c r="AB57" s="528"/>
      <c r="AC57" s="531"/>
      <c r="AD57" s="531"/>
    </row>
    <row r="58" spans="1:30" s="224" customFormat="1" ht="13.5" customHeight="1">
      <c r="A58" s="225">
        <v>48</v>
      </c>
      <c r="B58" s="217"/>
      <c r="C58" s="535" t="s">
        <v>2328</v>
      </c>
      <c r="D58" s="241"/>
      <c r="E58" s="241"/>
      <c r="F58" s="241"/>
      <c r="G58" s="241"/>
      <c r="H58" s="535" t="s">
        <v>2293</v>
      </c>
      <c r="I58" s="529"/>
      <c r="J58" s="528"/>
      <c r="K58" s="529" t="s">
        <v>2120</v>
      </c>
      <c r="L58" s="528"/>
      <c r="M58" s="528"/>
      <c r="N58" s="528"/>
      <c r="O58" s="528"/>
      <c r="P58" s="530"/>
      <c r="Q58" s="528"/>
      <c r="R58" s="528"/>
      <c r="S58" s="528" t="s">
        <v>863</v>
      </c>
      <c r="T58" s="531"/>
      <c r="U58" s="528"/>
      <c r="V58" s="532"/>
      <c r="W58" s="532"/>
      <c r="X58" s="232"/>
      <c r="Y58" s="533"/>
      <c r="Z58" s="528"/>
      <c r="AA58" s="534"/>
      <c r="AB58" s="528"/>
      <c r="AC58" s="531"/>
      <c r="AD58" s="531"/>
    </row>
    <row r="59" spans="1:30" s="224" customFormat="1" ht="13.5" customHeight="1">
      <c r="A59" s="225">
        <v>49</v>
      </c>
      <c r="B59" s="217"/>
      <c r="C59" s="535" t="s">
        <v>2327</v>
      </c>
      <c r="D59" s="241"/>
      <c r="E59" s="241"/>
      <c r="F59" s="241"/>
      <c r="G59" s="241"/>
      <c r="H59" s="535" t="s">
        <v>2294</v>
      </c>
      <c r="I59" s="529"/>
      <c r="J59" s="528"/>
      <c r="K59" s="529" t="s">
        <v>2120</v>
      </c>
      <c r="L59" s="528"/>
      <c r="M59" s="528"/>
      <c r="N59" s="528"/>
      <c r="O59" s="528"/>
      <c r="P59" s="530"/>
      <c r="Q59" s="528"/>
      <c r="R59" s="528"/>
      <c r="S59" s="528" t="s">
        <v>863</v>
      </c>
      <c r="T59" s="531"/>
      <c r="U59" s="528"/>
      <c r="V59" s="532"/>
      <c r="W59" s="532"/>
      <c r="X59" s="232"/>
      <c r="Y59" s="533"/>
      <c r="Z59" s="528"/>
      <c r="AA59" s="534"/>
      <c r="AB59" s="528"/>
      <c r="AC59" s="531"/>
      <c r="AD59" s="531"/>
    </row>
    <row r="60" spans="1:30" s="224" customFormat="1" ht="13.5" customHeight="1">
      <c r="A60" s="225">
        <v>50</v>
      </c>
      <c r="B60" s="216"/>
      <c r="C60" s="217" t="s">
        <v>1541</v>
      </c>
      <c r="D60" s="561"/>
      <c r="E60" s="557"/>
      <c r="F60" s="557"/>
      <c r="G60" s="557"/>
      <c r="H60" s="562"/>
      <c r="I60" s="563"/>
      <c r="J60" s="504"/>
      <c r="K60" s="529" t="s">
        <v>1544</v>
      </c>
      <c r="L60" s="504"/>
      <c r="M60" s="504"/>
      <c r="N60" s="504"/>
      <c r="O60" s="504"/>
      <c r="P60" s="505"/>
      <c r="Q60" s="504"/>
      <c r="R60" s="504"/>
      <c r="S60" s="243" t="s">
        <v>1544</v>
      </c>
      <c r="T60" s="506"/>
      <c r="U60" s="504"/>
      <c r="V60" s="507"/>
      <c r="W60" s="507"/>
      <c r="X60" s="232"/>
      <c r="Y60" s="513"/>
      <c r="Z60" s="504"/>
      <c r="AA60" s="508"/>
      <c r="AB60" s="504"/>
      <c r="AC60" s="506"/>
      <c r="AD60" s="506"/>
    </row>
    <row r="61" spans="1:30" s="224" customFormat="1" ht="13.5" customHeight="1">
      <c r="A61" s="225">
        <v>51</v>
      </c>
      <c r="B61" s="216"/>
      <c r="C61" s="216"/>
      <c r="D61" s="535" t="s">
        <v>2278</v>
      </c>
      <c r="E61" s="241"/>
      <c r="F61" s="241"/>
      <c r="G61" s="241"/>
      <c r="H61" s="528" t="s">
        <v>2280</v>
      </c>
      <c r="I61" s="529" t="s">
        <v>2279</v>
      </c>
      <c r="J61" s="504"/>
      <c r="K61" s="529" t="s">
        <v>999</v>
      </c>
      <c r="L61" s="504"/>
      <c r="M61" s="504"/>
      <c r="N61" s="504"/>
      <c r="O61" s="504"/>
      <c r="P61" s="505"/>
      <c r="Q61" s="504"/>
      <c r="R61" s="504"/>
      <c r="S61" s="528" t="s">
        <v>863</v>
      </c>
      <c r="T61" s="506"/>
      <c r="U61" s="504"/>
      <c r="V61" s="507"/>
      <c r="W61" s="507"/>
      <c r="X61" s="232"/>
      <c r="Y61" s="513"/>
      <c r="Z61" s="504"/>
      <c r="AA61" s="508"/>
      <c r="AB61" s="504"/>
      <c r="AC61" s="506"/>
      <c r="AD61" s="506"/>
    </row>
    <row r="62" spans="1:30" s="224" customFormat="1" ht="13.5" customHeight="1">
      <c r="A62" s="225">
        <v>52</v>
      </c>
      <c r="B62" s="216"/>
      <c r="C62" s="216"/>
      <c r="D62" s="241" t="s">
        <v>2272</v>
      </c>
      <c r="E62" s="241"/>
      <c r="F62" s="241"/>
      <c r="G62" s="241"/>
      <c r="H62" s="528"/>
      <c r="I62" s="529" t="s">
        <v>1263</v>
      </c>
      <c r="J62" s="528"/>
      <c r="K62" s="529" t="s">
        <v>2322</v>
      </c>
      <c r="L62" s="528"/>
      <c r="M62" s="528"/>
      <c r="N62" s="528"/>
      <c r="O62" s="528"/>
      <c r="P62" s="530"/>
      <c r="Q62" s="528"/>
      <c r="R62" s="528"/>
      <c r="S62" s="528" t="s">
        <v>863</v>
      </c>
      <c r="T62" s="531"/>
      <c r="U62" s="528"/>
      <c r="V62" s="532"/>
      <c r="W62" s="532"/>
      <c r="X62" s="232"/>
      <c r="Y62" s="533"/>
      <c r="Z62" s="528"/>
      <c r="AA62" s="534"/>
      <c r="AB62" s="528"/>
      <c r="AC62" s="531"/>
      <c r="AD62" s="531"/>
    </row>
    <row r="63" spans="1:30" s="224" customFormat="1" ht="13.5" customHeight="1">
      <c r="A63" s="225">
        <v>53</v>
      </c>
      <c r="B63" s="216"/>
      <c r="C63" s="216"/>
      <c r="D63" s="241" t="s">
        <v>2273</v>
      </c>
      <c r="E63" s="241"/>
      <c r="F63" s="241"/>
      <c r="G63" s="241"/>
      <c r="H63" s="528"/>
      <c r="I63" s="529"/>
      <c r="J63" s="528"/>
      <c r="K63" s="529" t="s">
        <v>2321</v>
      </c>
      <c r="L63" s="528"/>
      <c r="M63" s="528"/>
      <c r="N63" s="528"/>
      <c r="O63" s="528"/>
      <c r="P63" s="530"/>
      <c r="Q63" s="528"/>
      <c r="R63" s="528"/>
      <c r="S63" s="528" t="s">
        <v>863</v>
      </c>
      <c r="T63" s="531"/>
      <c r="U63" s="528"/>
      <c r="V63" s="532"/>
      <c r="W63" s="532"/>
      <c r="X63" s="232"/>
      <c r="Y63" s="533"/>
      <c r="Z63" s="528"/>
      <c r="AA63" s="534"/>
      <c r="AB63" s="528"/>
      <c r="AC63" s="531"/>
      <c r="AD63" s="531"/>
    </row>
    <row r="64" spans="1:30" s="224" customFormat="1" ht="13.5" customHeight="1">
      <c r="A64" s="225">
        <v>54</v>
      </c>
      <c r="B64" s="216"/>
      <c r="C64" s="216"/>
      <c r="D64" s="241" t="s">
        <v>2274</v>
      </c>
      <c r="E64" s="241"/>
      <c r="F64" s="241"/>
      <c r="G64" s="241"/>
      <c r="H64" s="528"/>
      <c r="I64" s="529"/>
      <c r="J64" s="528"/>
      <c r="K64" s="529" t="s">
        <v>2323</v>
      </c>
      <c r="L64" s="528"/>
      <c r="M64" s="528"/>
      <c r="N64" s="528"/>
      <c r="O64" s="528"/>
      <c r="P64" s="530"/>
      <c r="Q64" s="528"/>
      <c r="R64" s="528"/>
      <c r="S64" s="528" t="s">
        <v>863</v>
      </c>
      <c r="T64" s="531"/>
      <c r="U64" s="528"/>
      <c r="V64" s="532"/>
      <c r="W64" s="532"/>
      <c r="X64" s="232"/>
      <c r="Y64" s="533"/>
      <c r="Z64" s="528"/>
      <c r="AA64" s="534"/>
      <c r="AB64" s="528"/>
      <c r="AC64" s="531"/>
      <c r="AD64" s="531"/>
    </row>
    <row r="65" spans="1:1017" s="224" customFormat="1" ht="13.5" customHeight="1">
      <c r="A65" s="225">
        <v>55</v>
      </c>
      <c r="B65" s="217"/>
      <c r="C65" s="217"/>
      <c r="D65" s="241" t="s">
        <v>2324</v>
      </c>
      <c r="E65" s="241"/>
      <c r="F65" s="241"/>
      <c r="G65" s="241"/>
      <c r="H65" s="241" t="s">
        <v>2275</v>
      </c>
      <c r="I65" s="529"/>
      <c r="J65" s="528"/>
      <c r="K65" s="529" t="s">
        <v>2120</v>
      </c>
      <c r="L65" s="528"/>
      <c r="M65" s="528"/>
      <c r="N65" s="528"/>
      <c r="O65" s="528"/>
      <c r="P65" s="530"/>
      <c r="Q65" s="528"/>
      <c r="R65" s="528"/>
      <c r="S65" s="528" t="s">
        <v>863</v>
      </c>
      <c r="T65" s="531"/>
      <c r="U65" s="528"/>
      <c r="V65" s="532"/>
      <c r="W65" s="532"/>
      <c r="X65" s="232"/>
      <c r="Y65" s="533"/>
      <c r="Z65" s="528"/>
      <c r="AA65" s="534"/>
      <c r="AB65" s="528"/>
      <c r="AC65" s="531"/>
      <c r="AD65" s="531"/>
    </row>
    <row r="66" spans="1:1017" s="224" customFormat="1" ht="13.5" customHeight="1">
      <c r="A66" s="225">
        <v>56</v>
      </c>
      <c r="B66" s="217"/>
      <c r="C66" s="217"/>
      <c r="D66" s="241" t="s">
        <v>2325</v>
      </c>
      <c r="E66" s="241"/>
      <c r="F66" s="241"/>
      <c r="G66" s="241"/>
      <c r="H66" s="241" t="s">
        <v>2276</v>
      </c>
      <c r="I66" s="529"/>
      <c r="J66" s="528"/>
      <c r="K66" s="529"/>
      <c r="L66" s="528"/>
      <c r="M66" s="528"/>
      <c r="N66" s="528"/>
      <c r="O66" s="528"/>
      <c r="P66" s="530"/>
      <c r="Q66" s="528"/>
      <c r="R66" s="528"/>
      <c r="S66" s="528" t="s">
        <v>863</v>
      </c>
      <c r="T66" s="531"/>
      <c r="U66" s="528"/>
      <c r="V66" s="532"/>
      <c r="W66" s="532"/>
      <c r="X66" s="232"/>
      <c r="Y66" s="533"/>
      <c r="Z66" s="528"/>
      <c r="AA66" s="534"/>
      <c r="AB66" s="528"/>
      <c r="AC66" s="531"/>
      <c r="AD66" s="531"/>
    </row>
    <row r="67" spans="1:1017" s="224" customFormat="1" ht="13.5" customHeight="1">
      <c r="A67" s="225">
        <v>57</v>
      </c>
      <c r="B67" s="217"/>
      <c r="C67" s="217"/>
      <c r="D67" s="241" t="s">
        <v>2326</v>
      </c>
      <c r="E67" s="241"/>
      <c r="F67" s="241"/>
      <c r="G67" s="241"/>
      <c r="H67" s="241" t="s">
        <v>2277</v>
      </c>
      <c r="I67" s="529"/>
      <c r="J67" s="528"/>
      <c r="K67" s="529" t="s">
        <v>871</v>
      </c>
      <c r="L67" s="528"/>
      <c r="M67" s="528"/>
      <c r="N67" s="528"/>
      <c r="O67" s="528"/>
      <c r="P67" s="530"/>
      <c r="Q67" s="528"/>
      <c r="R67" s="528"/>
      <c r="S67" s="528" t="s">
        <v>863</v>
      </c>
      <c r="T67" s="531"/>
      <c r="U67" s="528"/>
      <c r="V67" s="532"/>
      <c r="W67" s="532"/>
      <c r="X67" s="232"/>
      <c r="Y67" s="533"/>
      <c r="Z67" s="528"/>
      <c r="AA67" s="534"/>
      <c r="AB67" s="528"/>
      <c r="AC67" s="531"/>
      <c r="AD67" s="531"/>
    </row>
    <row r="68" spans="1:1017" s="224" customFormat="1" ht="12" customHeight="1">
      <c r="A68" s="225">
        <f>SUBTOTAL(103,createCase2912[ID])</f>
        <v>57</v>
      </c>
      <c r="C68" s="225">
        <f>SUBTOTAL(103,createCase2912[Donnée (Niveau 2)])</f>
        <v>25</v>
      </c>
      <c r="D68" s="225">
        <f>SUBTOTAL(103,createCase2912[Donnée (Niveau 3)])</f>
        <v>26</v>
      </c>
      <c r="E68" s="225">
        <f>SUBTOTAL(103,createCase2912[Donnée (Niveau 4)])</f>
        <v>3</v>
      </c>
      <c r="F68" s="225">
        <f>SUBTOTAL(103,createCase2912[Donnée (Niveau 5)])</f>
        <v>0</v>
      </c>
      <c r="G68" s="225">
        <f>SUBTOTAL(103,createCase2912[Donnée (Niveau 6)])</f>
        <v>0</v>
      </c>
      <c r="H68" s="225">
        <f>SUBTOTAL(103,createCase2912[Description])</f>
        <v>40</v>
      </c>
      <c r="I68" s="225">
        <f>SUBTOTAL(103,createCase2912[Exemples])</f>
        <v>29</v>
      </c>
      <c r="J68" s="225">
        <f>SUBTOTAL(103,createCase2912[Balise NexSIS])</f>
        <v>0</v>
      </c>
      <c r="K68" s="239">
        <f>SUBTOTAL(103,createCase2912[Nouvelle balise])</f>
        <v>58</v>
      </c>
      <c r="L68" s="225">
        <f>SUBTOTAL(103,createCase2912[Nantes - balise])</f>
        <v>0</v>
      </c>
      <c r="M68" s="225">
        <f>SUBTOTAL(103,createCase2912[Nantes - description])</f>
        <v>0</v>
      </c>
      <c r="N68" s="225">
        <f>SUBTOTAL(103,createCase2912[GT399])</f>
        <v>0</v>
      </c>
      <c r="O68" s="225">
        <f>SUBTOTAL(103,createCase2912[GT399 description])</f>
        <v>0</v>
      </c>
      <c r="P68" s="234">
        <f>SUBTOTAL(103,createCase2912[Priorisation])</f>
        <v>0</v>
      </c>
      <c r="Q68" s="225"/>
      <c r="R68" s="225">
        <f>SUBTOTAL(103,createCase2912[Objet])</f>
        <v>0</v>
      </c>
      <c r="S68" s="225">
        <f>SUBTOTAL(103,createCase2912[Format (ou type)])</f>
        <v>59</v>
      </c>
      <c r="T68" s="274"/>
      <c r="U68" s="225"/>
      <c r="V68" s="225"/>
      <c r="W68" s="225"/>
      <c r="Y68" s="271">
        <f>SUBTOTAL(103,createCase2912[Commentaire Hub Santé])</f>
        <v>0</v>
      </c>
      <c r="Z68" s="225">
        <f>SUBTOTAL(103,createCase2912[Commentaire Philippe Dreyfus])</f>
        <v>0</v>
      </c>
      <c r="AA68" s="239"/>
      <c r="AB68" s="225">
        <f>SUBTOTAL(103,createCase2912[Commentaire Yann Penverne])</f>
        <v>0</v>
      </c>
      <c r="AC68" s="225">
        <f>SUBTOTAL(103,createCase2912[NexSIS])-COUNTIFS(createCase2912[NexSIS],"=X")</f>
        <v>0</v>
      </c>
      <c r="AD68" s="225">
        <f>SUBTOTAL(103,createCase2912[Métier])-COUNTIFS(createCase2912[Métier],"=X")</f>
        <v>0</v>
      </c>
    </row>
    <row r="69" spans="1:1017" s="128" customFormat="1" ht="12" customHeight="1">
      <c r="A69" s="3"/>
      <c r="B69" s="3"/>
      <c r="C69" s="131"/>
      <c r="D69" s="131"/>
      <c r="E69" s="131"/>
      <c r="F69" s="131"/>
      <c r="G69" s="5"/>
      <c r="H69" s="155"/>
      <c r="I69" s="225"/>
      <c r="J69" s="5"/>
      <c r="K69" s="155"/>
      <c r="L69" s="5"/>
      <c r="M69" s="5"/>
      <c r="N69" s="5"/>
      <c r="O69" s="5"/>
      <c r="P69" s="188"/>
      <c r="Q69" s="5"/>
      <c r="R69" s="5"/>
      <c r="S69" s="5"/>
      <c r="T69" s="56"/>
      <c r="U69" s="56"/>
      <c r="V69" s="56"/>
      <c r="W69" s="56"/>
      <c r="X69"/>
      <c r="Y69" s="178"/>
      <c r="Z69" s="5"/>
      <c r="AA69" s="159"/>
      <c r="AB69" s="56"/>
      <c r="AD69" s="56"/>
      <c r="AMA69"/>
      <c r="AMB69"/>
      <c r="AMC69"/>
    </row>
    <row r="70" spans="1:1017" s="128" customFormat="1" ht="12" customHeight="1">
      <c r="A70" s="129"/>
      <c r="B70" s="129"/>
      <c r="C70" s="129"/>
      <c r="D70" s="129"/>
      <c r="E70" s="129"/>
      <c r="F70" s="129"/>
      <c r="G70" s="96"/>
      <c r="H70" s="96"/>
      <c r="I70" s="225"/>
      <c r="J70" s="96"/>
      <c r="K70" s="159"/>
      <c r="L70" s="96"/>
      <c r="M70" s="96"/>
      <c r="N70" s="96"/>
      <c r="O70" s="96"/>
      <c r="P70" s="173"/>
      <c r="Q70" s="96"/>
      <c r="R70" s="96"/>
      <c r="S70" s="96"/>
      <c r="T70" s="278"/>
      <c r="U70" s="96"/>
      <c r="V70" s="96"/>
      <c r="W70" s="96"/>
      <c r="X70"/>
      <c r="Y70" s="179"/>
      <c r="Z70" s="96"/>
      <c r="AA70" s="159"/>
      <c r="AB70" s="96"/>
      <c r="AD70" s="96"/>
      <c r="AMA70"/>
      <c r="AMB70"/>
      <c r="AMC70"/>
    </row>
    <row r="71" spans="1:1017" s="128" customFormat="1" ht="12" customHeight="1">
      <c r="I71" s="224"/>
      <c r="P71" s="174"/>
      <c r="R71" s="96"/>
      <c r="S71" s="96"/>
      <c r="T71" s="278"/>
      <c r="U71" s="96"/>
      <c r="V71" s="96"/>
      <c r="W71" s="96"/>
      <c r="X71"/>
      <c r="Y71" s="179"/>
      <c r="Z71" s="96"/>
      <c r="AA71" s="159"/>
      <c r="AB71" s="96"/>
      <c r="AD71" s="96"/>
      <c r="AMA71"/>
      <c r="AMB71"/>
      <c r="AMC71"/>
    </row>
    <row r="72" spans="1:1017" s="128" customFormat="1" ht="12" customHeight="1">
      <c r="I72" s="224"/>
      <c r="P72" s="174"/>
      <c r="R72" s="96"/>
      <c r="S72" s="96"/>
      <c r="T72" s="278"/>
      <c r="U72" s="96"/>
      <c r="V72" s="96"/>
      <c r="W72" s="96"/>
      <c r="X72"/>
      <c r="Y72" s="179"/>
      <c r="Z72" s="96"/>
      <c r="AA72" s="159"/>
      <c r="AB72" s="96"/>
      <c r="AD72" s="96"/>
      <c r="AMA72"/>
      <c r="AMB72"/>
      <c r="AMC72"/>
    </row>
    <row r="73" spans="1:1017" s="128" customFormat="1" ht="12" customHeight="1">
      <c r="I73" s="224"/>
      <c r="P73" s="174"/>
      <c r="R73" s="96"/>
      <c r="S73" s="96"/>
      <c r="T73" s="278"/>
      <c r="U73" s="96"/>
      <c r="V73" s="96"/>
      <c r="W73" s="96"/>
      <c r="X73"/>
      <c r="Y73" s="179"/>
      <c r="Z73" s="96"/>
      <c r="AA73" s="159"/>
      <c r="AB73" s="96"/>
      <c r="AD73" s="96"/>
      <c r="AMA73"/>
      <c r="AMB73"/>
      <c r="AMC73"/>
    </row>
    <row r="74" spans="1:1017" s="128" customFormat="1" ht="12" customHeight="1">
      <c r="I74" s="224"/>
      <c r="P74" s="174"/>
      <c r="R74" s="96"/>
      <c r="S74" s="96"/>
      <c r="T74" s="278"/>
      <c r="U74" s="96"/>
      <c r="V74" s="96"/>
      <c r="W74" s="96"/>
      <c r="X74"/>
      <c r="Y74" s="179"/>
      <c r="Z74" s="96"/>
      <c r="AA74" s="159"/>
      <c r="AB74" s="96"/>
      <c r="AD74" s="96"/>
      <c r="AMA74"/>
      <c r="AMB74"/>
      <c r="AMC74"/>
    </row>
    <row r="75" spans="1:1017" ht="12" customHeight="1">
      <c r="G75" s="128"/>
      <c r="H75" s="128"/>
      <c r="I75" s="224"/>
      <c r="J75" s="128"/>
      <c r="K75" s="128"/>
      <c r="L75" s="128"/>
      <c r="M75" s="128"/>
      <c r="N75" s="128"/>
      <c r="O75" s="128"/>
      <c r="P75" s="174"/>
      <c r="Q75" s="128"/>
    </row>
    <row r="76" spans="1:1017" s="117" customFormat="1" ht="12" customHeight="1">
      <c r="A76" s="128"/>
      <c r="B76" s="128"/>
      <c r="C76" s="128"/>
      <c r="D76" s="128"/>
      <c r="E76" s="128"/>
      <c r="F76" s="128"/>
      <c r="G76" s="96"/>
      <c r="H76" s="96"/>
      <c r="I76" s="225"/>
      <c r="J76" s="96"/>
      <c r="K76" s="159"/>
      <c r="L76" s="96"/>
      <c r="M76" s="96"/>
      <c r="N76" s="96"/>
      <c r="O76" s="96"/>
      <c r="P76" s="173"/>
      <c r="Q76" s="96"/>
      <c r="R76" s="96"/>
      <c r="S76" s="96"/>
      <c r="T76" s="278"/>
      <c r="U76" s="96"/>
      <c r="V76" s="96"/>
      <c r="W76" s="96"/>
      <c r="X76"/>
      <c r="Y76" s="179"/>
      <c r="Z76" s="96"/>
      <c r="AA76" s="161"/>
      <c r="AB76" s="96"/>
      <c r="AD76" s="96"/>
      <c r="AMB76"/>
    </row>
    <row r="77" spans="1:1017" ht="12" customHeight="1">
      <c r="A77" s="117"/>
      <c r="B77" s="117"/>
      <c r="C77" s="117"/>
      <c r="D77" s="117"/>
      <c r="E77" s="117"/>
      <c r="F77" s="117"/>
      <c r="G77" s="117"/>
      <c r="H77" s="117"/>
      <c r="I77" s="251"/>
      <c r="J77" s="117"/>
      <c r="K77" s="117"/>
      <c r="L77" s="117"/>
      <c r="M77" s="117"/>
      <c r="N77" s="117"/>
      <c r="O77" s="117"/>
      <c r="P77" s="189"/>
      <c r="Q77" s="117"/>
    </row>
    <row r="78" spans="1:1017" ht="12" customHeight="1">
      <c r="R78" s="112"/>
      <c r="S78" s="112"/>
      <c r="T78" s="125"/>
      <c r="U78" s="112"/>
      <c r="V78" s="112"/>
      <c r="W78" s="112"/>
      <c r="Y78" s="180"/>
      <c r="Z78" s="112"/>
      <c r="AB78" s="112"/>
      <c r="AD78" s="112"/>
    </row>
    <row r="90" spans="1:6" ht="12" customHeight="1">
      <c r="A90" s="130"/>
      <c r="B90" s="130"/>
      <c r="C90" s="130"/>
      <c r="D90" s="130"/>
      <c r="E90" s="130"/>
      <c r="F90" s="130"/>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29"/>
      <c r="B98" s="129"/>
      <c r="C98" s="129"/>
      <c r="D98" s="129"/>
      <c r="E98" s="129"/>
      <c r="F98" s="129"/>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s="117" customFormat="1" ht="12" customHeight="1">
      <c r="A105" s="129"/>
      <c r="B105" s="129"/>
      <c r="C105" s="129"/>
      <c r="D105" s="129"/>
      <c r="E105" s="129"/>
      <c r="F105" s="129"/>
      <c r="G105" s="96"/>
      <c r="H105" s="96"/>
      <c r="I105" s="225"/>
      <c r="J105" s="96"/>
      <c r="K105" s="159"/>
      <c r="L105" s="96"/>
      <c r="M105" s="96"/>
      <c r="N105" s="96"/>
      <c r="O105" s="96"/>
      <c r="P105" s="173"/>
      <c r="Q105" s="96"/>
      <c r="R105" s="96"/>
      <c r="S105" s="96"/>
      <c r="T105" s="278"/>
      <c r="U105" s="96"/>
      <c r="V105" s="96"/>
      <c r="W105" s="96"/>
      <c r="X105"/>
      <c r="Y105" s="179"/>
      <c r="Z105" s="96"/>
      <c r="AA105" s="161"/>
      <c r="AB105" s="96"/>
      <c r="AD105" s="96"/>
      <c r="AMB105"/>
    </row>
    <row r="106" spans="1:1016" s="117" customFormat="1" ht="12" customHeight="1">
      <c r="A106" s="130"/>
      <c r="B106" s="130"/>
      <c r="C106" s="130"/>
      <c r="D106" s="130"/>
      <c r="E106" s="130"/>
      <c r="F106" s="130"/>
      <c r="G106" s="96"/>
      <c r="H106" s="96"/>
      <c r="I106" s="225"/>
      <c r="J106" s="96"/>
      <c r="K106" s="159"/>
      <c r="L106" s="96"/>
      <c r="M106" s="96"/>
      <c r="N106" s="96"/>
      <c r="O106" s="96"/>
      <c r="P106" s="173"/>
      <c r="Q106" s="96"/>
      <c r="R106" s="96"/>
      <c r="S106" s="96"/>
      <c r="T106" s="278"/>
      <c r="U106" s="96"/>
      <c r="V106" s="96"/>
      <c r="W106" s="96"/>
      <c r="X106"/>
      <c r="Y106" s="179"/>
      <c r="Z106" s="96"/>
      <c r="AA106" s="161"/>
      <c r="AB106" s="96"/>
      <c r="AD106" s="96"/>
      <c r="AMB106"/>
    </row>
    <row r="107" spans="1:1016" s="117" customFormat="1" ht="12" customHeight="1">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X107"/>
      <c r="Y107" s="180"/>
      <c r="Z107" s="112"/>
      <c r="AA107" s="161"/>
      <c r="AB107" s="112"/>
      <c r="AD107" s="112"/>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X111"/>
      <c r="Y111" s="180"/>
      <c r="Z111" s="112"/>
      <c r="AA111" s="161"/>
      <c r="AB111" s="112"/>
      <c r="AD111" s="112"/>
      <c r="AMB111"/>
    </row>
    <row r="112" spans="1:1016" ht="12" customHeight="1">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Y112" s="180"/>
      <c r="Z112" s="112"/>
      <c r="AB112" s="112"/>
      <c r="AD112" s="112"/>
    </row>
    <row r="113" spans="1:30" ht="12" customHeight="1">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ht="12" customHeight="1">
      <c r="A114" s="130"/>
      <c r="B114" s="130"/>
      <c r="C114" s="130"/>
      <c r="D114" s="130"/>
      <c r="E114" s="130"/>
      <c r="F114" s="130"/>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6"/>
      <c r="B117" s="136"/>
      <c r="C117" s="136"/>
      <c r="D117" s="136"/>
      <c r="E117" s="136"/>
      <c r="F117" s="136"/>
    </row>
    <row r="118" spans="1:30" ht="12" customHeight="1">
      <c r="A118" s="136"/>
      <c r="B118" s="136"/>
      <c r="C118" s="136"/>
      <c r="D118" s="136"/>
      <c r="E118" s="136"/>
      <c r="F118" s="136"/>
    </row>
  </sheetData>
  <mergeCells count="3">
    <mergeCell ref="L7:O7"/>
    <mergeCell ref="V7:W7"/>
    <mergeCell ref="AC7:AD7"/>
  </mergeCells>
  <conditionalFormatting sqref="A9:A67">
    <cfRule type="expression" dxfId="137" priority="144">
      <formula>OR($AD9="X",$AC9="X")</formula>
    </cfRule>
    <cfRule type="expression" dxfId="136" priority="153">
      <formula>$AD9=1</formula>
    </cfRule>
    <cfRule type="expression" dxfId="135" priority="152">
      <formula>AND($AD9=1,$AC9=1)</formula>
    </cfRule>
    <cfRule type="expression" dxfId="134" priority="154">
      <formula>$AC9=1</formula>
    </cfRule>
  </conditionalFormatting>
  <conditionalFormatting sqref="A69:F70 A90:F930">
    <cfRule type="expression" dxfId="133" priority="173">
      <formula>OR($AD69="X",$AB69="X")</formula>
    </cfRule>
    <cfRule type="expression" dxfId="132" priority="174">
      <formula>AND($AD69=1,$AB69=1)</formula>
    </cfRule>
    <cfRule type="expression" dxfId="131" priority="176">
      <formula>$AB69=1</formula>
    </cfRule>
    <cfRule type="expression" dxfId="130" priority="175">
      <formula>$AD69=1</formula>
    </cfRule>
  </conditionalFormatting>
  <conditionalFormatting sqref="A9:G11 A12:A67 B12:G17 B18:C20 E18:G20 B21:G21 B22:C24 E22:G24 B51:C52 E51:G52 B53:G59">
    <cfRule type="expression" dxfId="129" priority="155">
      <formula>AND(NOT(ISBLANK($W9)),ISBLANK($AC9),ISBLANK($AD9))</formula>
    </cfRule>
  </conditionalFormatting>
  <conditionalFormatting sqref="B9:B44 C9:C67 D27:D44 E32:E44">
    <cfRule type="expression" dxfId="128" priority="166">
      <formula>AND($R9="X",$B9&lt;&gt;"")</formula>
    </cfRule>
  </conditionalFormatting>
  <conditionalFormatting sqref="B9:C9">
    <cfRule type="expression" dxfId="127" priority="136">
      <formula>AND($R9="X",OR($B9&lt;&gt;"",$C9&lt;&gt;""))</formula>
    </cfRule>
  </conditionalFormatting>
  <conditionalFormatting sqref="B9:G17 B18:C20 E18:G20 B21:G21 B22:C24 E22:G24 B51:C52 E51:G52 B53:G59">
    <cfRule type="expression" dxfId="126" priority="150">
      <formula>$AC9=1</formula>
    </cfRule>
    <cfRule type="expression" dxfId="125" priority="149">
      <formula>$AD9=1</formula>
    </cfRule>
    <cfRule type="expression" dxfId="124" priority="148">
      <formula>AND($AD9=1,$AC9=1)</formula>
    </cfRule>
  </conditionalFormatting>
  <conditionalFormatting sqref="B9:G17 B21:G21 B53:G59 B18:C20 E18:G20 B22:C24 E22:G24 B51:C52 E51:G52">
    <cfRule type="expression" dxfId="123" priority="147">
      <formula>OR($AD9="X",$AC9="X")</formula>
    </cfRule>
  </conditionalFormatting>
  <conditionalFormatting sqref="B25:G50 B60:G67">
    <cfRule type="expression" dxfId="122" priority="181">
      <formula>AND(NOT(ISBLANK($W25)),ISBLANK($AC25),ISBLANK($AD25))</formula>
    </cfRule>
    <cfRule type="expression" dxfId="121" priority="170">
      <formula>$AC25=1</formula>
    </cfRule>
    <cfRule type="expression" dxfId="120" priority="167">
      <formula>OR($AD25="X",$AC25="X")</formula>
    </cfRule>
    <cfRule type="expression" dxfId="119" priority="168">
      <formula>AND($AD25=1,$AC25=1)</formula>
    </cfRule>
    <cfRule type="expression" dxfId="118" priority="169">
      <formula>$AD25=1</formula>
    </cfRule>
  </conditionalFormatting>
  <conditionalFormatting sqref="C9:C44 E32:E44">
    <cfRule type="expression" dxfId="117" priority="158">
      <formula>AND($R9="X",OR($B9&lt;&gt;"",$C9&lt;&gt;""))</formula>
    </cfRule>
  </conditionalFormatting>
  <conditionalFormatting sqref="C34:C36">
    <cfRule type="expression" dxfId="116" priority="87">
      <formula>AND($R34="X",$B34&lt;&gt;"")</formula>
    </cfRule>
    <cfRule type="expression" dxfId="115" priority="86">
      <formula>AND($R34="X",OR($B34&lt;&gt;"",$C34&lt;&gt;""))</formula>
    </cfRule>
  </conditionalFormatting>
  <conditionalFormatting sqref="C62:C67">
    <cfRule type="expression" dxfId="114" priority="93">
      <formula>AND($R62="X",OR($B62&lt;&gt;"",$C62&lt;&gt;""))</formula>
    </cfRule>
  </conditionalFormatting>
  <conditionalFormatting sqref="D9:D50">
    <cfRule type="expression" dxfId="113" priority="118">
      <formula>AND($R9="X",OR($B9&lt;&gt;"",$C9&lt;&gt;""))</formula>
    </cfRule>
  </conditionalFormatting>
  <conditionalFormatting sqref="D18:D20">
    <cfRule type="expression" dxfId="112" priority="126">
      <formula>OR($AD18="X",$AC18="X")</formula>
    </cfRule>
    <cfRule type="expression" dxfId="111" priority="130">
      <formula>AND(NOT(ISBLANK($W18)),ISBLANK($AC18),ISBLANK($AD18))</formula>
    </cfRule>
    <cfRule type="expression" dxfId="110" priority="129">
      <formula>$AC18=1</formula>
    </cfRule>
    <cfRule type="expression" dxfId="109" priority="128">
      <formula>$AD18=1</formula>
    </cfRule>
    <cfRule type="expression" dxfId="108" priority="127">
      <formula>AND($AD18=1,$AC18=1)</formula>
    </cfRule>
  </conditionalFormatting>
  <conditionalFormatting sqref="D22:D24">
    <cfRule type="expression" dxfId="107" priority="119">
      <formula>OR($AD22="X",$AC22="X")</formula>
    </cfRule>
    <cfRule type="expression" dxfId="106" priority="123">
      <formula>AND(NOT(ISBLANK($W22)),ISBLANK($AC22),ISBLANK($AD22))</formula>
    </cfRule>
    <cfRule type="expression" dxfId="105" priority="122">
      <formula>$AC22=1</formula>
    </cfRule>
    <cfRule type="expression" dxfId="104" priority="120">
      <formula>AND($AD22=1,$AC22=1)</formula>
    </cfRule>
    <cfRule type="expression" dxfId="103" priority="121">
      <formula>$AD22=1</formula>
    </cfRule>
  </conditionalFormatting>
  <conditionalFormatting sqref="D51">
    <cfRule type="expression" dxfId="102" priority="109">
      <formula>OR($AD51="X",$AC51="X")</formula>
    </cfRule>
    <cfRule type="expression" dxfId="101" priority="108">
      <formula>$AD51=1</formula>
    </cfRule>
    <cfRule type="expression" dxfId="100" priority="111">
      <formula>AND(NOT(ISBLANK($W51)),ISBLANK($AC51),ISBLANK($AD51))</formula>
    </cfRule>
    <cfRule type="expression" dxfId="99" priority="107">
      <formula>AND($AD51=1,$AC51=1)</formula>
    </cfRule>
    <cfRule type="expression" dxfId="98" priority="110">
      <formula>$AC51=1</formula>
    </cfRule>
  </conditionalFormatting>
  <conditionalFormatting sqref="D51:D67">
    <cfRule type="expression" dxfId="97" priority="106">
      <formula>AND($R51="X",OR($B51&lt;&gt;"",$C51&lt;&gt;""))</formula>
    </cfRule>
  </conditionalFormatting>
  <conditionalFormatting sqref="D52">
    <cfRule type="expression" dxfId="96" priority="99">
      <formula>AND($R52="X",OR($B52&lt;&gt;"",$C52&lt;&gt;""))</formula>
    </cfRule>
    <cfRule type="expression" dxfId="95" priority="105">
      <formula>AND(NOT(ISBLANK($W52)),ISBLANK($AC52),ISBLANK($AD52))</formula>
    </cfRule>
    <cfRule type="expression" dxfId="94" priority="102">
      <formula>AND($AD52=1,$AC52=1)</formula>
    </cfRule>
    <cfRule type="expression" dxfId="93" priority="103">
      <formula>$AD52=1</formula>
    </cfRule>
    <cfRule type="expression" dxfId="92" priority="104">
      <formula>$AC52=1</formula>
    </cfRule>
    <cfRule type="expression" dxfId="91" priority="100">
      <formula>AND($R52="X",$B52&lt;&gt;"")</formula>
    </cfRule>
    <cfRule type="expression" dxfId="90" priority="101">
      <formula>OR($AD52="X",$AC52="X")</formula>
    </cfRule>
  </conditionalFormatting>
  <conditionalFormatting sqref="D60:D67">
    <cfRule type="expression" dxfId="89" priority="92">
      <formula>AND($R60="X",$B60&lt;&gt;"")</formula>
    </cfRule>
  </conditionalFormatting>
  <conditionalFormatting sqref="D62:D67">
    <cfRule type="expression" dxfId="88" priority="91">
      <formula>AND($R62="X",OR($B62&lt;&gt;"",$C62&lt;&gt;""))</formula>
    </cfRule>
  </conditionalFormatting>
  <conditionalFormatting sqref="D31:E31">
    <cfRule type="expression" dxfId="87" priority="113">
      <formula>AND($AD31=1,$AC31=1)</formula>
    </cfRule>
    <cfRule type="expression" dxfId="86" priority="112">
      <formula>AND($R31="X",OR($B31&lt;&gt;"",$C31&lt;&gt;""))</formula>
    </cfRule>
    <cfRule type="expression" dxfId="85" priority="115">
      <formula>OR($AD31="X",$AC31="X")</formula>
    </cfRule>
    <cfRule type="expression" dxfId="84" priority="116">
      <formula>$AC31=1</formula>
    </cfRule>
    <cfRule type="expression" dxfId="83" priority="114">
      <formula>$AD31=1</formula>
    </cfRule>
    <cfRule type="expression" dxfId="82" priority="117">
      <formula>AND(NOT(ISBLANK($W31)),ISBLANK($AC31),ISBLANK($AD31))</formula>
    </cfRule>
  </conditionalFormatting>
  <conditionalFormatting sqref="E9:E67">
    <cfRule type="expression" dxfId="81" priority="159">
      <formula>AND($R9="X",OR($B9&lt;&gt;"",$C9&lt;&gt;"",$D9&lt;&gt;""))</formula>
    </cfRule>
  </conditionalFormatting>
  <conditionalFormatting sqref="E27:E30">
    <cfRule type="expression" dxfId="80" priority="97">
      <formula>AND($R27="X",OR($B27&lt;&gt;"",$C27&lt;&gt;""))</formula>
    </cfRule>
  </conditionalFormatting>
  <conditionalFormatting sqref="F1:F2">
    <cfRule type="dataBar" priority="17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7">
    <cfRule type="expression" dxfId="79" priority="160">
      <formula>AND($R9="X",OR($B9&lt;&gt;"",$C9&lt;&gt;"",$D9&lt;&gt;"",$E9&lt;&gt;""))</formula>
    </cfRule>
  </conditionalFormatting>
  <conditionalFormatting sqref="G9:G67">
    <cfRule type="expression" dxfId="78" priority="157">
      <formula>AND($R9="X",OR($B9&lt;&gt;"",$C9&lt;&gt;"",$D9&lt;&gt;"",$E9&lt;&gt;"",$F9&lt;&gt;""))</formula>
    </cfRule>
  </conditionalFormatting>
  <conditionalFormatting sqref="H58:H59">
    <cfRule type="expression" dxfId="77" priority="50">
      <formula>AND($AD58=1,$AC58=1)</formula>
    </cfRule>
    <cfRule type="expression" dxfId="76" priority="49">
      <formula>OR($AD58="X",$AC58="X")</formula>
    </cfRule>
    <cfRule type="expression" dxfId="75" priority="51">
      <formula>$AD58=1</formula>
    </cfRule>
    <cfRule type="expression" dxfId="74" priority="54">
      <formula>AND($R58="X",$B58&lt;&gt;"")</formula>
    </cfRule>
    <cfRule type="expression" dxfId="73" priority="53">
      <formula>AND(NOT(ISBLANK($W58)),ISBLANK($AC58),ISBLANK($AD58))</formula>
    </cfRule>
    <cfRule type="expression" dxfId="72" priority="52">
      <formula>$AC58=1</formula>
    </cfRule>
  </conditionalFormatting>
  <conditionalFormatting sqref="H65:H67">
    <cfRule type="expression" dxfId="71" priority="62">
      <formula>AND($R65="X",$B65&lt;&gt;"")</formula>
    </cfRule>
    <cfRule type="expression" dxfId="70" priority="64">
      <formula>OR($AD65="X",$AC65="X")</formula>
    </cfRule>
    <cfRule type="expression" dxfId="69" priority="61">
      <formula>AND($R65="X",OR($B65&lt;&gt;"",$C65&lt;&gt;""))</formula>
    </cfRule>
    <cfRule type="expression" dxfId="68" priority="68">
      <formula>AND(NOT(ISBLANK($W65)),ISBLANK($AC65),ISBLANK($AD65))</formula>
    </cfRule>
    <cfRule type="expression" dxfId="67" priority="65">
      <formula>AND($AD65=1,$AC65=1)</formula>
    </cfRule>
    <cfRule type="expression" dxfId="66" priority="67">
      <formula>$AC65=1</formula>
    </cfRule>
    <cfRule type="expression" dxfId="65" priority="66">
      <formula>$AD65=1</formula>
    </cfRule>
  </conditionalFormatting>
  <conditionalFormatting sqref="H69:H70 H90:H930">
    <cfRule type="expression" dxfId="64" priority="172">
      <formula>$Q69="X"</formula>
    </cfRule>
  </conditionalFormatting>
  <conditionalFormatting sqref="I10:I67">
    <cfRule type="expression" dxfId="63" priority="85">
      <formula>$R10="X"</formula>
    </cfRule>
  </conditionalFormatting>
  <conditionalFormatting sqref="J35">
    <cfRule type="cellIs" dxfId="62" priority="41" operator="equal">
      <formula>"0..n"</formula>
    </cfRule>
    <cfRule type="cellIs" dxfId="61" priority="40" operator="equal">
      <formula>"1..1"</formula>
    </cfRule>
    <cfRule type="cellIs" dxfId="60" priority="42" operator="equal">
      <formula>"0..1"</formula>
    </cfRule>
  </conditionalFormatting>
  <conditionalFormatting sqref="Q9:Q67">
    <cfRule type="cellIs" dxfId="59" priority="1" operator="equal">
      <formula>"1..1"</formula>
    </cfRule>
    <cfRule type="cellIs" dxfId="58" priority="2" operator="equal">
      <formula>"0..n"</formula>
    </cfRule>
    <cfRule type="cellIs" dxfId="57" priority="3" operator="equal">
      <formula>"0..1"</formula>
    </cfRule>
  </conditionalFormatting>
  <conditionalFormatting sqref="T9:T11">
    <cfRule type="cellIs" dxfId="56" priority="43" operator="equal">
      <formula>"1..1"</formula>
    </cfRule>
    <cfRule type="cellIs" dxfId="55" priority="44" operator="equal">
      <formula>"0..n"</formula>
    </cfRule>
    <cfRule type="cellIs" dxfId="54" priority="4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2123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8" t="s">
        <v>828</v>
      </c>
      <c r="M7" s="588"/>
      <c r="N7" s="588"/>
      <c r="O7" s="588"/>
      <c r="V7" s="589" t="s">
        <v>829</v>
      </c>
      <c r="W7" s="589"/>
      <c r="AC7" s="588" t="s">
        <v>830</v>
      </c>
      <c r="AD7" s="58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2">
      <formula>$AD20=1</formula>
    </cfRule>
    <cfRule type="expression" dxfId="50" priority="21">
      <formula>AND($AD20=1,$AB20=1)</formula>
    </cfRule>
    <cfRule type="expression" dxfId="49" priority="23">
      <formula>$AB20=1</formula>
    </cfRule>
  </conditionalFormatting>
  <conditionalFormatting sqref="A9:G9 A10:A18">
    <cfRule type="expression" dxfId="48" priority="27">
      <formula>$AC9=1</formula>
    </cfRule>
    <cfRule type="expression" dxfId="47" priority="26">
      <formula>$AD9=1</formula>
    </cfRule>
    <cfRule type="expression" dxfId="46" priority="25">
      <formula>AND($AD9=1,$AC9=1)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2124</v>
      </c>
      <c r="B1" s="128"/>
      <c r="C1" s="129" t="s">
        <v>813</v>
      </c>
      <c r="D1" s="128"/>
      <c r="E1" s="150" t="s">
        <v>814</v>
      </c>
      <c r="F1" s="157"/>
      <c r="G1" s="128"/>
      <c r="H1" s="586"/>
      <c r="I1" s="586"/>
      <c r="J1" s="586"/>
      <c r="K1" s="159"/>
      <c r="L1" s="96"/>
      <c r="M1" s="96"/>
      <c r="N1" s="96"/>
      <c r="O1" s="587" t="s">
        <v>816</v>
      </c>
      <c r="P1" s="58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6"/>
      <c r="I2" s="586"/>
      <c r="J2" s="586"/>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8" t="s">
        <v>828</v>
      </c>
      <c r="M7" s="588"/>
      <c r="N7" s="588"/>
      <c r="O7" s="588"/>
      <c r="P7" s="173"/>
      <c r="Q7" s="96"/>
      <c r="R7" s="96"/>
      <c r="S7" s="96"/>
      <c r="T7" s="278"/>
      <c r="U7" s="96"/>
      <c r="V7" s="594" t="s">
        <v>829</v>
      </c>
      <c r="W7" s="594"/>
      <c r="Y7" s="179"/>
      <c r="Z7" s="96"/>
      <c r="AA7" s="159"/>
      <c r="AB7" s="96"/>
      <c r="AC7" s="588" t="s">
        <v>830</v>
      </c>
      <c r="AD7" s="5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2126</v>
      </c>
      <c r="C9" s="415"/>
      <c r="D9" s="415"/>
      <c r="E9" s="415"/>
      <c r="F9" s="415"/>
      <c r="G9" s="415"/>
      <c r="H9" s="317" t="s">
        <v>2127</v>
      </c>
      <c r="I9" s="417" t="s">
        <v>1592</v>
      </c>
      <c r="J9" s="317" t="s">
        <v>2128</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2129</v>
      </c>
      <c r="D10" s="466"/>
      <c r="E10" s="466"/>
      <c r="F10" s="466"/>
      <c r="G10" s="466"/>
      <c r="H10" s="323" t="s">
        <v>2130</v>
      </c>
      <c r="I10" s="323" t="s">
        <v>2131</v>
      </c>
      <c r="K10" s="323" t="s">
        <v>1199</v>
      </c>
      <c r="Q10" s="325" t="s">
        <v>820</v>
      </c>
      <c r="R10" s="224"/>
      <c r="S10" s="224" t="s">
        <v>863</v>
      </c>
      <c r="V10" s="95" t="s">
        <v>864</v>
      </c>
      <c r="W10" s="95" t="s">
        <v>864</v>
      </c>
    </row>
    <row r="11" spans="1:1014" ht="14.25" customHeight="1">
      <c r="A11" s="396">
        <v>3</v>
      </c>
      <c r="B11" s="397"/>
      <c r="C11" s="397" t="s">
        <v>2132</v>
      </c>
      <c r="D11" s="397"/>
      <c r="E11" s="397"/>
      <c r="F11" s="397"/>
      <c r="G11" s="397"/>
      <c r="H11" s="317" t="s">
        <v>2133</v>
      </c>
      <c r="I11" s="317" t="s">
        <v>2134</v>
      </c>
      <c r="K11" s="317" t="s">
        <v>879</v>
      </c>
      <c r="Q11" s="320" t="s">
        <v>820</v>
      </c>
      <c r="R11" s="224"/>
      <c r="S11" s="224" t="s">
        <v>879</v>
      </c>
      <c r="V11" s="95" t="s">
        <v>864</v>
      </c>
      <c r="W11" s="95" t="s">
        <v>864</v>
      </c>
    </row>
    <row r="12" spans="1:1014" ht="14.25" customHeight="1">
      <c r="A12" s="470">
        <v>4</v>
      </c>
      <c r="B12" s="397"/>
      <c r="C12" s="397" t="s">
        <v>2135</v>
      </c>
      <c r="D12" s="397"/>
      <c r="E12" s="397"/>
      <c r="F12" s="397"/>
      <c r="G12" s="397"/>
      <c r="H12" s="400" t="s">
        <v>2136</v>
      </c>
      <c r="I12" s="400" t="s">
        <v>2137</v>
      </c>
      <c r="K12" s="400" t="s">
        <v>2138</v>
      </c>
      <c r="Q12" s="333" t="s">
        <v>817</v>
      </c>
      <c r="R12" s="224"/>
      <c r="S12" s="224" t="s">
        <v>879</v>
      </c>
      <c r="V12" s="95" t="s">
        <v>864</v>
      </c>
      <c r="W12" s="95" t="s">
        <v>864</v>
      </c>
    </row>
    <row r="13" spans="1:1014" ht="14.25" customHeight="1">
      <c r="A13" s="396">
        <v>5</v>
      </c>
      <c r="B13" s="397"/>
      <c r="C13" s="397" t="s">
        <v>1148</v>
      </c>
      <c r="D13" s="397"/>
      <c r="E13" s="397"/>
      <c r="F13" s="397"/>
      <c r="G13" s="397"/>
      <c r="H13" s="399" t="s">
        <v>2139</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2140</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2141</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2142</v>
      </c>
      <c r="I16" s="402">
        <v>1</v>
      </c>
      <c r="K16" s="400" t="s">
        <v>1163</v>
      </c>
      <c r="Q16" s="333" t="s">
        <v>817</v>
      </c>
      <c r="R16" s="224"/>
      <c r="S16" s="323" t="s">
        <v>1073</v>
      </c>
      <c r="V16" s="95" t="s">
        <v>864</v>
      </c>
      <c r="W16" s="95" t="s">
        <v>864</v>
      </c>
    </row>
    <row r="17" spans="1:23" ht="14.25" customHeight="1">
      <c r="A17" s="396">
        <v>9</v>
      </c>
      <c r="B17" s="397"/>
      <c r="C17" s="397" t="s">
        <v>2143</v>
      </c>
      <c r="D17" s="397"/>
      <c r="E17" s="397"/>
      <c r="F17" s="397"/>
      <c r="G17" s="397"/>
      <c r="H17" s="399" t="s">
        <v>2144</v>
      </c>
      <c r="I17" s="464">
        <v>80</v>
      </c>
      <c r="K17" s="399" t="s">
        <v>1171</v>
      </c>
      <c r="Q17" s="333" t="s">
        <v>817</v>
      </c>
      <c r="R17" s="224"/>
      <c r="S17" s="323" t="s">
        <v>1073</v>
      </c>
      <c r="V17" s="95" t="s">
        <v>864</v>
      </c>
      <c r="W17" s="95" t="s">
        <v>864</v>
      </c>
    </row>
    <row r="18" spans="1:23" ht="14.25" customHeight="1">
      <c r="A18" s="470">
        <v>10</v>
      </c>
      <c r="B18" s="397"/>
      <c r="C18" s="397" t="s">
        <v>2145</v>
      </c>
      <c r="D18" s="397"/>
      <c r="E18" s="397"/>
      <c r="F18" s="397"/>
      <c r="G18" s="397"/>
      <c r="H18" s="400" t="s">
        <v>2146</v>
      </c>
      <c r="I18" s="402">
        <v>96</v>
      </c>
      <c r="K18" s="400" t="s">
        <v>2147</v>
      </c>
      <c r="Q18" s="333" t="s">
        <v>817</v>
      </c>
      <c r="R18" s="224"/>
      <c r="S18" s="224" t="s">
        <v>863</v>
      </c>
      <c r="V18" s="95" t="s">
        <v>864</v>
      </c>
      <c r="W18" s="95" t="s">
        <v>864</v>
      </c>
    </row>
    <row r="19" spans="1:23" ht="14.25" customHeight="1">
      <c r="A19" s="396">
        <v>11</v>
      </c>
      <c r="B19" s="397"/>
      <c r="C19" s="397" t="s">
        <v>2148</v>
      </c>
      <c r="D19" s="397"/>
      <c r="E19" s="397"/>
      <c r="F19" s="397"/>
      <c r="G19" s="397"/>
      <c r="H19" s="399" t="s">
        <v>2149</v>
      </c>
      <c r="I19" s="464" t="s">
        <v>2150</v>
      </c>
      <c r="K19" s="399" t="s">
        <v>2151</v>
      </c>
      <c r="Q19" s="333" t="s">
        <v>817</v>
      </c>
      <c r="R19" s="224"/>
      <c r="S19" s="224" t="s">
        <v>863</v>
      </c>
      <c r="T19" s="457" t="s">
        <v>864</v>
      </c>
      <c r="U19" t="s">
        <v>2152</v>
      </c>
      <c r="V19" s="95" t="s">
        <v>864</v>
      </c>
      <c r="W19" s="95" t="s">
        <v>864</v>
      </c>
    </row>
    <row r="20" spans="1:23" ht="14.25" customHeight="1">
      <c r="A20" s="396">
        <v>12</v>
      </c>
      <c r="B20" s="397"/>
      <c r="C20" s="397" t="s">
        <v>2153</v>
      </c>
      <c r="D20" s="397"/>
      <c r="E20" s="397"/>
      <c r="F20" s="397"/>
      <c r="G20" s="397"/>
      <c r="H20" s="323" t="s">
        <v>2154</v>
      </c>
      <c r="I20" s="376" t="b">
        <v>1</v>
      </c>
      <c r="K20" s="323" t="s">
        <v>2155</v>
      </c>
      <c r="Q20" s="333" t="s">
        <v>817</v>
      </c>
      <c r="R20" s="224"/>
      <c r="S20" s="323" t="s">
        <v>2089</v>
      </c>
      <c r="T20" s="457"/>
      <c r="U20" s="225"/>
      <c r="V20" s="95" t="s">
        <v>864</v>
      </c>
      <c r="W20" s="95" t="s">
        <v>864</v>
      </c>
    </row>
    <row r="21" spans="1:23" ht="14.25" customHeight="1">
      <c r="A21" s="470">
        <v>13</v>
      </c>
      <c r="B21" s="397"/>
      <c r="C21" s="397" t="s">
        <v>2156</v>
      </c>
      <c r="D21" s="397"/>
      <c r="E21" s="397"/>
      <c r="F21" s="397"/>
      <c r="G21" s="397"/>
      <c r="H21" s="399" t="s">
        <v>2157</v>
      </c>
      <c r="I21" s="376" t="b">
        <v>1</v>
      </c>
      <c r="K21" s="399" t="s">
        <v>2158</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2159</v>
      </c>
      <c r="I22" s="376" t="s">
        <v>2160</v>
      </c>
      <c r="K22" s="323" t="s">
        <v>888</v>
      </c>
      <c r="Q22" s="333" t="s">
        <v>817</v>
      </c>
      <c r="R22" s="224"/>
      <c r="S22" s="224" t="s">
        <v>863</v>
      </c>
      <c r="T22" s="238" t="s">
        <v>864</v>
      </c>
      <c r="U22" s="225" t="s">
        <v>2161</v>
      </c>
      <c r="V22" s="95" t="s">
        <v>864</v>
      </c>
      <c r="W22" s="95" t="s">
        <v>864</v>
      </c>
    </row>
    <row r="23" spans="1:23" ht="14.25" customHeight="1" thickBot="1">
      <c r="A23" s="491">
        <v>15</v>
      </c>
      <c r="B23" s="476"/>
      <c r="C23" s="476" t="s">
        <v>2162</v>
      </c>
      <c r="D23" s="476"/>
      <c r="E23" s="476"/>
      <c r="F23" s="476"/>
      <c r="G23" s="476"/>
      <c r="H23" s="494" t="s">
        <v>2163</v>
      </c>
      <c r="I23" s="495" t="s">
        <v>2164</v>
      </c>
      <c r="J23" s="479"/>
      <c r="K23" s="494" t="s">
        <v>2165</v>
      </c>
      <c r="L23" s="479"/>
      <c r="M23" s="479"/>
      <c r="N23" s="479"/>
      <c r="O23" s="479"/>
      <c r="P23" s="479"/>
      <c r="Q23" s="480" t="s">
        <v>817</v>
      </c>
      <c r="R23" s="482"/>
      <c r="S23" s="482" t="s">
        <v>863</v>
      </c>
      <c r="T23" s="481" t="s">
        <v>864</v>
      </c>
      <c r="U23" s="496" t="s">
        <v>2166</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2167</v>
      </c>
      <c r="B1" s="128"/>
      <c r="C1" s="129" t="s">
        <v>813</v>
      </c>
      <c r="D1" s="128"/>
      <c r="E1" s="150" t="s">
        <v>814</v>
      </c>
      <c r="F1" s="157"/>
      <c r="G1" s="128"/>
      <c r="H1" s="586"/>
      <c r="I1" s="586"/>
      <c r="J1" s="586"/>
      <c r="K1" s="159"/>
      <c r="L1" s="96"/>
      <c r="M1" s="96"/>
      <c r="N1" s="96"/>
      <c r="O1" s="587" t="s">
        <v>816</v>
      </c>
      <c r="P1" s="58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6"/>
      <c r="I2" s="586"/>
      <c r="J2" s="58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8" t="s">
        <v>828</v>
      </c>
      <c r="M7" s="588"/>
      <c r="N7" s="588"/>
      <c r="O7" s="588"/>
      <c r="P7" s="173"/>
      <c r="Q7" s="96"/>
      <c r="R7" s="96"/>
      <c r="S7" s="96"/>
      <c r="T7" s="278"/>
      <c r="U7" s="96"/>
      <c r="V7" s="594" t="s">
        <v>829</v>
      </c>
      <c r="W7" s="594"/>
      <c r="Y7" s="179"/>
      <c r="Z7" s="96"/>
      <c r="AA7" s="159"/>
      <c r="AB7" s="96"/>
      <c r="AC7" s="588" t="s">
        <v>830</v>
      </c>
      <c r="AD7" s="5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2168</v>
      </c>
      <c r="C9" s="492"/>
      <c r="D9" s="475"/>
      <c r="E9" s="476"/>
      <c r="F9" s="476"/>
      <c r="G9" s="476"/>
      <c r="H9" s="493" t="s">
        <v>2169</v>
      </c>
      <c r="I9" s="493" t="s">
        <v>2131</v>
      </c>
      <c r="J9" s="479"/>
      <c r="K9" s="493" t="s">
        <v>2170</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2171</v>
      </c>
      <c r="B1" s="128"/>
      <c r="C1" s="129" t="s">
        <v>813</v>
      </c>
      <c r="D1" s="128"/>
      <c r="E1" s="150" t="s">
        <v>814</v>
      </c>
      <c r="F1" s="157"/>
      <c r="G1" s="128"/>
      <c r="H1" s="586"/>
      <c r="I1" s="586"/>
      <c r="J1" s="586"/>
      <c r="K1" s="159"/>
      <c r="L1" s="96"/>
      <c r="M1" s="96"/>
      <c r="N1" s="96"/>
      <c r="O1" s="587" t="s">
        <v>816</v>
      </c>
      <c r="P1" s="58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86"/>
      <c r="I2" s="586"/>
      <c r="J2" s="586"/>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8" t="s">
        <v>828</v>
      </c>
      <c r="M7" s="588"/>
      <c r="N7" s="588"/>
      <c r="O7" s="588"/>
      <c r="P7" s="173"/>
      <c r="Q7" s="96"/>
      <c r="R7" s="96"/>
      <c r="S7" s="96"/>
      <c r="T7" s="278"/>
      <c r="U7" s="96"/>
      <c r="V7" s="594" t="s">
        <v>829</v>
      </c>
      <c r="W7" s="594"/>
      <c r="Y7" s="179"/>
      <c r="Z7" s="96"/>
      <c r="AA7" s="159"/>
      <c r="AB7" s="96"/>
      <c r="AC7" s="588" t="s">
        <v>830</v>
      </c>
      <c r="AD7" s="5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2172</v>
      </c>
      <c r="I9" s="395"/>
      <c r="K9" s="317" t="s">
        <v>1347</v>
      </c>
      <c r="Q9" s="395" t="s">
        <v>823</v>
      </c>
      <c r="R9" s="224" t="s">
        <v>864</v>
      </c>
      <c r="S9" s="224" t="s">
        <v>1347</v>
      </c>
      <c r="T9" s="457"/>
      <c r="U9" s="224"/>
      <c r="V9" t="s">
        <v>864</v>
      </c>
      <c r="W9" t="s">
        <v>864</v>
      </c>
    </row>
    <row r="10" spans="1:1014" ht="13.5" customHeight="1">
      <c r="A10" s="396">
        <v>2</v>
      </c>
      <c r="B10" s="468"/>
      <c r="C10" s="468" t="s">
        <v>2129</v>
      </c>
      <c r="D10" s="468"/>
      <c r="E10" s="466"/>
      <c r="F10" s="466"/>
      <c r="G10" s="397"/>
      <c r="H10" s="323" t="s">
        <v>2130</v>
      </c>
      <c r="I10" s="323" t="s">
        <v>2131</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2173</v>
      </c>
      <c r="I11" s="317" t="s">
        <v>2174</v>
      </c>
      <c r="K11" s="317" t="s">
        <v>2175</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2176</v>
      </c>
      <c r="I12" s="323" t="s">
        <v>2177</v>
      </c>
      <c r="K12" s="323" t="s">
        <v>871</v>
      </c>
      <c r="Q12" s="333" t="s">
        <v>817</v>
      </c>
      <c r="R12" s="224"/>
      <c r="S12" s="224" t="s">
        <v>863</v>
      </c>
      <c r="T12" s="457"/>
      <c r="U12" s="224"/>
      <c r="V12" t="s">
        <v>864</v>
      </c>
      <c r="W12" t="s">
        <v>864</v>
      </c>
    </row>
    <row r="13" spans="1:1014" ht="13.5" customHeight="1">
      <c r="A13" s="398">
        <v>5</v>
      </c>
      <c r="B13" s="393"/>
      <c r="C13" s="393" t="s">
        <v>2178</v>
      </c>
      <c r="D13" s="393"/>
      <c r="E13" s="397"/>
      <c r="F13" s="397"/>
      <c r="G13" s="397"/>
      <c r="H13" s="317" t="s">
        <v>2179</v>
      </c>
      <c r="I13" s="317" t="s">
        <v>2180</v>
      </c>
      <c r="K13" s="317" t="s">
        <v>999</v>
      </c>
      <c r="Q13" s="325" t="s">
        <v>820</v>
      </c>
      <c r="R13" s="224"/>
      <c r="S13" s="224" t="s">
        <v>863</v>
      </c>
      <c r="T13" s="457" t="s">
        <v>864</v>
      </c>
      <c r="U13" s="224" t="s">
        <v>2181</v>
      </c>
      <c r="V13" t="s">
        <v>864</v>
      </c>
      <c r="W13" t="s">
        <v>864</v>
      </c>
    </row>
    <row r="14" spans="1:1014" ht="13.5" customHeight="1">
      <c r="A14" s="396">
        <v>6</v>
      </c>
      <c r="B14" s="393"/>
      <c r="C14" s="393" t="s">
        <v>2182</v>
      </c>
      <c r="D14" s="393"/>
      <c r="E14" s="397"/>
      <c r="F14" s="397"/>
      <c r="G14" s="397"/>
      <c r="H14" s="323" t="s">
        <v>2183</v>
      </c>
      <c r="I14" s="323" t="s">
        <v>2184</v>
      </c>
      <c r="K14" s="323" t="s">
        <v>2185</v>
      </c>
      <c r="Q14" s="333" t="s">
        <v>817</v>
      </c>
      <c r="R14" s="224"/>
      <c r="S14" s="224" t="s">
        <v>863</v>
      </c>
      <c r="T14" s="457" t="s">
        <v>864</v>
      </c>
      <c r="U14" s="224" t="s">
        <v>2186</v>
      </c>
      <c r="V14" t="s">
        <v>864</v>
      </c>
      <c r="W14" t="s">
        <v>864</v>
      </c>
    </row>
    <row r="15" spans="1:1014" ht="13.5" customHeight="1">
      <c r="A15" s="398">
        <v>7</v>
      </c>
      <c r="B15" s="393"/>
      <c r="C15" s="393" t="s">
        <v>2187</v>
      </c>
      <c r="D15" s="393"/>
      <c r="E15" s="397"/>
      <c r="F15" s="397"/>
      <c r="G15" s="397"/>
      <c r="H15" s="317" t="s">
        <v>2188</v>
      </c>
      <c r="I15" s="317" t="s">
        <v>2189</v>
      </c>
      <c r="K15" s="317" t="s">
        <v>2190</v>
      </c>
      <c r="Q15" s="333" t="s">
        <v>817</v>
      </c>
      <c r="R15" s="224"/>
      <c r="S15" s="224" t="s">
        <v>863</v>
      </c>
      <c r="T15" s="457" t="s">
        <v>864</v>
      </c>
      <c r="U15" s="224" t="s">
        <v>2191</v>
      </c>
      <c r="V15" t="s">
        <v>864</v>
      </c>
      <c r="W15" t="s">
        <v>864</v>
      </c>
    </row>
    <row r="16" spans="1:1014" ht="13.5" customHeight="1">
      <c r="A16" s="396">
        <v>8</v>
      </c>
      <c r="B16" s="393"/>
      <c r="C16" s="393" t="s">
        <v>1972</v>
      </c>
      <c r="D16" s="393"/>
      <c r="E16" s="397"/>
      <c r="F16" s="397"/>
      <c r="G16" s="397"/>
      <c r="H16" s="323" t="s">
        <v>2192</v>
      </c>
      <c r="I16" s="323" t="s">
        <v>2193</v>
      </c>
      <c r="K16" s="323" t="s">
        <v>2194</v>
      </c>
      <c r="Q16" s="333" t="s">
        <v>817</v>
      </c>
      <c r="R16" s="224"/>
      <c r="S16" s="224" t="s">
        <v>863</v>
      </c>
      <c r="T16" s="457" t="s">
        <v>864</v>
      </c>
      <c r="U16" s="224" t="s">
        <v>2195</v>
      </c>
      <c r="V16" t="s">
        <v>864</v>
      </c>
      <c r="W16" t="s">
        <v>864</v>
      </c>
    </row>
    <row r="17" spans="1:23" ht="13.5" customHeight="1">
      <c r="A17" s="398">
        <v>9</v>
      </c>
      <c r="B17" s="393"/>
      <c r="C17" s="393" t="s">
        <v>2032</v>
      </c>
      <c r="D17" s="393"/>
      <c r="E17" s="397"/>
      <c r="F17" s="397"/>
      <c r="G17" s="397"/>
      <c r="H17" s="399" t="s">
        <v>2033</v>
      </c>
      <c r="I17" s="394"/>
      <c r="K17" s="317" t="s">
        <v>2196</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2197</v>
      </c>
      <c r="I18" s="472" t="s">
        <v>1249</v>
      </c>
      <c r="K18" s="472" t="s">
        <v>999</v>
      </c>
      <c r="Q18" s="473" t="s">
        <v>817</v>
      </c>
      <c r="R18" s="224"/>
      <c r="S18" s="523" t="s">
        <v>863</v>
      </c>
      <c r="T18" s="457" t="s">
        <v>864</v>
      </c>
      <c r="U18" s="224" t="s">
        <v>2198</v>
      </c>
      <c r="V18" t="s">
        <v>864</v>
      </c>
      <c r="W18" t="s">
        <v>864</v>
      </c>
    </row>
    <row r="19" spans="1:23" ht="13.5" customHeight="1" thickBot="1">
      <c r="A19" s="474">
        <v>11</v>
      </c>
      <c r="B19" s="475"/>
      <c r="C19" s="475"/>
      <c r="D19" s="475" t="s">
        <v>2039</v>
      </c>
      <c r="E19" s="476"/>
      <c r="F19" s="476"/>
      <c r="G19" s="476"/>
      <c r="H19" s="477" t="s">
        <v>2199</v>
      </c>
      <c r="I19" s="478" t="s">
        <v>2200</v>
      </c>
      <c r="J19" s="479"/>
      <c r="K19" s="477" t="s">
        <v>990</v>
      </c>
      <c r="L19" s="479"/>
      <c r="M19" s="479"/>
      <c r="N19" s="479"/>
      <c r="O19" s="479"/>
      <c r="P19" s="479"/>
      <c r="Q19" s="480" t="s">
        <v>817</v>
      </c>
      <c r="R19" s="482"/>
      <c r="S19" s="524"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2201</v>
      </c>
      <c r="B1" s="272"/>
      <c r="C1" s="129" t="s">
        <v>813</v>
      </c>
      <c r="D1" s="128"/>
      <c r="E1" s="601" t="s">
        <v>814</v>
      </c>
      <c r="F1" s="601"/>
      <c r="G1" s="128"/>
      <c r="H1" s="590" t="s">
        <v>1592</v>
      </c>
      <c r="I1" s="590"/>
      <c r="J1" s="590"/>
      <c r="K1" s="96"/>
      <c r="L1" s="96"/>
      <c r="M1" s="96"/>
      <c r="N1" s="96"/>
      <c r="O1" s="602" t="s">
        <v>816</v>
      </c>
      <c r="P1" s="60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0" t="s">
        <v>819</v>
      </c>
      <c r="F2" s="600"/>
      <c r="G2" s="128"/>
      <c r="H2" s="590"/>
      <c r="I2" s="590"/>
      <c r="J2" s="5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99" t="s">
        <v>822</v>
      </c>
      <c r="F3" s="59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97" t="s">
        <v>825</v>
      </c>
      <c r="F4" s="598"/>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95" t="s">
        <v>912</v>
      </c>
      <c r="F5" s="59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91" t="s">
        <v>828</v>
      </c>
      <c r="M7" s="591"/>
      <c r="N7" s="591"/>
      <c r="O7" s="591"/>
      <c r="P7" s="96"/>
      <c r="Q7" s="96"/>
      <c r="R7" s="96"/>
      <c r="S7" s="96"/>
      <c r="T7" s="96"/>
      <c r="U7" s="96"/>
      <c r="V7" s="603" t="s">
        <v>829</v>
      </c>
      <c r="W7" s="603"/>
      <c r="Y7" s="96"/>
      <c r="Z7" s="96"/>
      <c r="AA7" s="96"/>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2203</v>
      </c>
      <c r="C9" s="322"/>
      <c r="D9" s="322"/>
      <c r="E9" s="415"/>
      <c r="F9" s="415"/>
      <c r="G9" s="415"/>
      <c r="H9" s="436" t="s">
        <v>2204</v>
      </c>
      <c r="I9" s="416"/>
      <c r="J9" s="418"/>
      <c r="K9" s="317" t="s">
        <v>2205</v>
      </c>
      <c r="L9" s="418"/>
      <c r="M9" s="418"/>
      <c r="N9" s="418"/>
      <c r="O9" s="418"/>
      <c r="P9" s="418"/>
      <c r="Q9" s="417" t="s">
        <v>820</v>
      </c>
      <c r="R9" s="342" t="s">
        <v>864</v>
      </c>
      <c r="S9" s="342" t="s">
        <v>2205</v>
      </c>
      <c r="T9" s="418"/>
      <c r="U9" s="418"/>
      <c r="V9" s="418" t="s">
        <v>864</v>
      </c>
      <c r="W9" s="418" t="s">
        <v>864</v>
      </c>
    </row>
    <row r="10" spans="1:1014" ht="15" customHeight="1">
      <c r="A10" s="425">
        <v>2</v>
      </c>
      <c r="B10" s="322"/>
      <c r="C10" s="322" t="s">
        <v>2206</v>
      </c>
      <c r="D10" s="322"/>
      <c r="E10" s="415"/>
      <c r="F10" s="415"/>
      <c r="G10" s="415"/>
      <c r="H10" s="448" t="s">
        <v>2207</v>
      </c>
      <c r="I10" s="420">
        <v>101</v>
      </c>
      <c r="J10" s="424"/>
      <c r="K10" s="421" t="s">
        <v>2208</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2209</v>
      </c>
      <c r="D11" s="322"/>
      <c r="E11" s="415"/>
      <c r="F11" s="415"/>
      <c r="G11" s="415"/>
      <c r="H11" s="447" t="s">
        <v>2210</v>
      </c>
      <c r="I11" s="423" t="s">
        <v>2211</v>
      </c>
      <c r="J11" s="418"/>
      <c r="K11" s="317" t="s">
        <v>2212</v>
      </c>
      <c r="L11" s="418"/>
      <c r="M11" s="418"/>
      <c r="N11" s="418"/>
      <c r="O11" s="418"/>
      <c r="P11" s="418"/>
      <c r="Q11" s="417" t="s">
        <v>820</v>
      </c>
      <c r="R11" s="342"/>
      <c r="S11" s="342" t="s">
        <v>863</v>
      </c>
      <c r="T11" s="418"/>
      <c r="U11" s="418"/>
      <c r="V11" s="418" t="s">
        <v>864</v>
      </c>
      <c r="W11" s="418" t="s">
        <v>864</v>
      </c>
    </row>
    <row r="12" spans="1:1014" ht="15" customHeight="1">
      <c r="A12" s="425">
        <v>4</v>
      </c>
      <c r="B12" s="322" t="s">
        <v>2213</v>
      </c>
      <c r="C12" s="322"/>
      <c r="D12" s="322"/>
      <c r="E12" s="415"/>
      <c r="F12" s="415"/>
      <c r="G12" s="415"/>
      <c r="H12" s="449" t="s">
        <v>2214</v>
      </c>
      <c r="I12" s="420" t="s">
        <v>2215</v>
      </c>
      <c r="J12" s="424"/>
      <c r="K12" s="421" t="s">
        <v>2216</v>
      </c>
      <c r="L12" s="422"/>
      <c r="M12" s="422"/>
      <c r="N12" s="422"/>
      <c r="O12" s="422"/>
      <c r="P12" s="422"/>
      <c r="Q12" s="417" t="s">
        <v>820</v>
      </c>
      <c r="R12" s="345"/>
      <c r="S12" s="345" t="s">
        <v>863</v>
      </c>
      <c r="T12" s="422"/>
      <c r="U12" s="422"/>
      <c r="V12" s="422" t="s">
        <v>864</v>
      </c>
      <c r="W12" s="422" t="s">
        <v>864</v>
      </c>
    </row>
    <row r="13" spans="1:1014" ht="15" customHeight="1">
      <c r="A13" s="430">
        <v>5</v>
      </c>
      <c r="B13" s="431" t="s">
        <v>2217</v>
      </c>
      <c r="C13" s="431"/>
      <c r="D13" s="431"/>
      <c r="E13" s="432"/>
      <c r="F13" s="432"/>
      <c r="G13" s="432"/>
      <c r="H13" s="450" t="s">
        <v>2218</v>
      </c>
      <c r="I13" s="433"/>
      <c r="J13" s="434"/>
      <c r="K13" s="433" t="s">
        <v>2219</v>
      </c>
      <c r="L13" s="434"/>
      <c r="M13" s="434"/>
      <c r="N13" s="434"/>
      <c r="O13" s="434"/>
      <c r="P13" s="434"/>
      <c r="Q13" s="435" t="s">
        <v>817</v>
      </c>
      <c r="R13" s="525" t="s">
        <v>864</v>
      </c>
      <c r="S13" s="526" t="s">
        <v>2219</v>
      </c>
      <c r="T13" s="434"/>
      <c r="U13" s="434"/>
      <c r="V13" s="434" t="s">
        <v>864</v>
      </c>
      <c r="W13" s="434" t="s">
        <v>864</v>
      </c>
    </row>
    <row r="14" spans="1:1014" ht="15" customHeight="1" thickBot="1">
      <c r="A14" s="484">
        <v>6</v>
      </c>
      <c r="B14" s="485" t="s">
        <v>2220</v>
      </c>
      <c r="C14" s="485"/>
      <c r="D14" s="485"/>
      <c r="E14" s="486"/>
      <c r="F14" s="486"/>
      <c r="G14" s="486"/>
      <c r="H14" s="487" t="s">
        <v>2221</v>
      </c>
      <c r="I14" s="488"/>
      <c r="J14" s="489"/>
      <c r="K14" s="477" t="s">
        <v>2222</v>
      </c>
      <c r="L14" s="489"/>
      <c r="M14" s="489"/>
      <c r="N14" s="489"/>
      <c r="O14" s="489"/>
      <c r="P14" s="489"/>
      <c r="Q14" s="490" t="s">
        <v>820</v>
      </c>
      <c r="R14" s="527"/>
      <c r="S14" s="527"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2223</v>
      </c>
      <c r="B1" s="128"/>
      <c r="C1" s="129" t="s">
        <v>813</v>
      </c>
      <c r="D1" s="128"/>
      <c r="E1" s="294" t="s">
        <v>814</v>
      </c>
      <c r="F1" s="128"/>
      <c r="G1" s="128"/>
      <c r="H1" s="590" t="s">
        <v>1592</v>
      </c>
      <c r="I1" s="590"/>
      <c r="J1" s="96"/>
      <c r="K1" s="96"/>
      <c r="L1" s="96"/>
      <c r="M1" s="96"/>
      <c r="N1" s="96"/>
      <c r="O1" s="602" t="s">
        <v>816</v>
      </c>
      <c r="P1" s="60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0"/>
      <c r="I2" s="5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91" t="s">
        <v>828</v>
      </c>
      <c r="M7" s="591"/>
      <c r="N7" s="591"/>
      <c r="O7" s="591"/>
      <c r="P7" s="96"/>
      <c r="Q7" s="96"/>
      <c r="R7" s="96"/>
      <c r="S7" s="96"/>
      <c r="T7" s="96"/>
      <c r="V7" s="411" t="s">
        <v>829</v>
      </c>
      <c r="W7" s="411"/>
      <c r="Y7" s="96"/>
      <c r="Z7" s="96"/>
      <c r="AA7" s="96"/>
      <c r="AB7" s="96"/>
      <c r="AC7" s="591" t="s">
        <v>830</v>
      </c>
      <c r="AD7" s="5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2224</v>
      </c>
      <c r="C9" s="322"/>
      <c r="D9" s="322"/>
      <c r="E9" s="415"/>
      <c r="F9" s="415"/>
      <c r="G9" s="415"/>
      <c r="H9" s="436" t="s">
        <v>2225</v>
      </c>
      <c r="I9" s="399"/>
      <c r="J9" s="418"/>
      <c r="K9" s="317" t="s">
        <v>2223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1774</v>
      </c>
      <c r="B1" s="272"/>
      <c r="C1" s="129" t="s">
        <v>813</v>
      </c>
      <c r="D1" s="128"/>
      <c r="E1" s="294" t="s">
        <v>814</v>
      </c>
      <c r="F1" s="128"/>
      <c r="G1" s="128"/>
      <c r="H1" s="590" t="s">
        <v>1592</v>
      </c>
      <c r="I1" s="590"/>
      <c r="J1" s="295"/>
      <c r="K1" s="96"/>
      <c r="L1" s="96"/>
      <c r="M1" s="96"/>
      <c r="N1" s="96"/>
      <c r="O1" s="602" t="s">
        <v>816</v>
      </c>
      <c r="P1" s="60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0"/>
      <c r="I2" s="59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591" t="s">
        <v>828</v>
      </c>
      <c r="M7" s="591"/>
      <c r="N7" s="591"/>
      <c r="O7" s="591"/>
      <c r="P7" s="96"/>
      <c r="Q7" s="96"/>
      <c r="R7" s="96"/>
      <c r="S7" s="96"/>
      <c r="T7" s="96"/>
      <c r="U7" s="96"/>
      <c r="V7" s="603" t="s">
        <v>829</v>
      </c>
      <c r="W7" s="603"/>
      <c r="Y7" s="96"/>
      <c r="Z7" s="96"/>
      <c r="AA7" s="96"/>
      <c r="AB7" s="96"/>
      <c r="AC7" s="591" t="s">
        <v>830</v>
      </c>
      <c r="AD7" s="5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2226</v>
      </c>
      <c r="C9" s="451"/>
      <c r="D9" s="322"/>
      <c r="E9" s="415"/>
      <c r="F9" s="415"/>
      <c r="G9" s="415"/>
      <c r="H9" s="317" t="s">
        <v>2227</v>
      </c>
      <c r="I9" s="417"/>
      <c r="J9" s="399"/>
      <c r="K9" s="317" t="s">
        <v>2228</v>
      </c>
      <c r="L9" s="317"/>
      <c r="M9" s="317"/>
      <c r="N9" s="317"/>
      <c r="O9" s="317"/>
      <c r="P9" s="317"/>
      <c r="Q9" s="417" t="s">
        <v>820</v>
      </c>
      <c r="R9" s="342"/>
      <c r="S9" s="342" t="s">
        <v>863</v>
      </c>
      <c r="T9" s="418"/>
      <c r="U9" s="418"/>
      <c r="V9" s="418" t="s">
        <v>864</v>
      </c>
      <c r="W9" s="418" t="s">
        <v>864</v>
      </c>
    </row>
    <row r="10" spans="1:1020" ht="15" customHeight="1">
      <c r="A10" s="415">
        <v>2</v>
      </c>
      <c r="B10" s="322" t="s">
        <v>2229</v>
      </c>
      <c r="C10" s="451"/>
      <c r="D10" s="322"/>
      <c r="E10" s="415"/>
      <c r="F10" s="415"/>
      <c r="G10" s="415"/>
      <c r="H10" s="317" t="s">
        <v>2230</v>
      </c>
      <c r="I10" s="417"/>
      <c r="J10" s="399"/>
      <c r="K10" s="317" t="s">
        <v>2231</v>
      </c>
      <c r="L10" s="317"/>
      <c r="M10" s="317"/>
      <c r="N10" s="317"/>
      <c r="O10" s="317"/>
      <c r="P10" s="317"/>
      <c r="Q10" s="333" t="s">
        <v>817</v>
      </c>
      <c r="R10" s="345"/>
      <c r="S10" s="345" t="s">
        <v>2089</v>
      </c>
      <c r="T10" s="422"/>
      <c r="U10" s="422"/>
      <c r="V10" s="422" t="s">
        <v>864</v>
      </c>
      <c r="W10" s="422" t="s">
        <v>864</v>
      </c>
    </row>
    <row r="11" spans="1:1020" ht="32">
      <c r="A11" s="415">
        <v>3</v>
      </c>
      <c r="B11" s="322" t="s">
        <v>2232</v>
      </c>
      <c r="C11" s="339"/>
      <c r="D11" s="322"/>
      <c r="E11" s="415"/>
      <c r="F11" s="415"/>
      <c r="G11" s="415"/>
      <c r="H11" s="317" t="s">
        <v>2233</v>
      </c>
      <c r="I11" s="417"/>
      <c r="J11" s="399"/>
      <c r="K11" s="317" t="s">
        <v>2234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2235</v>
      </c>
      <c r="B1" s="272"/>
      <c r="C1" s="129" t="s">
        <v>813</v>
      </c>
      <c r="D1" s="128"/>
      <c r="E1" s="294" t="s">
        <v>814</v>
      </c>
      <c r="F1" s="128"/>
      <c r="G1" s="128"/>
      <c r="H1" s="590" t="s">
        <v>1592</v>
      </c>
      <c r="I1" s="590"/>
      <c r="J1" s="295"/>
      <c r="K1" s="96"/>
      <c r="L1" s="96"/>
      <c r="M1" s="96"/>
      <c r="N1" s="96"/>
      <c r="O1" s="602" t="s">
        <v>816</v>
      </c>
      <c r="P1" s="60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0"/>
      <c r="I2" s="59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591" t="s">
        <v>828</v>
      </c>
      <c r="M7" s="591"/>
      <c r="N7" s="591"/>
      <c r="O7" s="591"/>
      <c r="P7" s="96"/>
      <c r="Q7" s="96"/>
      <c r="R7" s="96"/>
      <c r="S7" s="96"/>
      <c r="T7" s="96"/>
      <c r="U7" s="96"/>
      <c r="V7" s="411" t="s">
        <v>829</v>
      </c>
      <c r="W7" s="411"/>
      <c r="Y7" s="96"/>
      <c r="Z7" s="96"/>
      <c r="AA7" s="96"/>
      <c r="AB7" s="96"/>
      <c r="AC7" s="591" t="s">
        <v>830</v>
      </c>
      <c r="AD7" s="5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2236</v>
      </c>
    </row>
    <row r="2" spans="2:6" s="4" customFormat="1"/>
    <row r="3" spans="2:6" s="134" customFormat="1">
      <c r="B3" s="133" t="s">
        <v>2237</v>
      </c>
      <c r="C3" s="135"/>
      <c r="D3" s="135"/>
      <c r="E3" s="135"/>
      <c r="F3" s="135"/>
    </row>
    <row r="4" spans="2:6" ht="18" customHeight="1">
      <c r="B4" s="131" t="s">
        <v>2238</v>
      </c>
    </row>
    <row r="5" spans="2:6" ht="18" customHeight="1">
      <c r="B5" s="131" t="s">
        <v>2239</v>
      </c>
    </row>
    <row r="6" spans="2:6" ht="18" customHeight="1">
      <c r="B6" s="131" t="s">
        <v>2240</v>
      </c>
    </row>
    <row r="7" spans="2:6" ht="18" customHeight="1">
      <c r="B7" s="131" t="s">
        <v>2241</v>
      </c>
    </row>
    <row r="8" spans="2:6" ht="18" customHeight="1">
      <c r="B8" s="131" t="s">
        <v>2242</v>
      </c>
    </row>
    <row r="9" spans="2:6" ht="24" customHeight="1">
      <c r="B9" s="604" t="s">
        <v>2243</v>
      </c>
      <c r="C9" s="604"/>
      <c r="D9" s="604"/>
      <c r="E9" s="604"/>
      <c r="F9" s="604"/>
    </row>
    <row r="10" spans="2:6" ht="14.25" customHeight="1">
      <c r="B10" s="605" t="s">
        <v>2244</v>
      </c>
      <c r="C10" s="605"/>
      <c r="D10" s="605"/>
      <c r="E10" s="605"/>
      <c r="F10" s="60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1720d4e8-2b1e-4bd1-aad5-1b4debf9b56d"/>
    <ds:schemaRef ds:uri="http://schemas.microsoft.com/office/2006/metadata/properties"/>
    <ds:schemaRef ds:uri="http://schemas.microsoft.com/office/2006/documentManagement/types"/>
    <ds:schemaRef ds:uri="http://purl.org/dc/terms/"/>
    <ds:schemaRef ds:uri="http://purl.org/dc/elements/1.1/"/>
    <ds:schemaRef ds:uri="http://purl.org/dc/dcmitype/"/>
    <ds:schemaRef ds:uri="f6ca01e7-bd19-41f1-999c-e032ef5104c3"/>
    <ds:schemaRef ds:uri="http://schemas.microsoft.com/office/infopath/2007/PartnerControls"/>
    <ds:schemaRef ds:uri="http://schemas.microsoft.com/sharepoint/v3"/>
    <ds:schemaRef ds:uri="http://www.w3.org/XML/1998/namespace"/>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2024-03-26T09:12:47Z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