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725" documentId="13_ncr:1_{DED5795E-3DC0-A949-81AB-74CAE5BDD1E8}" xr6:coauthVersionLast="47" xr6:coauthVersionMax="47" xr10:uidLastSave="{E15622E8-03E3-4F0D-B25F-A7F5CEE5DC9E}"/>
  <bookViews>
    <workbookView xWindow="28950" yWindow="90" windowWidth="25950" windowHeight="15480" tabRatio="500" firstSheet="8"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3"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4"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5"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8"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19"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1"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2"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4"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5"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6"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7"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8"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9"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0"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1"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2"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4"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5"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6"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8"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9"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0"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1"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2"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3"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4"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5"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6"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7"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8"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49"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0"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1"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2"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3"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4"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5"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6"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7"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8"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9"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0"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1"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2"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3"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7"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6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0"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1"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2"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D125" authorId="74"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U127" authorId="75"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6"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7"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9"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0"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1"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2"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3"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4"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5"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7"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8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2"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3"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5"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97"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9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9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1"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2"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3"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104"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5"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0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10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U172" authorId="108"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09"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<sst xmlns="http://schemas.openxmlformats.org/spreadsheetml/2006/main" count="5605" uniqueCount="2112">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</sst>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6" dataDxfId="425">
  <autoFilter ref="A8:AD20" xr:uid="{EF99425A-BF7C-494D-843B-A436A28F1D50}"/>
  <tableColumns count="30">
    <tableColumn id="26" xr3:uid="{F6E0102F-6A62-4676-8743-12C78DFD5AAE}" name="ID" totalsRowFunction="count" dataDxfId="423" totalsRowDxfId="424"/>
    <tableColumn id="34" xr3:uid="{C5C184C6-181D-45CF-A63D-7AEDCADFA43B}" name="Donnée (Niveau 1)" dataDxfId="421" totalsRowDxfId="422"/>
    <tableColumn id="1" xr3:uid="{48BA0677-2A51-4516-901D-245A32C9EF11}" name="Donnée (Niveau 2)" totalsRowFunction="count" dataDxfId="419" totalsRowDxfId="420"/>
    <tableColumn id="2" xr3:uid="{22B866D0-1B5E-4581-93E5-86229BC69C02}" name="Donnée (Niveau 3)" totalsRowFunction="count" dataDxfId="417" totalsRowDxfId="418"/>
    <tableColumn id="3" xr3:uid="{888BC815-3A76-4EEA-B68B-9A9CFFA21AC6}" name="Donnée (Niveau 4)" totalsRowFunction="count" dataDxfId="415" totalsRowDxfId="416"/>
    <tableColumn id="4" xr3:uid="{A1D31B95-E51B-44D1-A7C2-8E42F9D33E13}" name="Donnée (Niveau 5)" totalsRowFunction="count" dataDxfId="413" totalsRowDxfId="414"/>
    <tableColumn id="5" xr3:uid="{EA6D57DD-52EF-4D70-B539-0505DC6517EC}" name="Donnée (Niveau 6)" totalsRowFunction="count" dataDxfId="411" totalsRowDxfId="412"/>
    <tableColumn id="6" xr3:uid="{3FE552E2-2FEF-4E1A-B5DE-F4C21C13A296}" name="Description" totalsRowFunction="count" dataDxfId="409" totalsRowDxfId="410"/>
    <tableColumn id="14" xr3:uid="{BE5AEDCA-1CC5-4938-964E-9C68E6A07DC7}" name="Exemples" totalsRowFunction="count" dataDxfId="407" totalsRowDxfId="408"/>
    <tableColumn id="13" xr3:uid="{ED5FE47C-9997-4511-9856-83AF83A90171}" name="Fichier XSD" totalsRowFunction="count" dataDxfId="405" totalsRowDxfId="406"/>
    <tableColumn id="32" xr3:uid="{5C8C2495-D269-4E47-88B5-00584EF6B484}" name="Balise EMSI" dataDxfId="403" totalsRowDxfId="404"/>
    <tableColumn id="7" xr3:uid="{5C4F4C1E-17D3-4C4E-9650-A41F0BBB82B0}" name="Balise NexSIS" totalsRowFunction="count" dataDxfId="401" totalsRowDxfId="402"/>
    <tableColumn id="21" xr3:uid="{D8470834-C8F8-4F70-9302-7A4C602B72E6}" name="Nouvelle balise" totalsRowFunction="count" dataDxfId="399" totalsRowDxfId="400"/>
    <tableColumn id="8" xr3:uid="{D4E41060-B282-4AE5-8C87-3716CFB70625}" name="Nantes - balise" totalsRowFunction="count" dataDxfId="397" totalsRowDxfId="398"/>
    <tableColumn id="15" xr3:uid="{BB0E9A10-45CE-44DE-802C-D3A58D081A2F}" name="Nantes - description" totalsRowFunction="count" dataDxfId="395" totalsRowDxfId="396"/>
    <tableColumn id="18" xr3:uid="{8FE17C2A-E229-4B7F-B204-F356EEB4AE45}" name="GT399" totalsRowFunction="count" dataDxfId="393" totalsRowDxfId="394"/>
    <tableColumn id="9" xr3:uid="{4C9E2B92-3A78-454F-B9FF-8B97A2EAE3ED}" name="GT399 description" totalsRowFunction="count" dataDxfId="391" totalsRowDxfId="392"/>
    <tableColumn id="10" xr3:uid="{CCF33634-CF25-46BD-8DE3-12B24D24D5F8}" name="Priorisation" totalsRowFunction="count" dataDxfId="389" totalsRowDxfId="390"/>
    <tableColumn id="11" xr3:uid="{85B3828E-8687-4AA3-88CE-D610FCBDCFDE}" name="Cardinalité" dataDxfId="387" totalsRowDxfId="388"/>
    <tableColumn id="27" xr3:uid="{CF8F2F83-80E1-4F34-8CA4-101022C31379}" name="Objet" totalsRowFunction="count" dataDxfId="385" totalsRowDxfId="386"/>
    <tableColumn id="12" xr3:uid="{9491E93A-73C3-4214-8227-2A99EABCA3C1}" name="Format (ou type)" totalsRowFunction="count" dataDxfId="383" totalsRowDxfId="384"/>
    <tableColumn id="31" xr3:uid="{97801A1D-505C-4F61-ACF5-6EE844F5E23A}" name="Détails de format" dataDxfId="381" totalsRowDxfId="382"/>
    <tableColumn id="36" xr3:uid="{62248724-3AC6-48C6-B62F-D3C050A5A08F}" name="15-18" dataDxfId="379" totalsRowDxfId="380"/>
    <tableColumn id="35" xr3:uid="{2A6F94A4-B86B-4A8C-8862-6337DBF190B2}" name="15-15" dataDxfId="377" totalsRowDxfId="378"/>
    <tableColumn id="37" xr3:uid="{01782744-2942-D140-994A-3D343B0E0342}" name="CUT" dataDxfId="375" totalsRowDxfId="376"/>
    <tableColumn id="19" xr3:uid="{B112D546-E236-4723-880E-6D39731D2093}" name="Commentaire Hub Santé" totalsRowFunction="count" dataDxfId="373" totalsRowDxfId="374"/>
    <tableColumn id="16" xr3:uid="{E6CB6828-8B65-4F12-95B0-B9304BA135D8}" name="Commentaire Philippe Dreyfus" totalsRowFunction="count" dataDxfId="371" totalsRowDxfId="372"/>
    <tableColumn id="33" xr3:uid="{9AEA7D2D-C467-4E16-9414-C9877028EA11}" name="Commentaire FBE" dataDxfId="369" totalsRowDxfId="370"/>
    <tableColumn id="17" xr3:uid="{ACE48C56-220E-4341-8BEC-04B45FF1F728}" name="Commentaire Yann Penverne" totalsRowFunction="count" dataDxfId="367" totalsRowDxfId="368"/>
    <tableColumn id="20" xr3:uid="{A0AF1313-269D-4060-8F91-417D2F081DEB}" name="NexSIS" totalsRowFunction="custom" dataDxfId="365" totalsRowDxfId="36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5" dataDxfId="344" totalsRowDxfId="343">
  <autoFilter ref="A8:AD14" xr:uid="{EF99425A-BF7C-494D-843B-A436A28F1D50}"/>
  <tableColumns count="30">
    <tableColumn id="26" xr3:uid="{D5B2518C-6D8E-6147-8C4F-B866728B3834}" name="ID" totalsRowFunction="count" dataDxfId="341" totalsRowDxfId="342"/>
    <tableColumn id="34" xr3:uid="{87148819-B7A5-7947-82EE-7CD825960AED}" name="Donnée (Niveau 1)" dataDxfId="339" totalsRowDxfId="340"/>
    <tableColumn id="1" xr3:uid="{D13C8DA4-A6E7-6647-83BF-735A36445504}" name="Donnée (Niveau 2)" totalsRowFunction="count" dataDxfId="337" totalsRowDxfId="338"/>
    <tableColumn id="2" xr3:uid="{9844E3D8-484C-674F-A6FE-C5E74C0BECD7}" name="Donnée (Niveau 3)" totalsRowFunction="count" dataDxfId="335" totalsRowDxfId="336"/>
    <tableColumn id="3" xr3:uid="{EDEAC3BB-E6E5-6D4A-81D4-0D53BDE32BE7}" name="Donnée (Niveau 4)" totalsRowFunction="count" dataDxfId="333" totalsRowDxfId="334"/>
    <tableColumn id="4" xr3:uid="{02D62420-0C0A-4A42-BF62-D538EE277DA2}" name="Donnée (Niveau 5)" totalsRowFunction="count" dataDxfId="331" totalsRowDxfId="332"/>
    <tableColumn id="5" xr3:uid="{AEDF2332-EB8E-3F47-A30F-62F4B295DC6E}" name="Donnée (Niveau 6)" totalsRowFunction="count" dataDxfId="329" totalsRowDxfId="330"/>
    <tableColumn id="6" xr3:uid="{6B82679A-C79E-B942-87C2-2A9AC62DFE61}" name="Description" totalsRowFunction="count" dataDxfId="327" totalsRowDxfId="328"/>
    <tableColumn id="14" xr3:uid="{64EB0DE7-7110-B649-B47F-39D14AB54769}" name="Exemples" totalsRowFunction="count" dataDxfId="325" totalsRowDxfId="326"/>
    <tableColumn id="7" xr3:uid="{30859462-25E2-6C4B-8D3C-5F2310CF2710}" name="Balise NexSIS" totalsRowFunction="count" dataDxfId="323" totalsRowDxfId="324"/>
    <tableColumn id="21" xr3:uid="{C7789C87-5B0F-9240-95BB-36A6DBBF16F7}" name="Nouvelle balise" totalsRowFunction="count" dataDxfId="321" totalsRowDxfId="322"/>
    <tableColumn id="8" xr3:uid="{56A311D2-6944-B44A-BA90-1B44FB783B25}" name="Nantes - balise" totalsRowFunction="count" dataDxfId="319" totalsRowDxfId="320"/>
    <tableColumn id="15" xr3:uid="{CC481BC4-1ACF-7849-B03D-7121652EE416}" name="Nantes - description" totalsRowFunction="count" dataDxfId="317" totalsRowDxfId="318"/>
    <tableColumn id="18" xr3:uid="{DA3EC825-B94E-6142-B1D1-58F763F6812E}" name="GT399" totalsRowFunction="count" dataDxfId="315" totalsRowDxfId="316"/>
    <tableColumn id="9" xr3:uid="{A60F6B9F-CF7A-6F48-A3FD-7FC591506696}" name="GT399 description" totalsRowFunction="count" dataDxfId="313" totalsRowDxfId="314"/>
    <tableColumn id="10" xr3:uid="{F183E99A-8936-D242-9E2F-7DF202579449}" name="Priorisation" totalsRowFunction="count" dataDxfId="311" totalsRowDxfId="312"/>
    <tableColumn id="11" xr3:uid="{0C55DBEB-B030-EB40-8778-44C43E402B7D}" name="Cardinalité" dataDxfId="309" totalsRowDxfId="310"/>
    <tableColumn id="27" xr3:uid="{3EA0014F-1F9E-3346-86AA-D19E79E32F71}" name="Objet" totalsRowFunction="count" dataDxfId="307" totalsRowDxfId="308"/>
    <tableColumn id="12" xr3:uid="{A3CD3B4C-97D3-9741-9A73-087C7A9F8936}" name="Format (ou type)" totalsRowFunction="count" dataDxfId="305" totalsRowDxfId="306"/>
    <tableColumn id="37" xr3:uid="{3FE45E5F-AD1E-7B48-BE25-BC7327DD16EC}" name="Nomenclature/ énumération" dataDxfId="303" totalsRowDxfId="304"/>
    <tableColumn id="31" xr3:uid="{9CB46CA4-597C-5148-8480-F8796E3C5AFD}" name="Détails de format" dataDxfId="301" totalsRowDxfId="302"/>
    <tableColumn id="36" xr3:uid="{97A47004-218F-7749-B82B-5B2AEE40A23C}" name="15-18" dataDxfId="299" totalsRowDxfId="300"/>
    <tableColumn id="35" xr3:uid="{544CEA0F-DCB5-C64C-9CDE-A40F1906888F}" name="15-15" dataDxfId="297" totalsRowDxfId="298"/>
    <tableColumn id="39" xr3:uid="{6DB8C4C4-E592-DA4D-B502-CA1F3A98FF18}" name="CUT" dataDxfId="295" totalsRowDxfId="296"/>
    <tableColumn id="19" xr3:uid="{F48E57B7-0080-CD4F-8CC0-D9866BEEABEE}" name="Commentaire Hub Santé" totalsRowFunction="count" dataDxfId="293" totalsRowDxfId="294"/>
    <tableColumn id="16" xr3:uid="{93611743-80E2-3A49-9F47-6E81E63C36BC}" name="Commentaire Philippe Dreyfus" totalsRowFunction="count" dataDxfId="291" totalsRowDxfId="292"/>
    <tableColumn id="33" xr3:uid="{E8582012-E1AA-5C48-84F3-81E85831EA3D}" name="Commentaire FBE" dataDxfId="289" totalsRowDxfId="290"/>
    <tableColumn id="17" xr3:uid="{10CD9342-79AA-B840-BD59-F6A02345EC01}" name="Commentaire Yann Penverne" totalsRowFunction="count" dataDxfId="287" totalsRowDxfId="288"/>
    <tableColumn id="20" xr3:uid="{36DD8A92-EC42-2849-A047-5EE0AABF1132}" name="NexSIS" totalsRowFunction="custom" dataDxfId="285" totalsRowDxfId="286">
      <totalsRowFormula>SUBTOTAL(103,createCase3[NexSIS])-COUNTIFS(createCase3[NexSIS],"=X")</totalsRowFormula>
    </tableColumn>
    <tableColumn id="22" xr3:uid="{055A2D99-D525-3349-A349-779652E6F495}" name="Métier" totalsRowFunction="custom" dataDxfId="283" totalsRowDxfId="28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filterColumn colId="10">
      <filters>
        <filter val="(Vides)"/>
        <filter val="caseId"/>
        <filter val="externalId"/>
        <filter val="id"/>
        <filter val="identity"/>
        <filter val="oid"/>
        <filter val="patientId"/>
        <filter val="senderCaseId"/>
      </filters>
    </filterColumn>
  </autoFilter>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7"/>
      <c r="K1" s="4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7" t="s">
        <v>911</v>
      </c>
      <c r="I1" s="427"/>
      <c r="J1" s="427"/>
      <c r="O1" s="428" t="s">
        <v>816</v>
      </c>
      <c r="P1" s="428"/>
      <c r="AC1" s="96"/>
      <c r="AE1"/>
      <c r="AF1" s="128"/>
      <c r="ALZ1"/>
    </row>
    <row r="2" spans="1:1014" ht="13.5" customHeight="1">
      <c r="C2" s="141" t="s">
        <v>818</v>
      </c>
      <c r="D2" s="288"/>
      <c r="E2" s="152" t="s">
        <v>819</v>
      </c>
      <c r="F2" s="157">
        <f>createCase2[[#Totals],[NexSIS]] / createCase2[[#Totals],[ID]]</f>
        <v>0</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filterMode="1"/>
  <dimension ref="A1:AMR167"/>
  <sheetViews>
    <sheetView tabSelected="1" zoomScale="85" zoomScaleNormal="85" workbookViewId="0">
      <pane xSplit="7" ySplit="8" topLeftCell="H9" activePane="bottomRight" state="frozen"/>
      <selection pane="bottomRight" activeCell="N12" sqref="N12"/>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1" t="s">
        <v>1652</v>
      </c>
      <c r="I1" s="431"/>
      <c r="J1" s="431"/>
      <c r="K1" s="431"/>
      <c r="L1" s="431"/>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1"/>
      <c r="I2" s="431"/>
      <c r="J2" s="431"/>
      <c r="K2" s="431"/>
      <c r="L2" s="431"/>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2" t="s">
        <v>1653</v>
      </c>
      <c r="P7" s="432"/>
      <c r="Q7" s="432"/>
      <c r="R7" s="432"/>
      <c r="S7" s="308"/>
      <c r="T7" s="96"/>
      <c r="U7" s="96"/>
      <c r="V7" s="96"/>
      <c r="W7" s="96"/>
      <c r="X7" s="96"/>
      <c r="Y7" s="96"/>
      <c r="Z7" s="96"/>
      <c r="AA7" s="433" t="s">
        <v>829</v>
      </c>
      <c r="AB7" s="433"/>
      <c r="AD7" s="96"/>
      <c r="AE7" s="96"/>
      <c r="AF7" s="96"/>
      <c r="AG7" s="434" t="s">
        <v>830</v>
      </c>
      <c r="AH7" s="43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hidden="1"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hidden="1"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hidden="1"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hidden="1"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hidden="1"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hidden="1"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hidden="1"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hidden="1"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hidden="1"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hidden="1"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hidden="1"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hidden="1"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hidden="1"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hidden="1"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hidden="1"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hidden="1"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hidden="1"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hidden="1"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hidden="1"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hidden="1"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hidden="1"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hidden="1"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hidden="1"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hidden="1"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hidden="1"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hidden="1"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hidden="1"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hidden="1"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hidden="1"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hidden="1"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hidden="1"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hidden="1"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hidden="1"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hidden="1"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hidden="1"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hidden="1"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hidden="1"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hidden="1"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hidden="1"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hidden="1"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hidden="1"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hidden="1"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hidden="1"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hidden="1"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hidden="1"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hidden="1"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hidden="1"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hidden="1"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hidden="1"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hidden="1"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hidden="1"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hidden="1"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hidden="1"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hidden="1"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hidden="1"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hidden="1"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hidden="1"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hidden="1"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hidden="1"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hidden="1"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hidden="1"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hidden="1"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hidden="1"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hidden="1"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hidden="1"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hidden="1"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hidden="1"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hidden="1"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hidden="1"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hidden="1"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hidden="1"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hidden="1"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hidden="1"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hidden="1"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hidden="1"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hidden="1"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hidden="1"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hidden="1"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hidden="1"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hidden="1"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hidden="1"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hidden="1"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hidden="1"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hidden="1"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hidden="1"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hidden="1"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hidden="1"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hidden="1"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hidden="1"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hidden="1"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hidden="1">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filterColumn colId="11">
      <filters>
        <filter val="(Vides)"/>
        <filter val="CHILD_MISSION_ID"/>
        <filter val="ID"/>
        <filter val="LOC_ID"/>
        <filter val="MAIN_EVENT_ID"/>
        <filter val="MAIN_MISSION_ID"/>
        <filter val="ORG_ID"/>
        <filter val="OTHER_EVENT_ID"/>
        <filter val="PARENT_MISSION_ID"/>
        <filter val="RESOURCE_ID"/>
        <filter val="USER_ID"/>
      </filters>
    </filterColumn>
  </autoFilter>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2103</v>
      </c>
    </row>
    <row r="2" spans="2:6" s="4" customFormat="1"/>
    <row r="3" spans="2:6" s="134" customFormat="1">
      <c r="B3" s="133" t="s">
        <v>2104</v>
      </c>
      <c r="C3" s="135"/>
      <c r="D3" s="135"/>
      <c r="E3" s="135"/>
      <c r="F3" s="135"/>
    </row>
    <row r="4" spans="2:6" ht="18" customHeight="1">
      <c r="B4" s="131" t="s">
        <v>2105</v>
      </c>
    </row>
    <row r="5" spans="2:6" ht="18" customHeight="1">
      <c r="B5" s="131" t="s">
        <v>2106</v>
      </c>
    </row>
    <row r="6" spans="2:6" ht="18" customHeight="1">
      <c r="B6" s="131" t="s">
        <v>2107</v>
      </c>
    </row>
    <row r="7" spans="2:6" ht="18" customHeight="1">
      <c r="B7" s="131" t="s">
        <v>2108</v>
      </c>
    </row>
    <row r="8" spans="2:6" ht="18" customHeight="1">
      <c r="B8" s="131" t="s">
        <v>2109</v>
      </c>
    </row>
    <row r="9" spans="2:6" ht="24" customHeight="1">
      <c r="B9" s="435" t="s">
        <v>2110</v>
      </c>
      <c r="C9" s="435"/>
      <c r="D9" s="435"/>
      <c r="E9" s="435"/>
      <c r="F9" s="435"/>
    </row>
    <row r="10" spans="2:6" ht="14.25" customHeight="1">
      <c r="B10" s="436" t="s">
        <v>2111</v>
      </c>
      <c r="C10" s="436"/>
      <c r="D10" s="436"/>
      <c r="E10" s="436"/>
      <c r="F10" s="43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7"/>
      <c r="L1" s="437"/>
      <c r="M1" s="437"/>
      <c r="N1" s="4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37"/>
      <c r="L1" s="437"/>
      <c r="M1" s="437"/>
      <c r="N1" s="4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7"/>
      <c r="L1" s="4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4" t="s">
        <v>726</v>
      </c>
      <c r="C2" s="41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9" t="s">
        <v>742</v>
      </c>
      <c r="B1" s="420"/>
      <c r="C1" s="420"/>
      <c r="D1" s="420"/>
      <c r="E1" s="420"/>
      <c r="F1" s="420"/>
      <c r="G1" s="420"/>
      <c r="H1" s="42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7" t="s">
        <v>753</v>
      </c>
      <c r="G12" s="417"/>
      <c r="H12" s="417"/>
      <c r="I12" s="203"/>
      <c r="J12" s="203"/>
      <c r="R12" s="196"/>
      <c r="S12" s="196"/>
      <c r="T12" s="196"/>
    </row>
    <row r="13" spans="1:20" ht="14.25" customHeight="1">
      <c r="B13" s="204" t="s">
        <v>754</v>
      </c>
      <c r="C13" s="204"/>
      <c r="D13" s="204"/>
      <c r="E13" s="204"/>
      <c r="F13" s="417" t="s">
        <v>755</v>
      </c>
      <c r="G13" s="417"/>
      <c r="H13" s="417"/>
      <c r="I13" s="204"/>
      <c r="J13" s="204"/>
      <c r="K13" s="204"/>
      <c r="L13" s="204"/>
      <c r="M13" s="204"/>
      <c r="N13" s="204"/>
      <c r="R13" s="196"/>
      <c r="S13" s="196"/>
      <c r="T13" s="196"/>
    </row>
    <row r="14" spans="1:20" ht="14.25" customHeight="1">
      <c r="B14" s="204" t="s">
        <v>756</v>
      </c>
      <c r="C14" s="204"/>
      <c r="D14" s="204"/>
      <c r="E14" s="204"/>
      <c r="F14" s="417" t="s">
        <v>755</v>
      </c>
      <c r="G14" s="417"/>
      <c r="H14" s="417"/>
      <c r="I14" s="204"/>
      <c r="J14" s="204"/>
      <c r="R14" s="196"/>
      <c r="S14" s="196"/>
      <c r="T14" s="196"/>
    </row>
    <row r="15" spans="1:20">
      <c r="B15" s="203" t="s">
        <v>757</v>
      </c>
      <c r="C15" s="203"/>
      <c r="D15" s="203"/>
      <c r="E15" s="203"/>
      <c r="F15" s="417" t="s">
        <v>755</v>
      </c>
      <c r="G15" s="417"/>
      <c r="H15" s="417"/>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22" t="s">
        <v>758</v>
      </c>
      <c r="B18" s="423"/>
      <c r="C18" s="423"/>
      <c r="D18" s="423"/>
      <c r="E18" s="423"/>
      <c r="F18" s="423"/>
      <c r="G18" s="423"/>
      <c r="H18" s="42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6" t="s">
        <v>791</v>
      </c>
      <c r="B30" s="425" t="s">
        <v>792</v>
      </c>
      <c r="C30" s="425" t="s">
        <v>774</v>
      </c>
      <c r="D30" s="425" t="s">
        <v>774</v>
      </c>
      <c r="E30" s="425" t="s">
        <v>770</v>
      </c>
      <c r="F30" s="206" t="s">
        <v>793</v>
      </c>
      <c r="G30" s="418" t="s">
        <v>794</v>
      </c>
      <c r="H30" s="206" t="s">
        <v>795</v>
      </c>
    </row>
    <row r="31" spans="1:17" ht="114.75">
      <c r="A31" s="426"/>
      <c r="B31" s="425"/>
      <c r="C31" s="425"/>
      <c r="D31" s="425"/>
      <c r="E31" s="425"/>
      <c r="F31" s="209" t="s">
        <v>796</v>
      </c>
      <c r="G31" s="418"/>
      <c r="H31" s="206"/>
    </row>
    <row r="32" spans="1:17" ht="85.5">
      <c r="A32" s="208" t="s">
        <v>797</v>
      </c>
      <c r="B32" s="207" t="s">
        <v>798</v>
      </c>
      <c r="C32" s="207" t="s">
        <v>774</v>
      </c>
      <c r="D32" s="207" t="s">
        <v>774</v>
      </c>
      <c r="E32" s="207" t="s">
        <v>770</v>
      </c>
      <c r="F32" s="209" t="s">
        <v>799</v>
      </c>
      <c r="G32" s="209" t="s">
        <v>783</v>
      </c>
      <c r="H32" s="206" t="s">
        <v>800</v>
      </c>
    </row>
    <row r="33" spans="1:8" ht="29.25">
      <c r="A33" s="426" t="s">
        <v>801</v>
      </c>
      <c r="B33" s="425" t="s">
        <v>802</v>
      </c>
      <c r="C33" s="425" t="s">
        <v>774</v>
      </c>
      <c r="D33" s="425" t="s">
        <v>774</v>
      </c>
      <c r="E33" s="425" t="s">
        <v>770</v>
      </c>
      <c r="F33" s="209" t="s">
        <v>803</v>
      </c>
      <c r="G33" s="418" t="s">
        <v>783</v>
      </c>
      <c r="H33" s="206" t="s">
        <v>804</v>
      </c>
    </row>
    <row r="34" spans="1:8" ht="228.75">
      <c r="A34" s="426"/>
      <c r="B34" s="425"/>
      <c r="C34" s="425"/>
      <c r="D34" s="425"/>
      <c r="E34" s="425"/>
      <c r="F34" s="209" t="s">
        <v>805</v>
      </c>
      <c r="G34" s="418"/>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7" t="s">
        <v>815</v>
      </c>
      <c r="J1" s="427"/>
      <c r="K1" s="427"/>
      <c r="L1" s="427"/>
      <c r="Q1" s="428" t="s">
        <v>816</v>
      </c>
      <c r="R1" s="428"/>
      <c r="S1" s="96" t="s">
        <v>817</v>
      </c>
      <c r="AC1" s="96"/>
      <c r="AE1" s="128"/>
      <c r="ALY1"/>
    </row>
    <row r="2" spans="1:1016" ht="15.95" customHeight="1">
      <c r="C2" s="141" t="s">
        <v>818</v>
      </c>
      <c r="D2" s="152" t="s">
        <v>819</v>
      </c>
      <c r="E2" s="157">
        <f>createCase8[[#Totals],[NexSIS]] / createCase8[[#Totals],[ID]]</f>
        <v>0.83333333333333337</v>
      </c>
      <c r="G2" s="128"/>
      <c r="H2" s="227"/>
      <c r="I2" s="427"/>
      <c r="J2" s="427"/>
      <c r="K2" s="427"/>
      <c r="L2" s="42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9" t="s">
        <v>828</v>
      </c>
      <c r="O7" s="429"/>
      <c r="P7" s="429"/>
      <c r="Q7" s="429"/>
      <c r="W7" s="430" t="s">
        <v>829</v>
      </c>
      <c r="X7" s="430"/>
      <c r="AC7" s="429" t="s">
        <v>830</v>
      </c>
      <c r="AD7" s="42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6" priority="37">
      <formula>OR($AD22="X",$AB22="X")</formula>
    </cfRule>
    <cfRule type="expression" dxfId="445" priority="38">
      <formula>AND($AD22=1,$AB22=1)</formula>
    </cfRule>
    <cfRule type="expression" dxfId="444" priority="39">
      <formula>$AD22=1</formula>
    </cfRule>
    <cfRule type="expression" dxfId="443" priority="40">
      <formula>$AB22=1</formula>
    </cfRule>
  </conditionalFormatting>
  <conditionalFormatting sqref="A9:G20">
    <cfRule type="expression" dxfId="442" priority="641">
      <formula>OR(#REF!="X",$AD9="X")</formula>
    </cfRule>
    <cfRule type="expression" dxfId="441" priority="642">
      <formula>AND(#REF!=1,$AD9=1)</formula>
    </cfRule>
    <cfRule type="expression" dxfId="440" priority="643">
      <formula>#REF!=1</formula>
    </cfRule>
    <cfRule type="expression" dxfId="439" priority="644">
      <formula>$AD9=1</formula>
    </cfRule>
  </conditionalFormatting>
  <conditionalFormatting sqref="C9:C20">
    <cfRule type="expression" dxfId="438" priority="1">
      <formula>AND($T9="X",$B9&lt;&gt;"")</formula>
    </cfRule>
  </conditionalFormatting>
  <conditionalFormatting sqref="C17:C19">
    <cfRule type="expression" dxfId="437" priority="2">
      <formula>AND($T17="X",OR($B17&lt;&gt;"",$C17&lt;&gt;""))</formula>
    </cfRule>
  </conditionalFormatting>
  <conditionalFormatting sqref="D9:D20">
    <cfRule type="expression" dxfId="436" priority="11">
      <formula>AND($T9="X",OR($B9&lt;&gt;"",$C9&lt;&gt;""))</formula>
    </cfRule>
  </conditionalFormatting>
  <conditionalFormatting sqref="D18:D19">
    <cfRule type="expression" dxfId="43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4" priority="12">
      <formula>AND($T9="X",OR($B9&lt;&gt;"",$C9&lt;&gt;"",$D9&lt;&gt;""))</formula>
    </cfRule>
  </conditionalFormatting>
  <conditionalFormatting sqref="F9:F20">
    <cfRule type="expression" dxfId="433" priority="13">
      <formula>AND($T9="X",OR($B9&lt;&gt;"",$C9&lt;&gt;"",$D9&lt;&gt;"",$E9&lt;&gt;""))</formula>
    </cfRule>
  </conditionalFormatting>
  <conditionalFormatting sqref="G9:G20">
    <cfRule type="expression" dxfId="432" priority="14">
      <formula>AND($T9="X",OR($B9&lt;&gt;"",$C9&lt;&gt;"",$D9&lt;&gt;"",$E9&lt;&gt;"",$F9&lt;&gt;""))</formula>
    </cfRule>
  </conditionalFormatting>
  <conditionalFormatting sqref="H22:H23 H43:H883">
    <cfRule type="expression" dxfId="431" priority="36">
      <formula>$S22="X"</formula>
    </cfRule>
  </conditionalFormatting>
  <conditionalFormatting sqref="I9:I20">
    <cfRule type="expression" dxfId="430" priority="16">
      <formula>$T9="X"</formula>
    </cfRule>
  </conditionalFormatting>
  <conditionalFormatting sqref="S9:S20">
    <cfRule type="cellIs" dxfId="429" priority="7" operator="equal">
      <formula>"1..1"</formula>
    </cfRule>
    <cfRule type="cellIs" dxfId="428" priority="8" operator="equal">
      <formula>"0..n"</formula>
    </cfRule>
    <cfRule type="cellIs" dxfId="42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7" t="s">
        <v>911</v>
      </c>
      <c r="I1" s="427"/>
      <c r="J1" s="427"/>
      <c r="O1" s="428" t="s">
        <v>816</v>
      </c>
      <c r="P1" s="428"/>
      <c r="AC1" s="96"/>
      <c r="AE1"/>
      <c r="AF1" s="128"/>
      <c r="ALZ1"/>
    </row>
    <row r="2" spans="1:1017" ht="13.5" customHeight="1">
      <c r="C2" s="141" t="s">
        <v>818</v>
      </c>
      <c r="D2" s="288"/>
      <c r="E2" s="152" t="s">
        <v>819</v>
      </c>
      <c r="F2" s="157">
        <f>createCase3[[#Totals],[NexSIS]] / createCase3[[#Totals],[ID]]</f>
        <v>0.83333333333333337</v>
      </c>
      <c r="G2" s="128"/>
      <c r="H2" s="427"/>
      <c r="I2" s="427"/>
      <c r="J2" s="42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9" t="s">
        <v>828</v>
      </c>
      <c r="M7" s="429"/>
      <c r="N7" s="429"/>
      <c r="O7" s="429"/>
      <c r="V7" s="430" t="s">
        <v>829</v>
      </c>
      <c r="W7" s="430"/>
      <c r="AC7" s="429" t="s">
        <v>830</v>
      </c>
      <c r="AD7" s="429"/>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4" priority="78">
      <formula>OR($AD16="X",$AB16="X")</formula>
    </cfRule>
    <cfRule type="expression" dxfId="363" priority="79">
      <formula>AND($AD16=1,$AB16=1)</formula>
    </cfRule>
    <cfRule type="expression" dxfId="362" priority="80">
      <formula>$AD16=1</formula>
    </cfRule>
    <cfRule type="expression" dxfId="361" priority="81">
      <formula>$AB16=1</formula>
    </cfRule>
  </conditionalFormatting>
  <conditionalFormatting sqref="A9:G14">
    <cfRule type="expression" dxfId="360" priority="23">
      <formula>OR($AD9="X",$AC9="X")</formula>
    </cfRule>
    <cfRule type="expression" dxfId="359" priority="25">
      <formula>AND($AD9=1,$AC9=1)</formula>
    </cfRule>
    <cfRule type="expression" dxfId="358" priority="26">
      <formula>$AD9=1</formula>
    </cfRule>
    <cfRule type="expression" dxfId="357" priority="27">
      <formula>$AC9=1</formula>
    </cfRule>
    <cfRule type="expression" dxfId="356" priority="28">
      <formula>AND(NOT(ISBLANK($W9)),ISBLANK($AC9),ISBLANK($AD9))</formula>
    </cfRule>
  </conditionalFormatting>
  <conditionalFormatting sqref="C9:C14">
    <cfRule type="expression" dxfId="355" priority="22">
      <formula>AND($R9="X",$B9&lt;&gt;"")</formula>
    </cfRule>
  </conditionalFormatting>
  <conditionalFormatting sqref="D9:D14">
    <cfRule type="expression" dxfId="354" priority="24">
      <formula>AND($R9="X",OR($B9&lt;&gt;"",$C9&lt;&gt;""))</formula>
    </cfRule>
  </conditionalFormatting>
  <conditionalFormatting sqref="E9:E14">
    <cfRule type="expression" dxfId="35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2" priority="20">
      <formula>AND($R9="X",OR($B9&lt;&gt;"",$C9&lt;&gt;"",$D9&lt;&gt;"",$E9&lt;&gt;""))</formula>
    </cfRule>
  </conditionalFormatting>
  <conditionalFormatting sqref="G9:G14">
    <cfRule type="expression" dxfId="351" priority="21">
      <formula>AND($R9="X",OR($B9&lt;&gt;"",$C9&lt;&gt;"",$D9&lt;&gt;"",$E9&lt;&gt;"",$F9&lt;&gt;""))</formula>
    </cfRule>
  </conditionalFormatting>
  <conditionalFormatting sqref="H16:H17 H37:H877">
    <cfRule type="expression" dxfId="350" priority="77">
      <formula>$Q16="X"</formula>
    </cfRule>
  </conditionalFormatting>
  <conditionalFormatting sqref="I9:I14">
    <cfRule type="expression" dxfId="349" priority="18">
      <formula>$R9="X"</formula>
    </cfRule>
  </conditionalFormatting>
  <conditionalFormatting sqref="Q9:Q14">
    <cfRule type="cellIs" dxfId="348" priority="2" operator="equal">
      <formula>"1..1"</formula>
    </cfRule>
    <cfRule type="cellIs" dxfId="347" priority="3" operator="equal">
      <formula>"0..n"</formula>
    </cfRule>
    <cfRule type="cellIs" dxfId="34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H9" activePane="bottomRight" state="frozen"/>
      <selection pane="bottomRight" activeCell="K163" sqref="K163"/>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1</v>
      </c>
      <c r="G1" s="128"/>
      <c r="H1" s="427" t="s">
        <v>911</v>
      </c>
      <c r="I1" s="427"/>
      <c r="J1" s="427"/>
      <c r="O1" s="428" t="s">
        <v>816</v>
      </c>
      <c r="P1" s="428"/>
      <c r="AC1" s="96"/>
      <c r="AE1"/>
      <c r="AF1" s="128"/>
      <c r="ALZ1"/>
    </row>
    <row r="2" spans="1:1014" ht="13.5" customHeight="1">
      <c r="C2" s="141" t="s">
        <v>818</v>
      </c>
      <c r="D2" s="288"/>
      <c r="E2" s="152" t="s">
        <v>819</v>
      </c>
      <c r="F2" s="157">
        <f>createCase[[#Totals],[NexSIS]] / createCase[[#Totals],[ID]]</f>
        <v>0.3</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9" t="s">
        <v>828</v>
      </c>
      <c r="M7" s="429"/>
      <c r="N7" s="429"/>
      <c r="O7" s="429"/>
      <c r="V7" s="430" t="s">
        <v>829</v>
      </c>
      <c r="W7" s="430"/>
      <c r="AC7" s="429" t="s">
        <v>830</v>
      </c>
      <c r="AD7" s="429"/>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hidden="1"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hidden="1"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hidden="1"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hidden="1"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hidden="1"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hidden="1"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hidden="1"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hidden="1"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hidden="1"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hidden="1"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hidden="1"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hidden="1"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hidden="1"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hidden="1"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hidden="1"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hidden="1"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hidden="1"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hidden="1"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hidden="1"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hidden="1"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hidden="1"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hidden="1"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hidden="1"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hidden="1"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hidden="1"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hidden="1"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hidden="1"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hidden="1"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hidden="1"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hidden="1"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hidden="1"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hidden="1"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hidden="1"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hidden="1"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hidden="1"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hidden="1"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hidden="1"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hidden="1"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hidden="1"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hidden="1"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hidden="1"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hidden="1"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hidden="1"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hidden="1"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hidden="1"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hidden="1"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hidden="1"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hidden="1"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hidden="1"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hidden="1"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hidden="1"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hidden="1"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hidden="1"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hidden="1"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hidden="1"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hidden="1"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hidden="1"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hidden="1"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hidden="1"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hidden="1"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hidden="1"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hidden="1"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hidden="1"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hidden="1"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hidden="1"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hidden="1"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hidden="1"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hidden="1"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hidden="1"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hidden="1"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hidden="1"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hidden="1"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hidden="1"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hidden="1"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hidden="1"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hidden="1"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hidden="1"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hidden="1"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hidden="1"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hidden="1"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hidden="1"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hidden="1"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hidden="1"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hidden="1"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hidden="1"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hidden="1"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hidden="1"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hidden="1"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hidden="1"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hidden="1"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hidden="1"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hidden="1"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hidden="1"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hidden="1"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hidden="1"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hidden="1"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hidden="1"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hidden="1"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hidden="1"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hidden="1"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hidden="1"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hidden="1"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hidden="1"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hidden="1"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hidden="1"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hidden="1"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hidden="1"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hidden="1"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hidden="1"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hidden="1"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hidden="1"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hidden="1"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hidden="1"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hidden="1"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hidden="1"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hidden="1"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hidden="1"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hidden="1"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hidden="1"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hidden="1"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hidden="1"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hidden="1"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hidden="1"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hidden="1"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hidden="1"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hidden="1"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hidden="1"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hidden="1"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hidden="1"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hidden="1"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hidden="1"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hidden="1"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hidden="1"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hidden="1"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hidden="1"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hidden="1"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hidden="1"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hidden="1"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hidden="1"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hidden="1"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hidden="1"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hidden="1"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hidden="1"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hidden="1"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hidden="1"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hidden="1"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hidden="1"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hidden="1"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hidden="1"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hidden="1"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hidden="1"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hidden="1"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hidden="1"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hidden="1"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hidden="1"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hidden="1"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hidden="1"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hidden="1"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hidden="1"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hidden="1"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hidden="1"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hidden="1"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hidden="1"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hidden="1"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hidden="1"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10</v>
      </c>
      <c r="C184" s="225">
        <f>SUBTOTAL(103,createCase[Donnée (Niveau 2)])</f>
        <v>5</v>
      </c>
      <c r="D184" s="225">
        <f>SUBTOTAL(103,createCase[Donnée (Niveau 3)])</f>
        <v>2</v>
      </c>
      <c r="E184" s="225">
        <f>SUBTOTAL(103,createCase[Donnée (Niveau 4)])</f>
        <v>2</v>
      </c>
      <c r="F184" s="225">
        <f>SUBTOTAL(103,createCase[Donnée (Niveau 5)])</f>
        <v>0</v>
      </c>
      <c r="G184" s="225">
        <f>SUBTOTAL(103,createCase[Donnée (Niveau 6)])</f>
        <v>0</v>
      </c>
      <c r="H184" s="225">
        <f>SUBTOTAL(103,createCase[Description])</f>
        <v>10</v>
      </c>
      <c r="I184" s="225">
        <f>SUBTOTAL(103,createCase[Exemples])</f>
        <v>5</v>
      </c>
      <c r="J184" s="225">
        <f>SUBTOTAL(103,createCase[Balise NexSIS])</f>
        <v>2</v>
      </c>
      <c r="K184" s="239">
        <f>SUBTOTAL(103,createCase[Nouvelle balise])</f>
        <v>10</v>
      </c>
      <c r="L184" s="225">
        <f>SUBTOTAL(103,createCase[Nantes - balise])</f>
        <v>2</v>
      </c>
      <c r="M184" s="225">
        <f>SUBTOTAL(103,createCase[Nantes - description])</f>
        <v>2</v>
      </c>
      <c r="N184" s="225">
        <f>SUBTOTAL(103,createCase[GT399])</f>
        <v>0</v>
      </c>
      <c r="O184" s="225">
        <f>SUBTOTAL(103,createCase[GT399 description])</f>
        <v>0</v>
      </c>
      <c r="P184" s="234">
        <f>SUBTOTAL(103,createCase[Priorisation])</f>
        <v>2</v>
      </c>
      <c r="Q184" s="225"/>
      <c r="R184" s="225">
        <f>SUBTOTAL(103,createCase[Objet])</f>
        <v>2</v>
      </c>
      <c r="S184" s="225">
        <f>SUBTOTAL(103,createCase[Format (ou type)])</f>
        <v>10</v>
      </c>
      <c r="T184" s="277"/>
      <c r="U184" s="225"/>
      <c r="V184" s="225"/>
      <c r="W184" s="225"/>
      <c r="Y184" s="274">
        <f>SUBTOTAL(103,createCase[Commentaire Hub Santé])</f>
        <v>3</v>
      </c>
      <c r="Z184" s="225">
        <f>SUBTOTAL(103,createCase[Commentaire Philippe Dreyfus])</f>
        <v>3</v>
      </c>
      <c r="AA184" s="239"/>
      <c r="AB184" s="225">
        <f>SUBTOTAL(103,createCase[Commentaire Yann Penverne])</f>
        <v>0</v>
      </c>
      <c r="AC184" s="225">
        <f>SUBTOTAL(103,createCase[NexSIS])-COUNTIFS(createCase[NexSIS],"=X")</f>
        <v>3</v>
      </c>
      <c r="AD184" s="225">
        <f>SUBTOTAL(103,createCase[Métier])-COUNTIFS(createCase[Métier],"=X")</f>
        <v>10</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82" priority="314">
      <formula>OR($AD185="X",$AB185="X")</formula>
    </cfRule>
    <cfRule type="expression" dxfId="281" priority="315">
      <formula>AND($AD185=1,$AB185=1)</formula>
    </cfRule>
    <cfRule type="expression" dxfId="280" priority="316">
      <formula>$AD185=1</formula>
    </cfRule>
    <cfRule type="expression" dxfId="279" priority="317">
      <formula>$AB185=1</formula>
    </cfRule>
  </conditionalFormatting>
  <conditionalFormatting sqref="A9:G9 B95:G118 E118:G122 B119:C129 F123:G124 E125:G129 E131:G144 B145:G183 B26:G80 B82:G93 A10:A183">
    <cfRule type="expression" dxfId="278" priority="698">
      <formula>$AC9=1</formula>
    </cfRule>
  </conditionalFormatting>
  <conditionalFormatting sqref="A9:G9 E118:G122 B119:C129 F123:G124 E125:G129 E131:G144 B145:G183 A10:A183">
    <cfRule type="expression" dxfId="277" priority="696">
      <formula>AND($AD9=1,$AC9=1)</formula>
    </cfRule>
    <cfRule type="expression" dxfId="276" priority="697">
      <formula>$AD9=1</formula>
    </cfRule>
  </conditionalFormatting>
  <conditionalFormatting sqref="A9:G9 B10:G122 B123:D124 F123:G124 B125:G129 B131:G183 A10:A183">
    <cfRule type="expression" dxfId="275" priority="699">
      <formula>AND(NOT(ISBLANK($W9)),ISBLANK($AC9),ISBLANK($AD9))</formula>
    </cfRule>
  </conditionalFormatting>
  <conditionalFormatting sqref="B111:B114">
    <cfRule type="expression" dxfId="274" priority="176">
      <formula>AND($R111="X",#REF!&lt;&gt;"")</formula>
    </cfRule>
  </conditionalFormatting>
  <conditionalFormatting sqref="B130:C144 E130:G130">
    <cfRule type="expression" dxfId="273" priority="43">
      <formula>OR($AD130="X",$AC130="X")</formula>
    </cfRule>
  </conditionalFormatting>
  <conditionalFormatting sqref="B10:G25 D119:D128 E129">
    <cfRule type="expression" dxfId="272" priority="155">
      <formula>OR($AD10="X",$AC10="X")</formula>
    </cfRule>
    <cfRule type="expression" dxfId="271" priority="156">
      <formula>AND($AD10=1,$AC10=1)</formula>
    </cfRule>
    <cfRule type="expression" dxfId="270" priority="157">
      <formula>$AD10=1</formula>
    </cfRule>
    <cfRule type="expression" dxfId="269" priority="158">
      <formula>$AC10=1</formula>
    </cfRule>
  </conditionalFormatting>
  <conditionalFormatting sqref="B26:G118 E118:G122 E125:G129 A9:G9 F123:G124 E131:G144 B119:C129 A10:A183">
    <cfRule type="expression" dxfId="268" priority="695">
      <formula>OR($AD9="X",$AC9="X")</formula>
    </cfRule>
  </conditionalFormatting>
  <conditionalFormatting sqref="B26:G118">
    <cfRule type="expression" dxfId="267" priority="173">
      <formula>AND($AD26=1,$AC26=1)</formula>
    </cfRule>
    <cfRule type="expression" dxfId="266" priority="174">
      <formula>$AD26=1</formula>
    </cfRule>
  </conditionalFormatting>
  <conditionalFormatting sqref="B130:G130">
    <cfRule type="expression" dxfId="265" priority="51">
      <formula>AND(NOT(ISBLANK($W130)),ISBLANK($AC130),ISBLANK($AD130))</formula>
    </cfRule>
  </conditionalFormatting>
  <conditionalFormatting sqref="B145:G183">
    <cfRule type="expression" dxfId="264" priority="47">
      <formula>OR($AD145="X",$AC145="X")</formula>
    </cfRule>
  </conditionalFormatting>
  <conditionalFormatting sqref="C130">
    <cfRule type="expression" dxfId="263" priority="30">
      <formula>OR($AD130="X",$AC130="X")</formula>
    </cfRule>
    <cfRule type="expression" dxfId="262" priority="31">
      <formula>AND($AD130=1,$AC130=1)</formula>
    </cfRule>
    <cfRule type="expression" dxfId="261" priority="32">
      <formula>$AD130=1</formula>
    </cfRule>
    <cfRule type="expression" dxfId="260" priority="33">
      <formula>$AC130=1</formula>
    </cfRule>
  </conditionalFormatting>
  <conditionalFormatting sqref="D129:E129 C9:C110 C115:C129 D121:D128 C145:C183">
    <cfRule type="expression" dxfId="259" priority="151">
      <formula>AND($R9="X",$B9&lt;&gt;"")</formula>
    </cfRule>
  </conditionalFormatting>
  <conditionalFormatting sqref="C163">
    <cfRule type="expression" dxfId="258" priority="97">
      <formula>OR($AD163="X",$AC163="X")</formula>
    </cfRule>
    <cfRule type="expression" dxfId="257" priority="98">
      <formula>AND($AD163=1,$AC163=1)</formula>
    </cfRule>
    <cfRule type="expression" dxfId="256" priority="99">
      <formula>$AD163=1</formula>
    </cfRule>
  </conditionalFormatting>
  <conditionalFormatting sqref="C112:D114">
    <cfRule type="expression" dxfId="255" priority="177">
      <formula>AND($R112="X",OR(#REF!&lt;&gt;"",$B112&lt;&gt;""))</formula>
    </cfRule>
  </conditionalFormatting>
  <conditionalFormatting sqref="C130:D144">
    <cfRule type="expression" dxfId="254" priority="38">
      <formula>AND($R130="X",$B130&lt;&gt;"")</formula>
    </cfRule>
  </conditionalFormatting>
  <conditionalFormatting sqref="C111:G111">
    <cfRule type="expression" dxfId="253" priority="161">
      <formula>AND($R111="X",$B111&lt;&gt;"")</formula>
    </cfRule>
  </conditionalFormatting>
  <conditionalFormatting sqref="D24:D25">
    <cfRule type="expression" dxfId="252" priority="52">
      <formula>AND($R24="X",$B24&lt;&gt;"")</formula>
    </cfRule>
  </conditionalFormatting>
  <conditionalFormatting sqref="D112 D151:D183">
    <cfRule type="expression" dxfId="251" priority="21">
      <formula>AND($R112="X",OR($B112&lt;&gt;"",$C112&lt;&gt;""))</formula>
    </cfRule>
  </conditionalFormatting>
  <conditionalFormatting sqref="D115:D118 C176">
    <cfRule type="expression" dxfId="250" priority="184">
      <formula>AND($R115="X",OR($B115&lt;&gt;"",$C115&lt;&gt;""))</formula>
    </cfRule>
  </conditionalFormatting>
  <conditionalFormatting sqref="D119:D120">
    <cfRule type="expression" dxfId="249" priority="128">
      <formula>AND($R119="X",OR(#REF!&lt;&gt;"",$B119&lt;&gt;""))</formula>
    </cfRule>
  </conditionalFormatting>
  <conditionalFormatting sqref="D129">
    <cfRule type="expression" dxfId="248" priority="89">
      <formula>OR($AD129="X",$AC129="X")</formula>
    </cfRule>
    <cfRule type="expression" dxfId="247" priority="90">
      <formula>AND($AD129=1,$AC129=1)</formula>
    </cfRule>
    <cfRule type="expression" dxfId="246" priority="91">
      <formula>$AD129=1</formula>
    </cfRule>
  </conditionalFormatting>
  <conditionalFormatting sqref="D129:D144">
    <cfRule type="expression" dxfId="245" priority="42">
      <formula>$AC129=1</formula>
    </cfRule>
  </conditionalFormatting>
  <conditionalFormatting sqref="D130">
    <cfRule type="expression" dxfId="244" priority="25">
      <formula>OR($AD130="X",$AC130="X")</formula>
    </cfRule>
    <cfRule type="expression" dxfId="243" priority="26">
      <formula>AND($R130="X",OR($B130&lt;&gt;"",$C130&lt;&gt;"",$D130&lt;&gt;""))</formula>
    </cfRule>
    <cfRule type="expression" dxfId="242" priority="27">
      <formula>AND($AD130=1,$AC130=1)</formula>
    </cfRule>
    <cfRule type="expression" dxfId="241" priority="28">
      <formula>$AD130=1</formula>
    </cfRule>
    <cfRule type="expression" dxfId="240" priority="29">
      <formula>$AC130=1</formula>
    </cfRule>
  </conditionalFormatting>
  <conditionalFormatting sqref="D130:D144">
    <cfRule type="expression" dxfId="239" priority="39">
      <formula>OR($AD130="X",$AC130="X")</formula>
    </cfRule>
    <cfRule type="expression" dxfId="238" priority="40">
      <formula>AND($AD130=1,$AC130=1)</formula>
    </cfRule>
    <cfRule type="expression" dxfId="237" priority="41">
      <formula>$AD130=1</formula>
    </cfRule>
  </conditionalFormatting>
  <conditionalFormatting sqref="D150">
    <cfRule type="expression" dxfId="236" priority="712">
      <formula>AND($R150="X",OR($B150&lt;&gt;"",#REF!&lt;&gt;""))</formula>
    </cfRule>
  </conditionalFormatting>
  <conditionalFormatting sqref="D145:D149 D9:D110 E118:E120">
    <cfRule type="expression" dxfId="235" priority="146">
      <formula>AND($R9="X",OR($B9&lt;&gt;"",$C9&lt;&gt;""))</formula>
    </cfRule>
  </conditionalFormatting>
  <conditionalFormatting sqref="D154">
    <cfRule type="expression" dxfId="234" priority="73">
      <formula>$AC154=1</formula>
    </cfRule>
    <cfRule type="expression" dxfId="233" priority="74">
      <formula>AND($R154="X",OR($B154&lt;&gt;"",$C154&lt;&gt;"",$D154&lt;&gt;"",$E154&lt;&gt;""))</formula>
    </cfRule>
    <cfRule type="expression" dxfId="232" priority="75">
      <formula>AND($AD154=1,$AC154=1)</formula>
    </cfRule>
    <cfRule type="expression" dxfId="231" priority="76">
      <formula>$AD154=1</formula>
    </cfRule>
    <cfRule type="expression" dxfId="230" priority="77">
      <formula>AND($R154="X",OR($B154&lt;&gt;"",$C154&lt;&gt;"",$D154&lt;&gt;""))</formula>
    </cfRule>
    <cfRule type="expression" dxfId="229" priority="79">
      <formula>$AC154=1</formula>
    </cfRule>
    <cfRule type="expression" dxfId="228" priority="80">
      <formula>AND($R154="X",OR($B154&lt;&gt;"",$C154&lt;&gt;"",$D154&lt;&gt;"",$E154&lt;&gt;""))</formula>
    </cfRule>
    <cfRule type="expression" dxfId="227" priority="81">
      <formula>AND($AD154=1,$AC154=1)</formula>
    </cfRule>
    <cfRule type="expression" dxfId="226" priority="82">
      <formula>$AD154=1</formula>
    </cfRule>
    <cfRule type="expression" dxfId="225" priority="83">
      <formula>AND($R154="X",OR($B154&lt;&gt;"",$C154&lt;&gt;"",$D154&lt;&gt;""))</formula>
    </cfRule>
  </conditionalFormatting>
  <conditionalFormatting sqref="D157">
    <cfRule type="expression" dxfId="224" priority="19">
      <formula>OR($AD157="X",$AC157="X")</formula>
    </cfRule>
  </conditionalFormatting>
  <conditionalFormatting sqref="D163">
    <cfRule type="expression" dxfId="223" priority="93">
      <formula>AND($R163="X",$B163&lt;&gt;"")</formula>
    </cfRule>
    <cfRule type="expression" dxfId="222" priority="94">
      <formula>OR($AD163="X",$AC163="X")</formula>
    </cfRule>
    <cfRule type="expression" dxfId="221" priority="95">
      <formula>AND($AD163=1,$AC163=1)</formula>
    </cfRule>
    <cfRule type="expression" dxfId="220" priority="96">
      <formula>$AD163=1</formula>
    </cfRule>
  </conditionalFormatting>
  <conditionalFormatting sqref="E79">
    <cfRule type="expression" dxfId="219" priority="61">
      <formula>AND($R79="X",OR($B79&lt;&gt;"",$C79&lt;&gt;"",$D79&lt;&gt;"",$E79&lt;&gt;""))</formula>
    </cfRule>
    <cfRule type="expression" dxfId="218" priority="62">
      <formula>AND($AD79=1,$AC79=1)</formula>
    </cfRule>
    <cfRule type="expression" dxfId="217" priority="63">
      <formula>$AD79=1</formula>
    </cfRule>
    <cfRule type="expression" dxfId="216" priority="64">
      <formula>AND($R79="X",OR($B79&lt;&gt;"",$C79&lt;&gt;"",$E79&lt;&gt;"",#REF!&lt;&gt;""))</formula>
    </cfRule>
  </conditionalFormatting>
  <conditionalFormatting sqref="E82">
    <cfRule type="expression" dxfId="215" priority="55">
      <formula>AND($R82="X",OR($B82&lt;&gt;"",$C82&lt;&gt;"",$D82&lt;&gt;"",$E82&lt;&gt;""))</formula>
    </cfRule>
    <cfRule type="expression" dxfId="214" priority="56">
      <formula>AND($AD82=1,$AC82=1)</formula>
    </cfRule>
    <cfRule type="expression" dxfId="213" priority="57">
      <formula>$AD82=1</formula>
    </cfRule>
    <cfRule type="expression" dxfId="212" priority="58">
      <formula>$AC82=1</formula>
    </cfRule>
    <cfRule type="expression" dxfId="211" priority="59">
      <formula>AND($R82="X",OR($B82&lt;&gt;"",$C82&lt;&gt;"",$E82&lt;&gt;"",#REF!&lt;&gt;""))</formula>
    </cfRule>
    <cfRule type="expression" dxfId="210" priority="60">
      <formula>$AC82=1</formula>
    </cfRule>
  </conditionalFormatting>
  <conditionalFormatting sqref="E101">
    <cfRule type="expression" dxfId="209" priority="65">
      <formula>AND($R101="X",OR($B101&lt;&gt;"",$C101&lt;&gt;"",$D101&lt;&gt;"",$E101&lt;&gt;""))</formula>
    </cfRule>
    <cfRule type="expression" dxfId="208" priority="66">
      <formula>AND($AD101=1,$AC101=1)</formula>
    </cfRule>
    <cfRule type="expression" dxfId="207" priority="67">
      <formula>$AD101=1</formula>
    </cfRule>
    <cfRule type="expression" dxfId="206" priority="68">
      <formula>$AC101=1</formula>
    </cfRule>
    <cfRule type="expression" dxfId="205" priority="69">
      <formula>AND($R101="X",OR($B101&lt;&gt;"",$C101&lt;&gt;"",$E101&lt;&gt;"",#REF!&lt;&gt;""))</formula>
    </cfRule>
  </conditionalFormatting>
  <conditionalFormatting sqref="E112 E145:E149 E151:E183">
    <cfRule type="expression" dxfId="204" priority="22">
      <formula>AND($R112="X",OR($B112&lt;&gt;"",$C112&lt;&gt;"",$D112&lt;&gt;""))</formula>
    </cfRule>
  </conditionalFormatting>
  <conditionalFormatting sqref="E112:E114">
    <cfRule type="expression" dxfId="203" priority="178">
      <formula>AND($R112="X",OR(#REF!&lt;&gt;"",$B112&lt;&gt;"",$C112&lt;&gt;""))</formula>
    </cfRule>
  </conditionalFormatting>
  <conditionalFormatting sqref="E115:E118">
    <cfRule type="expression" dxfId="202" priority="196">
      <formula>AND($R115="X",OR($B115&lt;&gt;"",$C115&lt;&gt;"",$D115&lt;&gt;""))</formula>
    </cfRule>
  </conditionalFormatting>
  <conditionalFormatting sqref="E121">
    <cfRule type="expression" dxfId="201" priority="70">
      <formula>AND($R121="X",OR($B121&lt;&gt;"",$C121&lt;&gt;"",$D121&lt;&gt;"",$E121&lt;&gt;""))</formula>
    </cfRule>
    <cfRule type="expression" dxfId="200" priority="71">
      <formula>AND($R121="X",OR($B121&lt;&gt;"",$C121&lt;&gt;"",$E121&lt;&gt;"",#REF!&lt;&gt;""))</formula>
    </cfRule>
    <cfRule type="expression" dxfId="199" priority="72">
      <formula>$AC121=1</formula>
    </cfRule>
  </conditionalFormatting>
  <conditionalFormatting sqref="E121:E122 E9:E110 F123:F124 E125:E128">
    <cfRule type="expression" dxfId="198" priority="152">
      <formula>AND($R9="X",OR($B9&lt;&gt;"",$C9&lt;&gt;"",$D9&lt;&gt;""))</formula>
    </cfRule>
  </conditionalFormatting>
  <conditionalFormatting sqref="E123:E124">
    <cfRule type="expression" dxfId="197" priority="1">
      <formula>AND($R123="X",$B123&lt;&gt;"")</formula>
    </cfRule>
    <cfRule type="expression" dxfId="196" priority="2">
      <formula>AND($AD123=1,$AC123=1)</formula>
    </cfRule>
    <cfRule type="expression" dxfId="195" priority="3">
      <formula>$AD123=1</formula>
    </cfRule>
    <cfRule type="expression" dxfId="194" priority="4">
      <formula>OR($AD123="X",$AC123="X")</formula>
    </cfRule>
    <cfRule type="expression" dxfId="193" priority="5">
      <formula>$AC123=1</formula>
    </cfRule>
    <cfRule type="expression" dxfId="192" priority="6">
      <formula>AND(NOT(ISBLANK($W123)),ISBLANK($AC123),ISBLANK($AD123))</formula>
    </cfRule>
  </conditionalFormatting>
  <conditionalFormatting sqref="E130:E144">
    <cfRule type="expression" dxfId="191" priority="44">
      <formula>AND($R130="X",OR($B130&lt;&gt;"",$C130&lt;&gt;"",$D130&lt;&gt;""))</formula>
    </cfRule>
  </conditionalFormatting>
  <conditionalFormatting sqref="E150">
    <cfRule type="expression" dxfId="190" priority="730">
      <formula>AND($R150="X",OR($B150&lt;&gt;"",#REF!&lt;&gt;"",$D150&lt;&gt;""))</formula>
    </cfRule>
  </conditionalFormatting>
  <conditionalFormatting sqref="E153">
    <cfRule type="expression" dxfId="189" priority="84">
      <formula>$AC153=1</formula>
    </cfRule>
    <cfRule type="expression" dxfId="188" priority="85">
      <formula>AND($R153="X",OR($B153&lt;&gt;"",$C153&lt;&gt;"",$D153&lt;&gt;"",$E153&lt;&gt;""))</formula>
    </cfRule>
    <cfRule type="expression" dxfId="187" priority="86">
      <formula>AND($AD153=1,$AC153=1)</formula>
    </cfRule>
    <cfRule type="expression" dxfId="186" priority="87">
      <formula>$AD153=1</formula>
    </cfRule>
  </conditionalFormatting>
  <conditionalFormatting sqref="E156:E157">
    <cfRule type="expression" dxfId="185" priority="100">
      <formula>OR($AD156="X",$AC156="X")</formula>
    </cfRule>
    <cfRule type="expression" dxfId="184" priority="101">
      <formula>AND($AD156=1,$AC156=1)</formula>
    </cfRule>
    <cfRule type="expression" dxfId="183" priority="102">
      <formula>$AD156=1</formula>
    </cfRule>
    <cfRule type="expression" dxfId="182" priority="103">
      <formula>$AC156=1</formula>
    </cfRule>
    <cfRule type="expression" dxfId="181" priority="104">
      <formula>AND($R156="X",#REF!&lt;&gt;"")</formula>
    </cfRule>
  </conditionalFormatting>
  <conditionalFormatting sqref="E130:G130 B130:C144">
    <cfRule type="expression" dxfId="180" priority="48">
      <formula>AND($AD130=1,$AC130=1)</formula>
    </cfRule>
    <cfRule type="expression" dxfId="179" priority="49">
      <formula>$AD130=1</formula>
    </cfRule>
    <cfRule type="expression" dxfId="178"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177" priority="23">
      <formula>AND($R112="X",OR($B112&lt;&gt;"",$C112&lt;&gt;"",$D112&lt;&gt;"",$E112&lt;&gt;""))</formula>
    </cfRule>
  </conditionalFormatting>
  <conditionalFormatting sqref="F112:F114">
    <cfRule type="expression" dxfId="176" priority="179">
      <formula>AND($R112="X",OR(#REF!&lt;&gt;"",$B112&lt;&gt;"",$C112&lt;&gt;"",$E112&lt;&gt;""))</formula>
    </cfRule>
  </conditionalFormatting>
  <conditionalFormatting sqref="F115:F118">
    <cfRule type="expression" dxfId="175" priority="197">
      <formula>AND($R115="X",OR($B115&lt;&gt;"",$C115&lt;&gt;"",$D115&lt;&gt;"",$E115&lt;&gt;""))</formula>
    </cfRule>
  </conditionalFormatting>
  <conditionalFormatting sqref="F118:F120 F129:G129">
    <cfRule type="expression" dxfId="174" priority="182">
      <formula>AND($R118="X",OR($B118&lt;&gt;"",$C118&lt;&gt;"",$E118&lt;&gt;"",#REF!&lt;&gt;""))</formula>
    </cfRule>
  </conditionalFormatting>
  <conditionalFormatting sqref="F121:F149 F9:F110">
    <cfRule type="expression" dxfId="173" priority="153">
      <formula>AND($R9="X",OR($B9&lt;&gt;"",$C9&lt;&gt;"",$D9&lt;&gt;"",$E9&lt;&gt;""))</formula>
    </cfRule>
  </conditionalFormatting>
  <conditionalFormatting sqref="F128">
    <cfRule type="expression" dxfId="172" priority="54">
      <formula>AND($R128="X",OR($B128&lt;&gt;"",$C128&lt;&gt;"",$E128&lt;&gt;"",#REF!&lt;&gt;""))</formula>
    </cfRule>
  </conditionalFormatting>
  <conditionalFormatting sqref="F150">
    <cfRule type="expression" dxfId="171" priority="731">
      <formula>AND($R150="X",OR($B150&lt;&gt;"",#REF!&lt;&gt;"",$D150&lt;&gt;"",$E150&lt;&gt;""))</formula>
    </cfRule>
  </conditionalFormatting>
  <conditionalFormatting sqref="G112 G151:G183">
    <cfRule type="expression" dxfId="170" priority="24">
      <formula>AND($R112="X",OR($B112&lt;&gt;"",$C112&lt;&gt;"",$D112&lt;&gt;"",$E112&lt;&gt;"",$F112&lt;&gt;""))</formula>
    </cfRule>
  </conditionalFormatting>
  <conditionalFormatting sqref="G112:G114">
    <cfRule type="expression" dxfId="169" priority="180">
      <formula>AND($R112="X",OR(#REF!&lt;&gt;"",$B112&lt;&gt;"",$C112&lt;&gt;"",$E112&lt;&gt;"",$F112&lt;&gt;""))</formula>
    </cfRule>
  </conditionalFormatting>
  <conditionalFormatting sqref="G115:G118">
    <cfRule type="expression" dxfId="168" priority="198">
      <formula>AND($R115="X",OR($B115&lt;&gt;"",$C115&lt;&gt;"",$D115&lt;&gt;"",$E115&lt;&gt;"",$F115&lt;&gt;""))</formula>
    </cfRule>
  </conditionalFormatting>
  <conditionalFormatting sqref="G118:G120">
    <cfRule type="expression" dxfId="167" priority="183">
      <formula>AND($R118="X",OR($B118&lt;&gt;"",$C118&lt;&gt;"",$E118&lt;&gt;"",#REF!&lt;&gt;"",$F118&lt;&gt;""))</formula>
    </cfRule>
  </conditionalFormatting>
  <conditionalFormatting sqref="G129">
    <cfRule type="expression" dxfId="166" priority="92">
      <formula>AND($R129="X",OR($B129&lt;&gt;"",$C129&lt;&gt;"",$D129&lt;&gt;"",$E129&lt;&gt;""))</formula>
    </cfRule>
    <cfRule type="expression" dxfId="165" priority="754">
      <formula>AND($R129="X",OR($B129&lt;&gt;"",$C129&lt;&gt;"",$E129&lt;&gt;"",#REF!&lt;&gt;"",$F129&lt;&gt;""))</formula>
    </cfRule>
  </conditionalFormatting>
  <conditionalFormatting sqref="G130:G144">
    <cfRule type="expression" dxfId="164" priority="46">
      <formula>AND($R130="X",OR($B130&lt;&gt;"",$C130&lt;&gt;"",$D130&lt;&gt;"",$E130&lt;&gt;"",$F130&lt;&gt;""))</formula>
    </cfRule>
  </conditionalFormatting>
  <conditionalFormatting sqref="G145:G149 G9:G110 G121:G128">
    <cfRule type="expression" dxfId="163" priority="154">
      <formula>AND($R9="X",OR($B9&lt;&gt;"",$C9&lt;&gt;"",$D9&lt;&gt;"",$E9&lt;&gt;"",$F9&lt;&gt;""))</formula>
    </cfRule>
  </conditionalFormatting>
  <conditionalFormatting sqref="G150">
    <cfRule type="expression" dxfId="162" priority="732">
      <formula>AND($R150="X",OR($B150&lt;&gt;"",#REF!&lt;&gt;"",$D150&lt;&gt;"",$E150&lt;&gt;"",$F150&lt;&gt;""))</formula>
    </cfRule>
  </conditionalFormatting>
  <conditionalFormatting sqref="H185:H186 H206:H1046">
    <cfRule type="expression" dxfId="161" priority="313">
      <formula>$Q185="X"</formula>
    </cfRule>
  </conditionalFormatting>
  <conditionalFormatting sqref="I9:I109 I111:I183">
    <cfRule type="expression" dxfId="160" priority="150">
      <formula>$R9="X"</formula>
    </cfRule>
  </conditionalFormatting>
  <conditionalFormatting sqref="Q9:Q183">
    <cfRule type="cellIs" dxfId="159" priority="34" operator="equal">
      <formula>"1..1"</formula>
    </cfRule>
    <cfRule type="cellIs" dxfId="158" priority="35" operator="equal">
      <formula>"0..n"</formula>
    </cfRule>
    <cfRule type="cellIs" dxfId="157"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CC32B9-2037-4357-8186-319F7F198C1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2024-01-25T15:42:05Z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