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422" documentId="13_ncr:1_{DED5795E-3DC0-A949-81AB-74CAE5BDD1E8}" xr6:coauthVersionLast="47" xr6:coauthVersionMax="47" xr10:uidLastSave="{A303DC5A-04A6-E946-9DEF-6A7EF6C30587}"/>
  <bookViews>
    <workbookView xWindow="0" yWindow="740" windowWidth="34560" windowHeight="21600" tabRatio="500" firstSheet="4"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D125" authorId="77" shapeId="0" xr:uid="{74137E7D-2024-4E3A-8B98-9368867BE370}">
      <text>
        <t xml:space="preserve">[Threaded comment]
Your version of Excel allows you to read this threaded comment; however, any edits to it will get removed if the file is opened in a newer version of Excel. Learn more: https://go.microsoft.com/fwlink/?linkid=870924
Comment:
    Est-ce qu'on utilise operators avec un rôle = à médecin traitant ? </t>
      </text>
    </comment>
    <comment ref="U127" authorId="78"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9"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80"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2"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3"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4"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5"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7"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8"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9"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90"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1"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3"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t>
      </text>
    </comment>
    <comment ref="E171" authorId="112" shapeId="0" xr:uid="{15CFBFFE-5515-4C8F-B80B-EDA0D75D5CC0}">
      <text>
        <t xml:space="preserve">[Threaded comment]
Your version of Excel allows you to read this threaded comment; however, any edits to it will get removed if the file is opened in a newer version of Excel. Learn more: https://go.microsoft.com/fwlink/?linkid=870924
Comment:
    Comment faire si retour à domicile ? Est-ce autre ? </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<sst xmlns="http://schemas.openxmlformats.org/spreadsheetml/2006/main" count="5752" uniqueCount="2172">
  <si>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</si>
  <si>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</si>
  <si>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</si>
  <si>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</si>
  <si>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</si>
  <si>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</si>
  <si>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</si>
  <si>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</si>
  <si>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</si>
  <si>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</si>
  <si>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</si>
  <si>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</si>
  <si>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</si>
  <si>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</si>
  <si>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</si>
  <si>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</si>
  <si>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</si>
  <si>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</si>
  <si>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</si>
  <si>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</si>
  <si>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</si>
  <si>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</si>
  <si>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</si>
  <si>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</si>
  <si>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</si>
  <si>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</si>
  <si>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</si>
  <si>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</si>
  <si>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</si>
  <si>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</si>
  <si>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</si>
  <si>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</si>
  <si>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</si>
  <si>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</si>
  <si>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</si>
  <si>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</si>
  <si>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</si>
  <si>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</si>
  <si>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</si>
  <si>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</si>
  <si>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</si>
  <si>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</si>
  <si>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</si>
  <si>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</si>
  <si>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</si>
  <si>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</si>
  <si>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</si>
  <si>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</si>
  <si>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</si>
  <si>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</si>
  <si>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</si>
  <si>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</si>
  <si>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</si>
  <si>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</si>
  <si>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</si>
  <si>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</si>
  <si>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</si>
  <si>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</si>
  <si>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</si>
  <si>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</si>
  <si>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</si>
  <si>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</si>
  <si>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</si>
  <si>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</si>
  <si>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</si>
  <si>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</si>
  <si>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</si>
  <si>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</si>
  <si>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</si>
  <si>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</si>
  <si>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</si>
  <si>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</si>
  <si>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</si>
  <si>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</si>
  <si>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</si>
  <si>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</si>
  <si>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</si>
  <si>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</si>
  <si>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</si>
  <si>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</si>
  <si>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</si>
  <si>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</si>
  <si>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</si>
  <si>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</si>
  <si>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</si>
  <si>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</si>
  <si>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</si>
  <si>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</si>
  <si>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</si>
  <si>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</si>
  <si>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</si>
  <si>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</si>
  <si>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</si>
  <si>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</si>
  <si>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</si>
  <si>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</si>
  <si>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</si>
  <si>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</si>
  <si>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</si>
  <si>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</si>
  <si>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</si>
  <si>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</si>
  <si>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</si>
  <si>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</si>
  <si>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</si>
  <si>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</si>
  <si>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</si>
  <si>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</si>
  <si>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</si>
  <si>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</si>
  <si>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</si>
  <si>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</si>
  <si>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</si>
  <si>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</si>
  <si>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</si>
  <si>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</si>
  <si>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</si>
  <si>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</si>
  <si>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</si>
  <si>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</si>
  <si>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</si>
  <si>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</si>
  <si>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</si>
  <si>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</si>
  <si>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</si>
  <si>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</si>
  <si>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</si>
  <si>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</si>
  <si>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</si>
  <si>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</si>
  <si>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</si>
  <si>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</si>
  <si>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</si>
  <si>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</si>
  <si>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</si>
  <si>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</si>
  <si>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</si>
  <si>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</si>
  <si>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</si>
  <si>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</si>
  <si>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</si>
  <si>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</si>
  <si>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</si>
  <si>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</si>
  <si>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</si>
  <si>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</si>
  <si>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</si>
  <si>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</si>
  <si>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</si>
  <si>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</si>
  <si>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</si>
  <si>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</si>
  <si>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</si>
  <si>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</si>
  <si>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</si>
  <si>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</si>
  <si>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</si>
  <si>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</si>
  <si>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</si>
  <si>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</si>
  <si>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</si>
  <si>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</si>
  <si>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</si>
  <si>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</si>
  <si>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</si>
  <si>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</si>
  <si>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</si>
  <si>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</si>
  <si>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</si>
  <si>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</si>
  <si>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</si>
  <si>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</si>
  <si>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</si>
  <si>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</si>
  <si>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</si>
  <si>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</si>
  <si>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</si>
  <si>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</si>
  <si>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</si>
  <si>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</si>
  <si>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</si>
  <si>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</si>
  <si>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</si>
  <si>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</si>
  <si>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</si>
  <si>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</si>
  <si>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</si>
  <si>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</si>
  <si>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</si>
  <si>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</si>
  <si>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</si>
  <si>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</si>
  <si>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</si>
  <si>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</si>
  <si>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</si>
  <si>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</si>
  <si>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</si>
  <si>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</si>
  <si>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</si>
  <si>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</si>
  <si>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</si>
  <si>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</si>
  <si>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</si>
  <si>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</si>
  <si>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</si>
  <si>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</si>
  <si>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</si>
  <si>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</si>
  <si>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</si>
  <si>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</si>
  <si>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</si>
  <si>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</si>
  <si>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</si>
  <si>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</si>
  <si>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</si>
  <si>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</si>
  <si>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</si>
  <si>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</si>
  <si>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</si>
  <si>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</si>
  <si>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</si>
  <si>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</si>
  <si>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</si>
  <si>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</si>
  <si>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</si>
  <si>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</si>
  <si>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</si>
  <si>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</si>
  <si>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</si>
  <si>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</si>
  <si>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</si>
  <si>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</si>
  <si>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</si>
  <si>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</si>
  <si>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</si>
  <si>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</si>
  <si>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</si>
  <si>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</si>
  <si>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</si>
  <si>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</si>
  <si>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</si>
  <si>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</si>
  <si>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</si>
  <si>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</si>
  <si>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</si>
  <si>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</si>
  <si>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</si>
  <si>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</si>
  <si>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</si>
  <si>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</si>
  <si>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</si>
  <si>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</si>
  <si>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</si>
  <si>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</si>
  <si>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</si>
  <si>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</si>
  <si>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</si>
  <si>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</si>
  <si>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</si>
  <si>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</si>
  <si>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</si>
  <si>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</si>
  <si>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</si>
  <si>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</si>
  <si>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</si>
  <si>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</si>
  <si>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</si>
  <si>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</si>
  <si>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</si>
  <si>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</si>
  <si>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</si>
  <si>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</si>
  <si>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</si>
  <si>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</si>
  <si>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</si>
  <si>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</si>
  <si>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</si>
  <si>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</si>
  <si>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</si>
  <si>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</si>
  <si>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</si>
  <si>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</si>
  <si>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</si>
  <si>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</si>
  <si>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</si>
  <si>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</si>
  <si>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</si>
  <si>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</si>
  <si>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</si>
  <si>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</si>
  <si>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</si>
  <si>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</si>
  <si>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</si>
  <si>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</si>
  <si>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</si>
  <si>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</si>
  <si>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</si>
  <si>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</si>
  <si>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</si>
  <si>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</si>
  <si>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</si>
  <si>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</si>
  <si>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</si>
  <si>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</si>
  <si>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</si>
  <si>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</si>
  <si>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</si>
  <si>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</si>
  <si>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</si>
  <si>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</si>
  <si>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</si>
  <si>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</si>
  <si>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</si>
  <si>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</si>
  <si>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</si>
  <si>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</si>
  <si>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</si>
  <si>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</si>
  <si>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</si>
  <si>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</si>
  <si>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</si>
  <si>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</si>
  <si>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</si>
  <si>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</si>
  <si>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</si>
  <si>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</si>
  <si>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</si>
  <si>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</si>
  <si>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</si>
  <si>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</si>
  <si>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</si>
  <si>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</si>
  <si>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</si>
  <si>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</si>
  <si>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</si>
  <si>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</si>
  <si>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</si>
  <si>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</si>
  <si>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</si>
  <si>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</si>
  <si>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</si>
  <si>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</si>
  <si>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</si>
  <si>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</si>
  <si>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</si>
  <si>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</si>
  <si>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</si>
  <si>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</si>
  <si>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</si>
  <si>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</si>
  <si>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</si>
  <si>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</si>
  <si>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</si>
  <si>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</si>
  <si>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</si>
  <si>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</si>
  <si>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</si>
  <si>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</si>
  <si>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</si>
  <si>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</si>
  <si>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</si>
  <si>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</si>
  <si>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</si>
  <si>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</si>
  <si>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</si>
  <si>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</si>
  <si>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</si>
  <si>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</si>
  <si>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</si>
  <si>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</si>
  <si>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</si>
  <si>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</si>
  <si>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</si>
  <si>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</si>
  <si>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</si>
  <si>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</si>
  <si>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</si>
  <si>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</si>
  <si>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</si>
  <si>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</si>
  <si>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</si>
  <si>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</si>
  <si>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</si>
  <si>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</si>
  <si>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</si>
  <si>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</si>
  <si>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</si>
  <si>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</si>
  <si>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</si>
  <si>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</si>
  <si>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</si>
  <si>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</si>
  <si>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</si>
  <si>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</si>
  <si>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</si>
  <si>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</si>
  <si>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</si>
  <si>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</si>
  <si>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</si>
  <si>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</si>
  <si>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</si>
  <si>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</si>
  <si>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</si>
  <si>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</si>
  <si>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</si>
  <si>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</si>
  <si>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</si>
  <si>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</si>
  <si>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</si>
  <si>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</si>
  <si>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</si>
  <si>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</si>
  <si>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</si>
  <si>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</si>
  <si>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</si>
  <si>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</si>
  <si>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</si>
  <si>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</si>
  <si>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</si>
  <si>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</si>
  <si>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</si>
  <si>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</si>
  <si>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</si>
  <si>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</si>
  <si>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</si>
  <si>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</si>
  <si>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</si>
  <si>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</si>
  <si>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</si>
  <si>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</si>
  <si>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</si>
  <si>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</si>
  <si>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</si>
  <si>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</si>
  <si>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</si>
  <si>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</si>
  <si>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</si>
  <si>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</si>
  <si>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</si>
  <si>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</si>
  <si>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</si>
  <si>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</si>
  <si>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</si>
  <si>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</si>
  <si>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</si>
  <si>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</si>
  <si>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</si>
  <si>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</si>
  <si>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</si>
  <si>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</si>
  <si>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</si>
  <si>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</si>
  <si>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</si>
  <si>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</si>
  <si>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</si>
  <si>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</si>
  <si>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</si>
  <si>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</si>
  <si>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</si>
  <si>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</si>
  <si>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</si>
  <si>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</si>
  <si>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</si>
  <si>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</si>
  <si>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</si>
  <si>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</si>
  <si>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</si>
  <si>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</si>
  <si>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</si>
  <si>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</si>
  <si>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</si>
  <si>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</si>
  <si>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</si>
  <si>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</si>
  <si>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</si>
  <si>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</si>
  <si>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</si>
  <si>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</si>
  <si>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</si>
  <si>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</si>
  <si>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</si>
  <si>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</si>
  <si>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</si>
  <si>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</si>
  <si>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</si>
  <si>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</si>
  <si>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</si>
  <si>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</si>
  <si>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</si>
  <si>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</si>
  <si>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</si>
  <si>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</si>
  <si>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</si>
  <si>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</si>
  <si>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</si>
  <si>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</si>
  <si>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</si>
  <si>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</si>
  <si>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</si>
  <si>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</si>
  <si>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</si>
  <si>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</si>
  <si>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</si>
  <si>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</si>
  <si>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</si>
  <si>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</si>
  <si>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</si>
  <si>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</si>
  <si>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</si>
  <si>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</si>
  <si>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</si>
  <si>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</si>
  <si>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</si>
  <si>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</si>
  <si>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</si>
  <si>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</si>
  <si>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</si>
  <si>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</si>
  <si>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</si>
  <si>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</si>
  <si>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</si>
  <si>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</si>
  <si>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</si>
  <si>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</si>
  <si>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</si>
  <si>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</si>
  <si>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</si>
  <si>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</si>
  <si>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</si>
  <si>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</si>
  <si>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</si>
  <si>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</si>
  <si>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</si>
  <si>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</si>
  <si>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</si>
  <si>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</si>
  <si>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</si>
  <si>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</si>
  <si>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</si>
  <si>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</si>
  <si>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</si>
  <si>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</si>
  <si>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</si>
  <si>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</si>
  <si>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</si>
  <si>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</si>
  <si>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</si>
  <si>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</si>
  <si>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</si>
  <si>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</si>
  <si>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</si>
  <si>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</si>
  <si>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</si>
  <si>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</si>
  <si>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</si>
  <si>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</si>
  <si>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</si>
  <si>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</si>
  <si>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</si>
  <si>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</si>
  <si>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</si>
  <si>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</si>
  <si>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</si>
  <si>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</si>
  <si>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</si>
  <si>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</si>
  <si>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</si>
  <si>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</si>
  <si>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</si>
  <si>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</si>
  <si>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</si>
  <si>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</si>
  <si>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</si>
  <si>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</si>
  <si>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</si>
  <si>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</si>
  <si>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</si>
  <si>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</si>
  <si>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</si>
  <si>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</si>
  <si>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</si>
  <si>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</si>
  <si>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</si>
  <si>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</si>
  <si>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</si>
  <si>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</si>
  <si>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</si>
  <si>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</si>
  <si>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</si>
  <si>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</si>
  <si>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</si>
  <si>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</si>
  <si>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</si>
  <si>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</si>
  <si>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</si>
  <si>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</si>
  <si>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</si>
  <si>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</si>
  <si>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</si>
  <si>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</si>
  <si>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</si>
  <si>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</si>
  <si>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</si>
  <si>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</si>
  <si>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</si>
  <si>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</si>
  <si>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</si>
  <si>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</si>
  <si>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</si>
  <si>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</si>
  <si>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</si>
  <si>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</si>
  <si>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</si>
  <si>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</si>
  <si>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</si>
  <si>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</si>
  <si>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</si>
  <si>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</si>
  <si>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</si>
  <si>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</si>
  <si>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</si>
  <si>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</si>
  <si>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</si>
  <si>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</si>
  <si>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</si>
  <si>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</si>
  <si>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</si>
  <si>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</si>
  <si>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</si>
  <si>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</si>
  <si>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</si>
  <si>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</si>
  <si>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</si>
  <si>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</si>
  <si>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</si>
  <si>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</si>
  <si>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</si>
  <si>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</si>
  <si>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</si>
  <si>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</si>
  <si>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</si>
  <si>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</si>
  <si>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</si>
  <si>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</si>
  <si>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</si>
  <si>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</si>
  <si>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</si>
  <si>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</si>
  <si>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</si>
  <si>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</si>
  <si>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</si>
  <si>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</si>
  <si>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</si>
  <si>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</si>
  <si>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</si>
  <si>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</si>
  <si>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</si>
  <si>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</si>
  <si>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</si>
  <si>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</si>
  <si>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</si>
  <si>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</si>
  <si>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</si>
  <si>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</si>
  <si>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</si>
  <si>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</si>
  <si>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</si>
  <si>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</si>
  <si>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</si>
  <si>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</si>
  <si>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</si>
  <si>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</si>
  <si>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</si>
  <si>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</si>
  <si>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</si>
  <si>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</si>
  <si>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</si>
  <si>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</si>
  <si>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</si>
  <si>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</si>
  <si>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</si>
  <si>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</si>
  <si>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</si>
  <si>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</si>
  <si>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</si>
  <si>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</si>
  <si>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</si>
  <si>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</si>
  <si>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</si>
  <si>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</si>
  <si>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</si>
  <si>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</si>
  <si>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</si>
  <si>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</si>
  <si>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</si>
  <si>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</si>
  <si>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</si>
  <si>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</si>
  <si>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</si>
  <si>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</si>
  <si>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</si>
  <si>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</si>
  <si>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</si>
  <si>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</si>
  <si>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</si>
  <si>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</si>
  <si>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</si>
  <si>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</si>
  <si>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</si>
  <si>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</si>
  <si>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</si>
  <si>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</si>
  <si>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</si>
  <si>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</si>
  <si>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</si>
  <si>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</si>
  <si>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</si>
  <si>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</si>
  <si>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</si>
  <si>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</si>
  <si>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</si>
  <si>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</si>
  <si>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</si>
  <si>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</si>
  <si>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</si>
  <si>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</si>
  <si>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</si>
  <si>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</si>
  <si>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</si>
  <si>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</si>
  <si>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</si>
  <si>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</si>
  <si>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</si>
  <si>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</si>
  <si>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</si>
  <si>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</si>
  <si>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</si>
  <si>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</si>
  <si>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</si>
  <si>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</si>
  <si>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</si>
  <si>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</si>
  <si>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</si>
  <si>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</si>
  <si>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</si>
  <si>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</si>
  <si>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</si>
  <si>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</si>
  <si>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</si>
  <si>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</si>
  <si>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</si>
  <si>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</si>
  <si>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</si>
  <si>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</si>
  <si>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</si>
  <si>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</si>
  <si>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</si>
  <si>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</si>
  <si>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</si>
  <si>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</si>
  <si>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</si>
  <si>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</si>
  <si>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</si>
  <si>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</si>
  <si>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</si>
  <si>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</si>
  <si>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</si>
  <si>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</si>
  <si>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</si>
  <si>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</si>
  <si>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</si>
  <si>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</si>
  <si>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</si>
  <si>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</si>
  <si>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</si>
  <si>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</si>
  <si>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</si>
  <si>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</si>
  <si>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</si>
  <si>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</si>
  <si>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</si>
  <si>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</si>
  <si>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</si>
  <si>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</si>
  <si>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</si>
  <si>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</si>
  <si>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</si>
  <si>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</si>
  <si>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</si>
  <si>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</si>
  <si>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</si>
  <si>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</si>
  <si>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</si>
  <si>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</si>
  <si>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</si>
  <si>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</si>
  <si>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</si>
  <si>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</si>
  <si>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</si>
  <si>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</si>
  <si>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</si>
  <si>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</si>
  <si>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</si>
  <si>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</si>
  <si>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</si>
  <si>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</si>
  <si>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</si>
  <si>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</si>
  <si>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</si>
  <si>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</si>
  <si>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</si>
  <si>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</si>
  <si>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</si>
  <si>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</si>
  <si>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</si>
  <si>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</si>
  <si>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</si>
  <si>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</si>
  <si>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</si>
  <si>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</si>
  <si>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</si>
  <si>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</si>
  <si>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</si>
  <si>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</si>
  <si>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</si>
  <si>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</si>
  <si>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</si>
  <si>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</si>
  <si>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</si>
  <si>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</si>
  <si>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</si>
  <si>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</si>
  <si>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</si>
  <si>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</si>
  <si>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</si>
  <si>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</si>
  <si>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</si>
  <si>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</si>
  <si>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</si>
  <si>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</si>
  <si>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</si>
  <si>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</si>
  <si>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</si>
  <si>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</si>
  <si>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</si>
  <si>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</si>
  <si>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</si>
  <si>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</si>
  <si>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</si>
  <si>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</si>
  <si>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</si>
  <si>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</si>
  <si>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</si>
  <si>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</si>
  <si>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</si>
  <si>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</si>
  <si>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</si>
  <si>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</si>
  <si>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</si>
  <si>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</si>
  <si>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</si>
  <si>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</si>
  <si>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</si>
  <si>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</si>
  <si>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</si>
  <si>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</si>
  <si>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</si>
  <si>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</si>
  <si>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</si>
  <si>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</si>
  <si>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</si>
  <si>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</si>
  <si>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</si>
  <si>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</si>
  <si>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</si>
  <si>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</si>
  <si>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</si>
  <si>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</si>
  <si>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</si>
  <si>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</si>
  <si>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</si>
  <si>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</si>
  <si>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</si>
  <si>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</si>
  <si>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</si>
  <si>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</si>
  <si>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</si>
  <si>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</si>
  <si>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</si>
  <si>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</si>
  <si>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</si>
  <si>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</si>
  <si>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</si>
  <si>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</si>
  <si>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</si>
  <si>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</si>
  <si>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</si>
  <si>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</si>
  <si>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</si>
  <si>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</si>
  <si>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</si>
  <si>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</si>
  <si>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</si>
  <si>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</si>
  <si>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</si>
  <si>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</si>
  <si>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</si>
  <si>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</si>
  <si>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</si>
  <si>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</si>
  <si>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</si>
  <si>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</si>
  <si>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</si>
  <si>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</si>
  <si>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</si>
  <si>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</si>
  <si>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</si>
  <si>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</si>
  <si>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</si>
  <si>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</si>
  <si>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</si>
  <si>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</si>
  <si>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</si>
  <si>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</si>
  <si>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</si>
  <si>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</si>
  <si>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</si>
  <si>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</si>
  <si>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</si>
  <si>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</si>
  <si>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</si>
  <si>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</si>
  <si>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</si>
  <si>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</si>
  <si>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</si>
  <si>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</si>
  <si>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</si>
  <si>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</si>
  <si>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</si>
  <si>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</si>
  <si>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</si>
  <si>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</si>
  <si>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</si>
  <si>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</si>
  <si>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</si>
  <si>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</si>
  <si>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</si>
  <si>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</si>
  <si>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</si>
  <si>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</si>
  <si>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</si>
  <si>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</si>
  <si>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</si>
  <si>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</si>
  <si>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</si>
  <si>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</si>
  <si>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</si>
  <si>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</si>
  <si>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</si>
  <si>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</si>
  <si>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</si>
  <si>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</si>
  <si>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</si>
  <si>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</si>
  <si>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</si>
  <si>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</si>
  <si>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</si>
  <si>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</si>
  <si>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</si>
  <si>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</si>
  <si>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</si>
  <si>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</si>
  <si>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</si>
  <si>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</si>
  <si>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</si>
  <si>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</si>
  <si>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</si>
  <si>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</si>
  <si>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</si>
  <si>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</si>
  <si>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</si>
  <si>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</si>
  <si>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</si>
  <si>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</si>
  <si>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</si>
  <si>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</si>
  <si>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</si>
  <si>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</si>
  <si>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</si>
  <si>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</si>
  <si>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</si>
  <si>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</si>
  <si>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</si>
  <si>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</si>
  <si>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</si>
  <si>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</si>
  <si>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</si>
  <si>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</si>
  <si>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</si>
  <si>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</si>
  <si>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</si>
  <si>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</si>
  <si>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</si>
  <si>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</si>
  <si>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</si>
  <si>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</si>
  <si>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</si>
  <si>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</si>
  <si>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</si>
  <si>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</si>
  <si>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</si>
  <si>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</si>
  <si>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</si>
  <si>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</si>
  <si>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</si>
  <si>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</si>
  <si>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</si>
  <si>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</si>
  <si>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</si>
  <si>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</si>
  <si>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</si>
  <si>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</si>
  <si>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</si>
  <si>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</si>
  <si>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</si>
  <si>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</si>
  <si>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</si>
  <si>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</si>
  <si>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</si>
  <si>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</si>
  <si>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</si>
  <si>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</si>
  <si>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</si>
  <si>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</si>
  <si>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</si>
  <si>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</si>
  <si>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</si>
  <si>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</si>
  <si>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</si>
  <si>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</si>
  <si>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</si>
  <si>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</si>
  <si>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</si>
  <si>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</si>
  <si>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</si>
  <si>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</si>
  <si>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</si>
  <si>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</si>
  <si>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</si>
  <si>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</si>
  <si>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</si>
  <si>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</si>
  <si>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</si>
  <si>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</si>
  <si>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</si>
  <si>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</si>
  <si>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</si>
  <si>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</si>
  <si>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</si>
  <si>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</si>
  <si>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</si>
  <si>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</si>
  <si>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</si>
  <si>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</si>
  <si>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</si>
  <si>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</si>
  <si>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</si>
  <si>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</si>
  <si>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</si>
  <si>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</si>
  <si>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</si>
  <si>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</si>
  <si>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</si>
  <si>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</si>
  <si>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</si>
  <si>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</si>
  <si>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</si>
  <si>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</si>
  <si>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</si>
  <si>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</si>
  <si>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</si>
  <si>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</si>
  <si>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</si>
  <si>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</si>
  <si>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</si>
  <si>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</si>
  <si>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</si>
  <si>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</si>
  <si>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</si>
  <si>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</si>
  <si>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</si>
  <si>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</si>
  <si>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</si>
  <si>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</si>
  <si>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</si>
  <si>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</si>
  <si>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</si>
  <si>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</si>
  <si>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</si>
  <si>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</si>
  <si>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</si>
  <si>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</si>
  <si>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</si>
  <si>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</si>
  <si>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</si>
  <si>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</si>
  <si>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</si>
  <si>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</si>
  <si>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</si>
  <si>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</si>
  <si>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</si>
  <si>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</si>
  <si>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</si>
  <si>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</si>
  <si>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</si>
  <si>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</si>
  <si>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</si>
  <si>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</si>
  <si>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</si>
  <si>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</si>
  <si>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</si>
  <si>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</si>
  <si>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</si>
  <si>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</si>
  <si>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</si>
  <si>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</si>
  <si>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</si>
  <si>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</si>
  <si>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</si>
  <si>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</si>
  <si>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</si>
  <si>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</si>
  <si>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</si>
  <si>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</si>
  <si>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</si>
  <si>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</si>
  <si>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</si>
  <si>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</si>
  <si>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</si>
  <si>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</si>
  <si>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</si>
  <si>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</si>
  <si>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</si>
  <si>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</si>
  <si>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</si>
  <si>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</si>
  <si>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</si>
  <si>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</si>
  <si>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</si>
  <si>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</si>
  <si>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</si>
  <si>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</si>
  <si>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</si>
  <si>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</si>
  <si>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</si>
  <si>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</si>
  <si>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</si>
  <si>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</si>
  <si>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</si>
  <si>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</si>
  <si>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</si>
  <si>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</si>
  <si>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</si>
  <si>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</si>
  <si>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</si>
  <si>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</si>
  <si>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</si>
  <si>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</si>
  <si>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</si>
  <si>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</si>
  <si>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</si>
  <si>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</si>
  <si>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</si>
  <si>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</si>
  <si>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</si>
  <si>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</si>
  <si>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</si>
  <si>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</si>
  <si>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</si>
  <si>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</si>
  <si>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</si>
  <si>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</si>
  <si>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</si>
  <si>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</si>
  <si>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</si>
  <si>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</si>
  <si>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</si>
  <si>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</si>
  <si>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</si>
  <si>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</si>
  <si>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</si>
  <si>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</si>
  <si>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</si>
  <si>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</si>
  <si>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</si>
  <si>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</si>
  <si>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</si>
  <si>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</si>
  <si>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</si>
  <si>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</si>
  <si>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</si>
  <si>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</si>
  <si>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</si>
  <si>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</si>
  <si>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</si>
  <si>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</si>
  <si>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</si>
  <si>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</si>
  <si>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</si>
  <si>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</si>
  <si>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</si>
  <si>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</si>
  <si>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</si>
  <si>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</si>
  <si>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</si>
  <si>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</si>
  <si>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</si>
  <si>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</si>
  <si>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</si>
  <si>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</si>
  <si>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</si>
  <si>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</si>
  <si>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</si>
  <si>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</si>
  <si>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</si>
  <si>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</si>
  <si>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</si>
  <si>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</si>
  <si>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</si>
  <si>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</si>
  <si>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</si>
  <si>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</si>
  <si>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</si>
  <si>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</si>
  <si>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</si>
  <si>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</si>
  <si>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</si>
  <si>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</si>
  <si>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</si>
  <si>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</si>
  <si>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</si>
  <si>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</si>
  <si>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</si>
  <si>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</si>
  <si>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</si>
  <si>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</si>
  <si>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</si>
  <si>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</si>
  <si>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</si>
  <si>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</si>
  <si>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</si>
  <si>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</si>
  <si>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</si>
  <si>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</si>
  <si>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</si>
  <si>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</si>
  <si>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</si>
  <si>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</si>
  <si>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</si>
  <si>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</si>
  <si>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</si>
  <si>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</si>
  <si>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</si>
  <si>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</si>
  <si>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</si>
  <si>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</si>
  <si>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</si>
  <si>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</si>
  <si>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</si>
  <si>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</si>
  <si>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</si>
  <si>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</si>
  <si>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</si>
  <si>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</si>
  <si>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</si>
  <si>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</si>
  <si>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</si>
  <si>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</si>
  <si>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</si>
  <si>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</si>
  <si>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</si>
  <si>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</si>
  <si>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</si>
  <si>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</si>
  <si>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</si>
  <si>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</si>
  <si>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</si>
  <si>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</si>
  <si>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</si>
  <si>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</si>
  <si>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</si>
  <si>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</si>
  <si>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</si>
  <si>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</si>
  <si>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</si>
  <si>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</si>
  <si>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</si>
  <si>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</si>
  <si>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</si>
  <si>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</si>
  <si>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</si>
  <si>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</si>
  <si>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</si>
  <si>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</si>
  <si>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</si>
  <si>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</si>
  <si>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</si>
  <si>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</si>
  <si>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</si>
  <si>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</si>
  <si>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</si>
  <si>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</si>
  <si>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</si>
  <si>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</si>
  <si>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</si>
  <si>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</si>
  <si>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</si>
  <si>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</si>
  <si>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</si>
  <si>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</si>
  <si>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</si>
  <si>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</si>
  <si>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</si>
  <si>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</si>
  <si>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</si>
  <si>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</si>
  <si>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</si>
  <si>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</si>
  <si>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</si>
  <si>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</si>
  <si>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</si>
  <si>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</si>
  <si>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</si>
  <si>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</si>
  <si>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</si>
  <si>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</si>
  <si>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</si>
  <si>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</si>
  <si>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</si>
  <si>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</si>
  <si>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</si>
  <si>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</si>
  <si>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</si>
  <si>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</si>
  <si>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</si>
  <si>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</si>
  <si>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</si>
  <si>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</si>
  <si>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</si>
  <si>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</si>
  <si>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</si>
  <si>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</si>
  <si>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</si>
  <si>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</si>
  <si>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</si>
  <si>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</si>
  <si>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</si>
  <si>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</si>
  <si>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</si>
  <si>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</si>
  <si>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</si>
  <si>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</si>
  <si>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</si>
  <si>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</si>
  <si>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</si>
  <si>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</si>
  <si>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</si>
  <si>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</si>
  <si>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</si>
  <si>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</si>
  <si>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</si>
  <si>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</si>
  <si>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</si>
  <si>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</si>
  <si>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</si>
  <si>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</si>
  <si>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</si>
  <si>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</si>
  <si>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</si>
  <si>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</si>
  <si>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</si>
  <si>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</si>
  <si>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</si>
  <si>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</si>
  <si>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</si>
  <si>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</si>
  <si>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</si>
  <si>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</si>
  <si>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</si>
  <si>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</si>
  <si>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</si>
  <si>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</si>
  <si>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</si>
  <si>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</si>
  <si>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</si>
  <si>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</si>
  <si>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</si>
  <si>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</si>
  <si>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</si>
  <si>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</si>
  <si>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</si>
  <si>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</si>
  <si>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</si>
  <si>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</si>
  <si>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</si>
  <si>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</si>
  <si>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</si>
  <si>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</si>
  <si>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</si>
  <si>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</si>
  <si>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</si>
  <si>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</si>
  <si>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</si>
  <si>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</si>
  <si>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</si>
  <si>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</si>
  <si>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</si>
  <si>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</si>
  <si>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</si>
  <si>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</si>
  <si>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</si>
  <si>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</si>
  <si>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</si>
  <si>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</si>
  <si>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</si>
  <si>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</si>
  <si>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</si>
  <si>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</si>
  <si>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</si>
  <si>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</si>
  <si>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</si>
  <si>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</si>
  <si>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</si>
  <si>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</si>
  <si>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</si>
  <si>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</si>
  <si>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</si>
  <si>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</si>
  <si>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</si>
  <si>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</si>
  <si>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</si>
  <si>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</si>
  <si>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</si>
  <si>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</si>
  <si>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</si>
  <si>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</si>
  <si>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</si>
  <si>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</si>
  <si>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</si>
  <si>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</si>
  <si>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</si>
  <si>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</si>
  <si>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</si>
  <si>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</si>
  <si>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</si>
  <si>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</si>
  <si>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</si>
  <si>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</si>
  <si>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</si>
  <si>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</si>
  <si>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</si>
  <si>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</si>
  <si>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</si>
  <si>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</si>
  <si>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</si>
  <si>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</si>
  <si>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</si>
  <si>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</si>
  <si>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</si>
  <si>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</si>
  <si>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</si>
  <si>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</si>
  <si>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</si>
  <si>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</si>
  <si>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</si>
  <si>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</si>
  <si>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</si>
  <si>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</si>
  <si>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</si>
  <si>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</si>
  <si>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</si>
  <si>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</si>
  <si>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</si>
  <si>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</si>
  <si>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</si>
  <si>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</si>
  <si>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</si>
  <si>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</si>
  <si>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</si>
  <si>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</si>
  <si>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</si>
  <si>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</si>
  <si>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</si>
  <si>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</si>
  <si>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</si>
  <si>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</si>
  <si>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</si>
  <si>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</si>
  <si>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</si>
  <si>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</si>
  <si>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</si>
  <si>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</si>
  <si>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</si>
  <si>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</si>
  <si>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</si>
  <si>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</si>
  <si>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</si>
  <si>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</si>
  <si>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</si>
  <si>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</si>
  <si>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</si>
  <si>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</si>
  <si>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</si>
  <si>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</si>
  <si>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</si>
  <si>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</si>
  <si>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</si>
  <si>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</si>
  <si>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</si>
  <si>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</si>
  <si>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</si>
  <si>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</si>
  <si>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</si>
  <si>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</si>
  <si>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</si>
  <si>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</si>
  <si>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</si>
  <si>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</si>
  <si>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</si>
  <si>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</si>
  <si>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</si>
  <si>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</si>
  <si>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</si>
  <si>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</si>
  <si>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</si>
  <si>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</si>
  <si>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</si>
  <si>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</si>
  <si>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</si>
  <si>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</si>
  <si>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</si>
  <si>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</si>
  <si>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</si>
  <si>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</si>
  <si>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</si>
  <si>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</si>
  <si>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</si>
  <si>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</si>
  <si>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</si>
  <si>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</si>
  <si>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</si>
  <si>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</si>
  <si>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</si>
  <si>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</si>
  <si>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</si>
  <si>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</si>
  <si>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</si>
  <si>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</si>
  <si>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</si>
  <si>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</si>
  <si>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</si>
  <si>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</si>
  <si>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</si>
  <si>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</si>
  <si>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</si>
  <si>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</si>
  <si>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</si>
  <si>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</si>
  <si>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</si>
  <si>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</si>
  <si>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</si>
  <si>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</si>
  <si>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</si>
  <si>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</si>
  <si>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</si>
  <si>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</si>
  <si>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</si>
  <si>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</si>
  <si>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</si>
  <si>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</si>
  <si>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</si>
  <si>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</si>
  <si>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</si>
  <si>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</si>
  <si>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</si>
  <si>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</si>
  <si>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</si>
  <si>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</si>
  <si>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</si>
  <si>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</si>
  <si>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</si>
  <si>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</si>
  <si>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</si>
  <si>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</si>
  <si>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</si>
  <si>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</si>
  <si>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</si>
  <si>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</si>
  <si>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</si>
  <si>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</si>
  <si>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</si>
  <si>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</si>
  <si>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</si>
  <si>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</si>
  <si>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</si>
  <si>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</si>
  <si>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</si>
  <si>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</si>
  <si>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</si>
  <si>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</si>
  <si>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</si>
  <si>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</si>
  <si>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</si>
  <si>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</si>
  <si>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</si>
  <si>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</si>
  <si>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</si>
  <si>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</si>
  <si>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</si>
  <si>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</si>
  <si>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</si>
  <si>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</si>
  <si>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</si>
  <si>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</si>
  <si>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</si>
  <si>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</si>
  <si>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</si>
  <si>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</si>
  <si>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</si>
  <si>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</si>
  <si>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</si>
  <si>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</si>
  <si>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</si>
  <si>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</si>
  <si>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</si>
  <si>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</si>
  <si>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</si>
  <si>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</si>
  <si>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</si>
  <si>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</si>
  <si>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</si>
  <si>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</si>
  <si>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</si>
  <si>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</si>
  <si>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</si>
  <si>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</si>
  <si>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</si>
  <si>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</si>
  <si>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</si>
  <si>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</si>
  <si>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</si>
  <si>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</si>
  <si>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</si>
  <si>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</si>
  <si>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</si>
  <si>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</si>
  <si>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</si>
  <si>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</si>
  <si>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</si>
  <si>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</si>
  <si>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</si>
  <si>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</si>
  <si>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</si>
  <si>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</si>
  <si>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</si>
  <si>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</si>
  <si>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</si>
  <si>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</si>
  <si>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</si>
  <si>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</si>
  <si>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</si>
  <si>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</si>
  <si>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</si>
  <si>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</si>
  <si>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</si>
  <si>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</si>
  <si>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</si>
  <si>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</si>
  <si>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</si>
  <si>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</si>
  <si>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</si>
  <si>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</si>
  <si>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</si>
  <si>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</si>
  <si>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</si>
  <si>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</si>
  <si>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</si>
  <si>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</si>
  <si>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</si>
  <si>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</si>
  <si>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</si>
  <si>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</si>
  <si>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</si>
  <si>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</si>
  <si>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</si>
  <si>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</si>
  <si>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</si>
  <si>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</si>
  <si>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</si>
  <si>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</si>
  <si>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</si>
  <si>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</si>
  <si>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</si>
  <si>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</si>
  <si>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</si>
  <si>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</si>
  <si>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</si>
  <si>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</si>
  <si>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</si>
  <si>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</si>
  <si>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</si>
  <si>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</si>
  <si>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</si>
  <si>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</si>
  <si>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</si>
  <si>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</si>
  <si>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</si>
  <si>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</si>
  <si>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</si>
  <si>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</si>
  <si>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</si>
  <si>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</si>
  <si>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</si>
  <si>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</si>
  <si>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</si>
  <si>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</si>
  <si>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</si>
  <si>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</si>
  <si>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</si>
  <si>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</si>
  <si>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</si>
  <si>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</si>
  <si>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</si>
  <si>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</si>
  <si>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</si>
  <si>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</si>
  <si>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</si>
  <si>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</si>
  <si>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</si>
  <si>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</si>
  <si>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</si>
  <si>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</si>
  <si>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</si>
  <si>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</si>
  <si>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</si>
  <si>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</si>
  <si>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</si>
  <si>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</si>
  <si>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</si>
  <si>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</si>
  <si>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</si>
  <si>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</si>
  <si>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</si>
  <si>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</si>
  <si>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</si>
  <si>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</si>
  <si>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</si>
  <si>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</si>
  <si>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</si>
  <si>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</si>
  <si>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</si>
  <si>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</si>
  <si>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</si>
  <si>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</si>
  <si>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</si>
  <si>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</si>
  <si>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</si>
  <si>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</si>
  <si>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</si>
  <si>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</si>
  <si>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</si>
  <si>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</si>
  <si>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</si>
  <si>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</si>
  <si>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</si>
  <si>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</si>
  <si>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</si>
  <si>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</si>
  <si>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</si>
  <si>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</si>
  <si>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</si>
  <si>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</si>
  <si>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</si>
  <si>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</si>
  <si>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</si>
  <si>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</si>
  <si>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</si>
  <si>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</si>
  <si>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</si>
  <si>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</si>
  <si>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</si>
  <si>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</si>
  <si>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</si>
  <si>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</si>
  <si>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</si>
  <si>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</si>
  <si>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</si>
  <si>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</si>
  <si>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</si>
  <si>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</si>
  <si>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</si>
  <si>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</si>
  <si>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</si>
  <si>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</si>
  <si>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</si>
  <si>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</si>
  <si>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</si>
  <si>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</si>
  <si>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</si>
  <si>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</si>
  <si>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</si>
  <si>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</si>
  <si>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</si>
  <si>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</si>
  <si>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</si>
  <si>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</si>
  <si>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</si>
  <si>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</si>
  <si>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</si>
  <si>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</si>
  <si>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</si>
  <si>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</si>
  <si>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</si>
  <si>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</si>
  <si>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</si>
  <si>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</si>
  <si>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</si>
  <si>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</si>
  <si>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</si>
  <si>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</si>
  <si>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</si>
  <si>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</si>
  <si>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</si>
  <si>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</si>
  <si>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</si>
  <si>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</si>
  <si>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</si>
  <si>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</si>
  <si>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</si>
  <si>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</si>
  <si>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</si>
  <si>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</si>
  <si>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</si>
  <si>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</si>
  <si>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</si>
  <si>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</si>
  <si>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</si>
  <si>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</si>
  <si>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</si>
  <si>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</si>
  <si>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</si>
  <si>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</si>
  <si>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</si>
  <si>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</si>
  <si>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</si>
  <si>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</si>
  <si>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</si>
  <si>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</si>
  <si>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</si>
  <si>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</si>
  <si>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</si>
  <si>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</si>
  <si>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</si>
  <si>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</si>
  <si>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</si>
  <si>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</si>
  <si>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</si>
  <si>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</si>
  <si>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</si>
  <si>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</si>
  <si>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</si>
  <si>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</si>
  <si>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</si>
  <si>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</si>
  <si>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</si>
  <si>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</si>
  <si>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</si>
  <si>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</si>
  <si>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</si>
  <si>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</si>
  <si>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</si>
  <si>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</si>
  <si>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</si>
  <si>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</si>
  <si>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</si>
  <si>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</si>
  <si>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</si>
  <si>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</si>
  <si>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</si>
  <si>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</si>
  <si>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</si>
  <si>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</si>
  <si>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</si>
  <si>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</si>
  <si>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</si>
  <si>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</si>
  <si>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</si>
  <si>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</si>
  <si>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</si>
  <si>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</si>
  <si>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</si>
  <si>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</si>
  <si>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</si>
  <si>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</si>
  <si>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</si>
  <si>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</si>
  <si>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</si>
  <si>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</si>
  <si>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</si>
  <si>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</si>
  <si>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</si>
  <si>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</si>
  <si>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</si>
  <si>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</si>
  <si>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</si>
  <si>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</si>
  <si>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</si>
  <si>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</si>
  <si>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</si>
  <si>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</si>
  <si>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</si>
  <si>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</si>
  <si>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</si>
  <si>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</si>
  <si>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</si>
  <si>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</si>
  <si>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</si>
  <si>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</si>
  <si>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</si>
  <si>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</si>
  <si>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</si>
  <si>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</si>
  <si>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</si>
  <si>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</si>
  <si>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</si>
  <si>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</si>
  <si>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</si>
  <si>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</si>
  <si>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</si>
  <si>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</si>
  <si>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</si>
  <si>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</si>
  <si>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</si>
  <si>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</si>
  <si>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</si>
  <si>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</si>
  <si>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</si>
  <si>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</si>
  <si>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</si>
  <si>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</si>
  <si>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</si>
  <si>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</si>
  <si>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</si>
  <si>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</si>
  <si>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</si>
  <si>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</si>
  <si>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</si>
  <si>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</si>
  <si>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</si>
  <si>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</si>
  <si>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</si>
  <si>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</si>
  <si>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</si>
  <si>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</si>
  <si>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</si>
  <si>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</si>
  <si>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</si>
  <si>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</si>
  <si>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</si>
  <si>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</si>
  <si>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</si>
  <si>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</si>
  <si>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</si>
  <si>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</si>
  <si>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</si>
  <si>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</si>
  <si>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</si>
  <si>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</si>
  <si>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</si>
  <si>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</si>
  <si>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</si>
  <si>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</si>
  <si>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</si>
  <si>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</si>
  <si>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</si>
  <si>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</si>
  <si>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</si>
  <si>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</si>
  <si>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</si>
  <si>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</si>
  <si>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</si>
  <si>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</si>
  <si>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</si>
  <si>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</si>
  <si>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</si>
  <si>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</si>
  <si>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</si>
  <si>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</si>
  <si>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</si>
  <si>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</si>
  <si>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</si>
  <si>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</si>
  <si>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</si>
  <si>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</si>
  <si>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</si>
  <si>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</si>
  <si>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</si>
  <si>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</si>
  <si>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</si>
  <si>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</si>
  <si>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</si>
  <si>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</si>
  <si>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</si>
  <si>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</si>
  <si>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</si>
  <si>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</si>
  <si>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</si>
  <si>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</si>
  <si>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</si>
  <si>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</si>
  <si>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</si>
  <si>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</si>
  <si>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</si>
  <si>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</si>
  <si>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</si>
  <si>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</si>
  <si>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</si>
  <si>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</si>
  <si>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</si>
  <si>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</si>
  <si>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</si>
  <si>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</si>
  <si>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</si>
  <si>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</si>
  <si>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</si>
  <si>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</si>
  <si>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</si>
  <si>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</si>
  <si>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</si>
  <si>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</si>
  <si>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</si>
  <si>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</si>
  <si>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</si>
  <si>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</si>
  <si>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</si>
  <si>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</si>
  <si>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</si>
  <si>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</si>
  <si>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</si>
  <si>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</si>
  <si>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</si>
  <si>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</si>
  <si>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</si>
  <si>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</si>
  <si>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</si>
  <si>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</si>
  <si>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</si>
  <si>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</si>
  <si>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</si>
  <si>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</si>
  <si>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</si>
  <si>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</si>
  <si>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</si>
  <si>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</si>
  <si>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</si>
  <si>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</si>
  <si>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</si>
  <si>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</si>
  <si>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</si>
  <si>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</si>
  <si>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</si>
  <si>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</si>
  <si>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</si>
  <si>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</si>
  <si>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</si>
  <si>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</si>
  <si>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</si>
  <si>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</si>
  <si>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</si>
  <si>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</si>
  <si>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</si>
  <si>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</si>
  <si>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</si>
  <si>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</si>
  <si>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</si>
  <si>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</si>
  <si>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</si>
  <si>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</si>
  <si>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</si>
  <si>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</si>
  <si>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</si>
  <si>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</si>
  <si>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</si>
  <si>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</si>
  <si>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</si>
  <si>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</si>
  <si>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</si>
  <si>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</si>
  <si>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</si>
  <si>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</si>
  <si>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</si>
  <si>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</si>
  <si>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</si>
  <si>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</si>
  <si>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</si>
  <si>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</si>
  <si>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</si>
  <si>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</si>
  <si>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</si>
  <si>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</si>
  <si>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</si>
  <si>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</si>
  <si>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</si>
  <si>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</si>
  <si>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</si>
  <si>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</si>
  <si>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</si>
  <si>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</si>
  <si>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</si>
  <si>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</si>
  <si>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</si>
  <si>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</si>
  <si>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</si>
  <si>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</si>
  <si>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</si>
  <si>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</si>
  <si>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</si>
  <si>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</si>
  <si>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</si>
  <si>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</si>
  <si>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</si>
  <si>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</si>
  <si>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</si>
  <si>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</si>
  <si>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</si>
  <si>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</si>
  <si>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</si>
  <si>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</si>
  <si>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</si>
  <si>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</si>
  <si>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</si>
  <si>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</si>
  <si>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</si>
  <si>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</si>
  <si>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</si>
  <si>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</si>
  <si>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</si>
  <si>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</si>
  <si>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</si>
  <si>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</si>
  <si>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</si>
  <si>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</si>
  <si>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</si>
  <si>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</si>
  <si>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</si>
  <si>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</si>
  <si>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</si>
  <si>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</si>
  <si>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</si>
  <si>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</si>
  <si>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</si>
  <si>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</si>
  <si>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</si>
  <si>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</si>
  <si>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</si>
  <si>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</si>
  <si>
    <t>POSITIONUPDATE</t>
  </si>
  <si>
    <t>RESOURCEDETAILS</t>
  </si>
  <si>
    <t>RESOURCEREQUEST</t>
  </si>
  <si>
    <t>2024-01-27T08:45:00+02:00</t>
  </si>
  <si>
    <t>76_45101#SMUR1#</t>
  </si>
  <si>
    <t>HELICOPTERSTATUS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</si>
</sst>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2">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7" fillId="52" borderId="7" xfId="0" applyFont="1" applyFill="1" applyBorder="1" applyAlignment="1">
      <alignment wrapText="1"/>
    </xf>
    <xf numFmtId="0" fontId="7" fillId="53" borderId="7" xfId="0" applyFont="1" applyFill="1" applyBorder="1" applyAlignment="1">
      <alignment wrapText="1"/>
    </xf>
    <xf numFmtId="0" fontId="7" fillId="52" borderId="7" xfId="0" quotePrefix="1" applyFont="1" applyFill="1" applyBorder="1" applyAlignment="1">
      <alignment wrapText="1"/>
    </xf>
    <xf numFmtId="0" fontId="7" fillId="53" borderId="7" xfId="0" applyFont="1" applyFill="1" applyBorder="1" applyAlignment="1">
      <alignment horizontal="lef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63" dataDxfId="462">
  <autoFilter ref="A8:AD20" xr:uid="{EF99425A-BF7C-494D-843B-A436A28F1D50}"/>
  <tableColumns count="30">
    <tableColumn id="26" xr3:uid="{F6E0102F-6A62-4676-8743-12C78DFD5AAE}" name="ID" totalsRowFunction="count" dataDxfId="461" totalsRowDxfId="460"/>
    <tableColumn id="34" xr3:uid="{C5C184C6-181D-45CF-A63D-7AEDCADFA43B}" name="Donnée (Niveau 1)" dataDxfId="459" totalsRowDxfId="458"/>
    <tableColumn id="1" xr3:uid="{48BA0677-2A51-4516-901D-245A32C9EF11}" name="Donnée (Niveau 2)" totalsRowFunction="count" dataDxfId="457" totalsRowDxfId="456"/>
    <tableColumn id="2" xr3:uid="{22B866D0-1B5E-4581-93E5-86229BC69C02}" name="Donnée (Niveau 3)" totalsRowFunction="count" dataDxfId="455" totalsRowDxfId="454"/>
    <tableColumn id="3" xr3:uid="{888BC815-3A76-4EEA-B68B-9A9CFFA21AC6}" name="Donnée (Niveau 4)" totalsRowFunction="count" dataDxfId="453" totalsRowDxfId="452"/>
    <tableColumn id="4" xr3:uid="{A1D31B95-E51B-44D1-A7C2-8E42F9D33E13}" name="Donnée (Niveau 5)" totalsRowFunction="count" dataDxfId="451" totalsRowDxfId="450"/>
    <tableColumn id="5" xr3:uid="{EA6D57DD-52EF-4D70-B539-0505DC6517EC}" name="Donnée (Niveau 6)" totalsRowFunction="count" dataDxfId="449" totalsRowDxfId="448"/>
    <tableColumn id="6" xr3:uid="{3FE552E2-2FEF-4E1A-B5DE-F4C21C13A296}" name="Description" totalsRowFunction="count" dataDxfId="447" totalsRowDxfId="446"/>
    <tableColumn id="14" xr3:uid="{BE5AEDCA-1CC5-4938-964E-9C68E6A07DC7}" name="Exemples" totalsRowFunction="count" dataDxfId="445" totalsRowDxfId="444"/>
    <tableColumn id="13" xr3:uid="{ED5FE47C-9997-4511-9856-83AF83A90171}" name="Fichier XSD" totalsRowFunction="count" dataDxfId="443" totalsRowDxfId="442"/>
    <tableColumn id="32" xr3:uid="{5C8C2495-D269-4E47-88B5-00584EF6B484}" name="Balise EMSI" dataDxfId="441" totalsRowDxfId="440"/>
    <tableColumn id="7" xr3:uid="{5C4F4C1E-17D3-4C4E-9650-A41F0BBB82B0}" name="Balise NexSIS" totalsRowFunction="count" dataDxfId="439" totalsRowDxfId="438"/>
    <tableColumn id="21" xr3:uid="{D8470834-C8F8-4F70-9302-7A4C602B72E6}" name="Nouvelle balise" totalsRowFunction="count" dataDxfId="437" totalsRowDxfId="436"/>
    <tableColumn id="8" xr3:uid="{D4E41060-B282-4AE5-8C87-3716CFB70625}" name="Nantes - balise" totalsRowFunction="count" dataDxfId="435" totalsRowDxfId="434"/>
    <tableColumn id="15" xr3:uid="{BB0E9A10-45CE-44DE-802C-D3A58D081A2F}" name="Nantes - description" totalsRowFunction="count" dataDxfId="433" totalsRowDxfId="432"/>
    <tableColumn id="18" xr3:uid="{8FE17C2A-E229-4B7F-B204-F356EEB4AE45}" name="GT399" totalsRowFunction="count" dataDxfId="431" totalsRowDxfId="430"/>
    <tableColumn id="9" xr3:uid="{4C9E2B92-3A78-454F-B9FF-8B97A2EAE3ED}" name="GT399 description" totalsRowFunction="count" dataDxfId="429" totalsRowDxfId="428"/>
    <tableColumn id="10" xr3:uid="{CCF33634-CF25-46BD-8DE3-12B24D24D5F8}" name="Priorisation" totalsRowFunction="count" dataDxfId="427" totalsRowDxfId="426"/>
    <tableColumn id="11" xr3:uid="{85B3828E-8687-4AA3-88CE-D610FCBDCFDE}" name="Cardinalité" dataDxfId="425" totalsRowDxfId="424"/>
    <tableColumn id="27" xr3:uid="{CF8F2F83-80E1-4F34-8CA4-101022C31379}" name="Objet" totalsRowFunction="count" dataDxfId="423" totalsRowDxfId="422"/>
    <tableColumn id="12" xr3:uid="{9491E93A-73C3-4214-8227-2A99EABCA3C1}" name="Format (ou type)" totalsRowFunction="count" dataDxfId="421" totalsRowDxfId="420"/>
    <tableColumn id="31" xr3:uid="{97801A1D-505C-4F61-ACF5-6EE844F5E23A}" name="Détails de format" dataDxfId="419" totalsRowDxfId="418"/>
    <tableColumn id="36" xr3:uid="{62248724-3AC6-48C6-B62F-D3C050A5A08F}" name="15-18" dataDxfId="417" totalsRowDxfId="416"/>
    <tableColumn id="35" xr3:uid="{2A6F94A4-B86B-4A8C-8862-6337DBF190B2}" name="15-15" dataDxfId="415" totalsRowDxfId="414"/>
    <tableColumn id="37" xr3:uid="{01782744-2942-D140-994A-3D343B0E0342}" name="CUT" dataDxfId="413" totalsRowDxfId="412"/>
    <tableColumn id="19" xr3:uid="{B112D546-E236-4723-880E-6D39731D2093}" name="Commentaire Hub Santé" totalsRowFunction="count" dataDxfId="411" totalsRowDxfId="410"/>
    <tableColumn id="16" xr3:uid="{E6CB6828-8B65-4F12-95B0-B9304BA135D8}" name="Commentaire Philippe Dreyfus" totalsRowFunction="count" dataDxfId="409" totalsRowDxfId="408"/>
    <tableColumn id="33" xr3:uid="{9AEA7D2D-C467-4E16-9414-C9877028EA11}" name="Commentaire FBE" dataDxfId="407" totalsRowDxfId="406"/>
    <tableColumn id="17" xr3:uid="{ACE48C56-220E-4341-8BEC-04B45FF1F728}" name="Commentaire Yann Penverne" totalsRowFunction="count" dataDxfId="405" totalsRowDxfId="404"/>
    <tableColumn id="20" xr3:uid="{A0AF1313-269D-4060-8F91-417D2F081DEB}" name="NexSIS" totalsRowFunction="custom" dataDxfId="403" totalsRowDxfId="402">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401" dataDxfId="400" totalsRowDxfId="399">
  <autoFilter ref="A8:AD14" xr:uid="{EF99425A-BF7C-494D-843B-A436A28F1D50}"/>
  <tableColumns count="30">
    <tableColumn id="26" xr3:uid="{D5B2518C-6D8E-6147-8C4F-B866728B3834}" name="ID" totalsRowFunction="count" dataDxfId="398" totalsRowDxfId="397"/>
    <tableColumn id="34" xr3:uid="{87148819-B7A5-7947-82EE-7CD825960AED}" name="Donnée (Niveau 1)" dataDxfId="396" totalsRowDxfId="395"/>
    <tableColumn id="1" xr3:uid="{D13C8DA4-A6E7-6647-83BF-735A36445504}" name="Donnée (Niveau 2)" totalsRowFunction="count" dataDxfId="394" totalsRowDxfId="393"/>
    <tableColumn id="2" xr3:uid="{9844E3D8-484C-674F-A6FE-C5E74C0BECD7}" name="Donnée (Niveau 3)" totalsRowFunction="count" dataDxfId="392" totalsRowDxfId="391"/>
    <tableColumn id="3" xr3:uid="{EDEAC3BB-E6E5-6D4A-81D4-0D53BDE32BE7}" name="Donnée (Niveau 4)" totalsRowFunction="count" dataDxfId="390" totalsRowDxfId="389"/>
    <tableColumn id="4" xr3:uid="{02D62420-0C0A-4A42-BF62-D538EE277DA2}" name="Donnée (Niveau 5)" totalsRowFunction="count" dataDxfId="388" totalsRowDxfId="387"/>
    <tableColumn id="5" xr3:uid="{AEDF2332-EB8E-3F47-A30F-62F4B295DC6E}" name="Donnée (Niveau 6)" totalsRowFunction="count" dataDxfId="386" totalsRowDxfId="385"/>
    <tableColumn id="6" xr3:uid="{6B82679A-C79E-B942-87C2-2A9AC62DFE61}" name="Description" totalsRowFunction="count" dataDxfId="384" totalsRowDxfId="383"/>
    <tableColumn id="14" xr3:uid="{64EB0DE7-7110-B649-B47F-39D14AB54769}" name="Exemples" totalsRowFunction="count" dataDxfId="382" totalsRowDxfId="381"/>
    <tableColumn id="7" xr3:uid="{30859462-25E2-6C4B-8D3C-5F2310CF2710}" name="Balise NexSIS" totalsRowFunction="count" dataDxfId="380" totalsRowDxfId="379"/>
    <tableColumn id="21" xr3:uid="{C7789C87-5B0F-9240-95BB-36A6DBBF16F7}" name="Nouvelle balise" totalsRowFunction="count" dataDxfId="378" totalsRowDxfId="377"/>
    <tableColumn id="8" xr3:uid="{56A311D2-6944-B44A-BA90-1B44FB783B25}" name="Nantes - balise" totalsRowFunction="count" dataDxfId="376" totalsRowDxfId="375"/>
    <tableColumn id="15" xr3:uid="{CC481BC4-1ACF-7849-B03D-7121652EE416}" name="Nantes - description" totalsRowFunction="count" dataDxfId="374" totalsRowDxfId="373"/>
    <tableColumn id="18" xr3:uid="{DA3EC825-B94E-6142-B1D1-58F763F6812E}" name="GT399" totalsRowFunction="count" dataDxfId="372" totalsRowDxfId="371"/>
    <tableColumn id="9" xr3:uid="{A60F6B9F-CF7A-6F48-A3FD-7FC591506696}" name="GT399 description" totalsRowFunction="count" dataDxfId="370" totalsRowDxfId="369"/>
    <tableColumn id="10" xr3:uid="{F183E99A-8936-D242-9E2F-7DF202579449}" name="Priorisation" totalsRowFunction="count" dataDxfId="368" totalsRowDxfId="367"/>
    <tableColumn id="11" xr3:uid="{0C55DBEB-B030-EB40-8778-44C43E402B7D}" name="Cardinalité" dataDxfId="366" totalsRowDxfId="365"/>
    <tableColumn id="27" xr3:uid="{3EA0014F-1F9E-3346-86AA-D19E79E32F71}" name="Objet" totalsRowFunction="count" dataDxfId="364" totalsRowDxfId="363"/>
    <tableColumn id="12" xr3:uid="{A3CD3B4C-97D3-9741-9A73-087C7A9F8936}" name="Format (ou type)" totalsRowFunction="count" dataDxfId="362" totalsRowDxfId="361"/>
    <tableColumn id="37" xr3:uid="{3FE45E5F-AD1E-7B48-BE25-BC7327DD16EC}" name="Nomenclature/ énumération" dataDxfId="360" totalsRowDxfId="359"/>
    <tableColumn id="31" xr3:uid="{9CB46CA4-597C-5148-8480-F8796E3C5AFD}" name="Détails de format" dataDxfId="358" totalsRowDxfId="357"/>
    <tableColumn id="36" xr3:uid="{97A47004-218F-7749-B82B-5B2AEE40A23C}" name="15-18" dataDxfId="356" totalsRowDxfId="355"/>
    <tableColumn id="35" xr3:uid="{544CEA0F-DCB5-C64C-9CDE-A40F1906888F}" name="15-15" dataDxfId="354" totalsRowDxfId="353"/>
    <tableColumn id="39" xr3:uid="{6DB8C4C4-E592-DA4D-B502-CA1F3A98FF18}" name="CUT" dataDxfId="352" totalsRowDxfId="351"/>
    <tableColumn id="19" xr3:uid="{F48E57B7-0080-CD4F-8CC0-D9866BEEABEE}" name="Commentaire Hub Santé" totalsRowFunction="count" dataDxfId="350" totalsRowDxfId="349"/>
    <tableColumn id="16" xr3:uid="{93611743-80E2-3A49-9F47-6E81E63C36BC}" name="Commentaire Philippe Dreyfus" totalsRowFunction="count" dataDxfId="348" totalsRowDxfId="347"/>
    <tableColumn id="33" xr3:uid="{E8582012-E1AA-5C48-84F3-81E85831EA3D}" name="Commentaire FBE" dataDxfId="346" totalsRowDxfId="345"/>
    <tableColumn id="17" xr3:uid="{10CD9342-79AA-B840-BD59-F6A02345EC01}" name="Commentaire Yann Penverne" totalsRowFunction="count" dataDxfId="344" totalsRowDxfId="343"/>
    <tableColumn id="20" xr3:uid="{36DD8A92-EC42-2849-A047-5EE0AABF1132}" name="NexSIS" totalsRowFunction="custom" dataDxfId="342" totalsRowDxfId="341">
      <totalsRowFormula>SUBTOTAL(103,createCase3[NexSIS])-COUNTIFS(createCase3[NexSIS],"=X")</totalsRowFormula>
    </tableColumn>
    <tableColumn id="22" xr3:uid="{055A2D99-D525-3349-A349-779652E6F495}" name="Métier" totalsRowFunction="custom" dataDxfId="340" totalsRowDxfId="339">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38" dataDxfId="337" totalsRowDxfId="336">
  <autoFilter ref="A8:AD183" xr:uid="{EF99425A-BF7C-494D-843B-A436A28F1D50}">
    <filterColumn colId="21">
      <customFilters>
        <customFilter operator="notEqual" val=" "/>
      </customFilters>
    </filterColumn>
  </autoFilter>
  <tableColumns count="30">
    <tableColumn id="26" xr3:uid="{F89F79B0-EC13-4626-8B8B-E72803CF8D7F}" name="ID" totalsRowFunction="count" dataDxfId="272" totalsRowDxfId="29"/>
    <tableColumn id="34" xr3:uid="{82D9E408-6E89-6548-8064-32C2C1C49796}" name="Donnée (Niveau 1)" dataDxfId="271" totalsRowDxfId="28"/>
    <tableColumn id="1" xr3:uid="{A4D81CB2-5DBF-46A1-831A-3B0CB8713987}" name="Donnée (Niveau 2)" totalsRowFunction="count" dataDxfId="270" totalsRowDxfId="27"/>
    <tableColumn id="2" xr3:uid="{70FEA672-42A5-4D50-83E3-20F1DC99F826}" name="Donnée (Niveau 3)" totalsRowFunction="count" dataDxfId="269" totalsRowDxfId="26"/>
    <tableColumn id="3" xr3:uid="{E5F546D4-3F7C-49D3-ACAD-5C0AA86EEA72}" name="Donnée (Niveau 4)" totalsRowFunction="count" dataDxfId="268" totalsRowDxfId="25"/>
    <tableColumn id="4" xr3:uid="{C36F63D5-6F86-4068-8553-7E11F2FF2E34}" name="Donnée (Niveau 5)" totalsRowFunction="count" dataDxfId="267" totalsRowDxfId="24"/>
    <tableColumn id="5" xr3:uid="{BCD32C8B-1BF5-4152-A4E3-856EB454D41F}" name="Donnée (Niveau 6)" totalsRowFunction="count" dataDxfId="266" totalsRowDxfId="23"/>
    <tableColumn id="6" xr3:uid="{31AB271A-A79E-4AD6-A425-139013E5C0ED}" name="Description" totalsRowFunction="count" dataDxfId="265" totalsRowDxfId="22"/>
    <tableColumn id="14" xr3:uid="{42356E16-5C2C-47EF-96D9-1439EB52D654}" name="Exemples" totalsRowFunction="count" dataDxfId="264" totalsRowDxfId="21"/>
    <tableColumn id="7" xr3:uid="{05B3DFF6-BC4E-40A1-862A-0EBD5F2686D8}" name="Balise NexSIS" totalsRowFunction="count" dataDxfId="263" totalsRowDxfId="20"/>
    <tableColumn id="21" xr3:uid="{A67EAB5D-C889-4A87-AEDD-CB5D507B5224}" name="Nouvelle balise" totalsRowFunction="count" dataDxfId="262" totalsRowDxfId="19"/>
    <tableColumn id="8" xr3:uid="{142E6E6B-2EEA-41C0-969F-103EB7FEE77B}" name="Nantes - balise" totalsRowFunction="count" dataDxfId="261" totalsRowDxfId="18"/>
    <tableColumn id="15" xr3:uid="{4B3C95EC-2C41-42CE-9528-75F02E532B07}" name="Nantes - description" totalsRowFunction="count" dataDxfId="260" totalsRowDxfId="17"/>
    <tableColumn id="18" xr3:uid="{DD4C49C8-6EEB-4810-B6DF-F5EA0958E68F}" name="GT399" totalsRowFunction="count" dataDxfId="259" totalsRowDxfId="16"/>
    <tableColumn id="9" xr3:uid="{1EF347D1-5F3C-455F-B7CC-0411A0A13BA5}" name="GT399 description" totalsRowFunction="count" dataDxfId="258" totalsRowDxfId="15"/>
    <tableColumn id="10" xr3:uid="{A688C13F-43B2-4D38-AB61-5A8FA70F8877}" name="Priorisation" totalsRowFunction="count" dataDxfId="257" totalsRowDxfId="14"/>
    <tableColumn id="11" xr3:uid="{740E98DF-4145-4688-96B5-1DB2B4C65860}" name="Cardinalité" dataDxfId="256" totalsRowDxfId="13"/>
    <tableColumn id="27" xr3:uid="{5362BDCB-F398-463F-807C-5642BE8139A3}" name="Objet" totalsRowFunction="count" dataDxfId="255" totalsRowDxfId="12"/>
    <tableColumn id="12" xr3:uid="{F99D40B9-B75A-4B6D-AD14-A9CC94A67A94}" name="Format (ou type)" totalsRowFunction="count" dataDxfId="254" totalsRowDxfId="11"/>
    <tableColumn id="37" xr3:uid="{C4249FC6-D549-4A35-98D7-D98FEFD604C7}" name="Nomenclature/ énumération" dataDxfId="253" totalsRowDxfId="10"/>
    <tableColumn id="31" xr3:uid="{165DCEEB-09D9-4414-9EB1-071322B65527}" name="Détails de format" dataDxfId="252" totalsRowDxfId="9"/>
    <tableColumn id="36" xr3:uid="{DFE77849-E589-4C00-A974-5EA32CAC9950}" name="15-18" dataDxfId="251" totalsRowDxfId="8"/>
    <tableColumn id="35" xr3:uid="{6F7422E5-A9F0-4CB5-94CC-23CADED3A1EA}" name="15-15" dataDxfId="250" totalsRowDxfId="7"/>
    <tableColumn id="39" xr3:uid="{D123E456-B227-404D-9075-2C12B6D79281}" name="CUT" dataDxfId="249" totalsRowDxfId="6"/>
    <tableColumn id="19" xr3:uid="{0E27CA97-E0CC-4707-8A95-C2EB8B822A50}" name="Commentaire Hub Santé" totalsRowFunction="count" dataDxfId="248" totalsRowDxfId="5"/>
    <tableColumn id="16" xr3:uid="{85C90A89-19FA-4640-8DE9-5BC81E29801A}" name="Commentaire Philippe Dreyfus" totalsRowFunction="count" dataDxfId="247" totalsRowDxfId="4"/>
    <tableColumn id="33" xr3:uid="{F9B7E469-F267-4217-89F6-2332B9BE9F00}" name="Commentaire FBE" dataDxfId="246" totalsRowDxfId="3"/>
    <tableColumn id="17" xr3:uid="{AF1719C0-5CFC-4F9F-8447-1E16DD154E8D}" name="Commentaire Yann Penverne" totalsRowFunction="count" dataDxfId="245" totalsRowDxfId="2"/>
    <tableColumn id="20" xr3:uid="{A1AC7405-8CAD-4797-ACD3-A6DB9BD4973A}" name="NexSIS" totalsRowFunction="custom" dataDxfId="244" totalsRowDxfId="1">
      <totalsRowFormula>SUBTOTAL(103,createCase[NexSIS])-COUNTIFS(createCase[NexSIS],"=X")</totalsRowFormula>
    </tableColumn>
    <tableColumn id="22" xr3:uid="{BFD15786-BC47-434A-8C58-1A07EC8D4305}" name="Métier" totalsRowFunction="custom" dataDxfId="243"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335" dataDxfId="334" totalsRowDxfId="333">
  <autoFilter ref="A8:AD47" xr:uid="{E779C242-2956-4825-8D18-6295157DB7AF}"/>
  <tableColumns count="30">
    <tableColumn id="26" xr3:uid="{F3F553A6-7E4F-417C-A6A2-5E83B9824E15}" name="ID" totalsRowFunction="count" dataDxfId="332" totalsRowDxfId="331"/>
    <tableColumn id="34" xr3:uid="{56C0E78B-8CCA-45B2-B9B3-D346DD1F381E}" name="Donnée (Niveau 1)" dataDxfId="330" totalsRowDxfId="329"/>
    <tableColumn id="1" xr3:uid="{0F9B8258-350B-41D3-B5C2-EDDB599F6829}" name="Donnée (Niveau 2)" totalsRowFunction="count" dataDxfId="328" totalsRowDxfId="327"/>
    <tableColumn id="2" xr3:uid="{C07E167B-C93D-4810-8FD9-23F810240395}" name="Donnée (Niveau 3)" totalsRowFunction="count" dataDxfId="326" totalsRowDxfId="325"/>
    <tableColumn id="3" xr3:uid="{961D5039-51EF-400C-8103-78DF48B44559}" name="Donnée (Niveau 4)" totalsRowFunction="count" dataDxfId="324" totalsRowDxfId="323"/>
    <tableColumn id="4" xr3:uid="{734DE849-165F-486A-BB22-D8648A6F451E}" name="Donnée (Niveau 5)" totalsRowFunction="count" dataDxfId="322" totalsRowDxfId="321"/>
    <tableColumn id="5" xr3:uid="{861A7B1D-2BA3-4EA5-A0D5-F48C7C7569D0}" name="Donnée (Niveau 6)" totalsRowFunction="count" dataDxfId="320" totalsRowDxfId="319"/>
    <tableColumn id="6" xr3:uid="{EC32FDC0-8437-4F1C-9452-137D998A63E8}" name="Description" totalsRowFunction="count" dataDxfId="318" totalsRowDxfId="317"/>
    <tableColumn id="14" xr3:uid="{99437B48-420C-4085-A9D8-010486E61C6E}" name="Exemples" totalsRowFunction="count" dataDxfId="316" totalsRowDxfId="315"/>
    <tableColumn id="7" xr3:uid="{D301DE85-E1D2-4C32-99EA-028426BF1FF2}" name="Balise NexSIS" totalsRowFunction="count" dataDxfId="314" totalsRowDxfId="313"/>
    <tableColumn id="21" xr3:uid="{650290E8-1B8E-4C8D-8B82-A054275D82AB}" name="Nouvelle balise" totalsRowFunction="count" dataDxfId="312" totalsRowDxfId="311"/>
    <tableColumn id="8" xr3:uid="{A30CAE9F-03C9-4826-A0E3-3E6D141AF785}" name="Nantes - balise" totalsRowFunction="count" dataDxfId="310" totalsRowDxfId="309"/>
    <tableColumn id="15" xr3:uid="{8C12D6A1-469E-40F2-AEAE-7BCEB632C915}" name="Nantes - description" totalsRowFunction="count" dataDxfId="308" totalsRowDxfId="307"/>
    <tableColumn id="18" xr3:uid="{594B797F-376A-4032-9EDF-261A77A11C28}" name="GT399" totalsRowFunction="count" dataDxfId="306" totalsRowDxfId="305"/>
    <tableColumn id="9" xr3:uid="{163D5EA9-1F3D-41A0-B0A9-24213EA3C6D6}" name="GT399 description" totalsRowFunction="count" dataDxfId="304" totalsRowDxfId="303"/>
    <tableColumn id="10" xr3:uid="{96C113DB-4A16-4B10-A333-DF8DF7AC3D97}" name="Priorisation" totalsRowFunction="count" dataDxfId="302" totalsRowDxfId="301"/>
    <tableColumn id="11" xr3:uid="{169519F8-3CBC-4AD6-83C4-EF4FA9FF88E8}" name="Cardinalité" dataDxfId="300" totalsRowDxfId="299"/>
    <tableColumn id="27" xr3:uid="{C7AAB4F3-0AD0-45AB-8A66-2033513E664E}" name="Objet" totalsRowFunction="count" dataDxfId="298" totalsRowDxfId="297"/>
    <tableColumn id="12" xr3:uid="{4DAEBE6E-9755-4DE1-BFA5-14CAFC1AEE51}" name="Format (ou type)" totalsRowFunction="count" dataDxfId="296" totalsRowDxfId="295"/>
    <tableColumn id="37" xr3:uid="{B9E88E6C-457D-46D7-A387-DEE3D5037D7B}" name="Nomenclature/ énumération" dataDxfId="294" totalsRowDxfId="293"/>
    <tableColumn id="31" xr3:uid="{00E573C8-FCEB-40CE-8901-987CBDB5EE70}" name="Détails de format" dataDxfId="292" totalsRowDxfId="291"/>
    <tableColumn id="36" xr3:uid="{C6466CEE-552F-4A61-9B58-F029008C35E4}" name="15-18" dataDxfId="290" totalsRowDxfId="289"/>
    <tableColumn id="35" xr3:uid="{93DB073A-A412-43D2-85F5-A1E49ED5A7FE}" name="15-15" dataDxfId="288" totalsRowDxfId="287"/>
    <tableColumn id="39" xr3:uid="{EAB62C4B-1725-4AF7-BE09-2C64A4E52308}" name="CUT" dataDxfId="286" totalsRowDxfId="285"/>
    <tableColumn id="19" xr3:uid="{FA079252-E747-4586-A8C9-27BEC20124F4}" name="Commentaire Hub Santé" totalsRowFunction="count" dataDxfId="284" totalsRowDxfId="283"/>
    <tableColumn id="16" xr3:uid="{E7205CA0-5C9A-4AB5-A0A6-3A444E53344A}" name="Commentaire Philippe Dreyfus" totalsRowFunction="count" dataDxfId="282" totalsRowDxfId="281"/>
    <tableColumn id="33" xr3:uid="{5D7052F5-0B33-4763-B2C7-B673868EB4B3}" name="Commentaire FBE" dataDxfId="280" totalsRowDxfId="279"/>
    <tableColumn id="17" xr3:uid="{1408682C-F606-4DC9-89DE-5F967219E174}" name="Commentaire Yann Penverne" totalsRowFunction="count" dataDxfId="278" totalsRowDxfId="277"/>
    <tableColumn id="20" xr3:uid="{EB5ADC6E-51A9-42AC-B099-578F4B0BFBCD}" name="NexSIS" totalsRowFunction="custom" dataDxfId="276" totalsRowDxfId="275">
      <totalsRowFormula>SUBTOTAL(103,createCase2[NexSIS])-COUNTIFS(createCase2[NexSIS],"=X")</totalsRowFormula>
    </tableColumn>
    <tableColumn id="22" xr3:uid="{C0499452-7EB8-4787-8FF2-5A8B2BB22EAE}" name="Métier" totalsRowFunction="custom" dataDxfId="274" totalsRowDxfId="273">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E171" dT="2024-02-13T10:05:02.95" personId="{D6952652-30E5-479A-9FFE-AD0BC8CBB562}" id="{15CFBFFE-5515-4C8F-B80B-EDA0D75D5CC0}">
    <text xml:space="preserve">Comment faire si retour à domicile ? Est-ce autre ?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6"/>
      <c r="K1" s="426"/>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40" t="s">
        <v>911</v>
      </c>
      <c r="I1" s="440"/>
      <c r="J1" s="440"/>
      <c r="O1" s="441" t="s">
        <v>816</v>
      </c>
      <c r="P1" s="441"/>
      <c r="AC1" s="96"/>
      <c r="AE1"/>
      <c r="AF1" s="128"/>
      <c r="ALZ1"/>
    </row>
    <row r="2" spans="1:1014" ht="13.5" customHeight="1">
      <c r="C2" s="141" t="s">
        <v>818</v>
      </c>
      <c r="D2" s="288"/>
      <c r="E2" s="152" t="s">
        <v>819</v>
      </c>
      <c r="F2" s="157">
        <f>createCase2[[#Totals],[NexSIS]] / createCase2[[#Totals],[ID]]</f>
        <v>0</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2" t="s">
        <v>828</v>
      </c>
      <c r="M7" s="442"/>
      <c r="N7" s="442"/>
      <c r="O7" s="442"/>
      <c r="V7" s="443" t="s">
        <v>829</v>
      </c>
      <c r="W7" s="443"/>
      <c r="AC7" s="442" t="s">
        <v>830</v>
      </c>
      <c r="AD7" s="44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203" priority="50">
      <formula>OR($AD49="X",$AB49="X")</formula>
    </cfRule>
    <cfRule type="expression" dxfId="202" priority="51">
      <formula>AND($AD49=1,$AB49=1)</formula>
    </cfRule>
    <cfRule type="expression" dxfId="201" priority="52">
      <formula>$AD49=1</formula>
    </cfRule>
    <cfRule type="expression" dxfId="200" priority="53">
      <formula>$AB49=1</formula>
    </cfRule>
  </conditionalFormatting>
  <conditionalFormatting sqref="A9:G47">
    <cfRule type="expression" dxfId="199" priority="58">
      <formula>AND(NOT(ISBLANK($W9)),ISBLANK($AC9),ISBLANK($AD9))</formula>
    </cfRule>
  </conditionalFormatting>
  <conditionalFormatting sqref="B13:C41 E13:G41">
    <cfRule type="expression" dxfId="198" priority="34">
      <formula>AND($AD13=1,$AC13=1)</formula>
    </cfRule>
    <cfRule type="expression" dxfId="197" priority="35">
      <formula>$AD13=1</formula>
    </cfRule>
  </conditionalFormatting>
  <conditionalFormatting sqref="B15:C41 E15:G41">
    <cfRule type="expression" dxfId="196" priority="13">
      <formula>$AC15=1</formula>
    </cfRule>
  </conditionalFormatting>
  <conditionalFormatting sqref="B9:G12 A9:A47 B42:G47 E13:G14 B13:C14">
    <cfRule type="expression" dxfId="195" priority="57">
      <formula>$AC9=1</formula>
    </cfRule>
  </conditionalFormatting>
  <conditionalFormatting sqref="B9:G12 A9:A47 B42:G47">
    <cfRule type="expression" dxfId="194" priority="56">
      <formula>$AD9=1</formula>
    </cfRule>
  </conditionalFormatting>
  <conditionalFormatting sqref="B9:G12 B13:C41 E13:G41 A9:A47">
    <cfRule type="expression" dxfId="193" priority="33">
      <formula>OR($AD9="X",$AC9="X")</formula>
    </cfRule>
  </conditionalFormatting>
  <conditionalFormatting sqref="B42:G47 B9:G12 A9:A47">
    <cfRule type="expression" dxfId="192" priority="55">
      <formula>AND($AD9=1,$AC9=1)</formula>
    </cfRule>
  </conditionalFormatting>
  <conditionalFormatting sqref="B42:G47">
    <cfRule type="expression" dxfId="191" priority="54">
      <formula>OR($AD42="X",$AC42="X")</formula>
    </cfRule>
  </conditionalFormatting>
  <conditionalFormatting sqref="C9:C47">
    <cfRule type="expression" dxfId="190" priority="32">
      <formula>AND($R9="X",$B9&lt;&gt;"")</formula>
    </cfRule>
  </conditionalFormatting>
  <conditionalFormatting sqref="D13:D41">
    <cfRule type="expression" dxfId="189" priority="14">
      <formula>OR($AD13="X",$AC13="X")</formula>
    </cfRule>
    <cfRule type="expression" dxfId="188" priority="15">
      <formula>AND($AD13=1,$AC13=1)</formula>
    </cfRule>
    <cfRule type="expression" dxfId="187" priority="16">
      <formula>$AD13=1</formula>
    </cfRule>
    <cfRule type="expression" dxfId="186" priority="17">
      <formula>$AC13=1</formula>
    </cfRule>
  </conditionalFormatting>
  <conditionalFormatting sqref="D15:D41">
    <cfRule type="expression" dxfId="185" priority="24">
      <formula>AND($R15="X",$B15&lt;&gt;"")</formula>
    </cfRule>
  </conditionalFormatting>
  <conditionalFormatting sqref="E12:E14 D9:D12 D42:D47">
    <cfRule type="expression" dxfId="184" priority="44">
      <formula>AND($R9="X",OR($B9&lt;&gt;"",$C9&lt;&gt;""))</formula>
    </cfRule>
  </conditionalFormatting>
  <conditionalFormatting sqref="E15:E47 E9:E12">
    <cfRule type="expression" dxfId="18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82" priority="46">
      <formula>AND($R9="X",OR($B9&lt;&gt;"",$C9&lt;&gt;"",$D9&lt;&gt;"",$E9&lt;&gt;""))</formula>
    </cfRule>
  </conditionalFormatting>
  <conditionalFormatting sqref="G15:G47 G9:G12">
    <cfRule type="expression" dxfId="181" priority="47">
      <formula>AND($R9="X",OR($B9&lt;&gt;"",$C9&lt;&gt;"",$D9&lt;&gt;"",$E9&lt;&gt;"",$F9&lt;&gt;""))</formula>
    </cfRule>
  </conditionalFormatting>
  <conditionalFormatting sqref="H49:H50 H70:H910">
    <cfRule type="expression" dxfId="180" priority="49">
      <formula>$Q49="X"</formula>
    </cfRule>
  </conditionalFormatting>
  <conditionalFormatting sqref="I9:I11 I13:I47">
    <cfRule type="expression" dxfId="179" priority="23">
      <formula>$R9="X"</formula>
    </cfRule>
  </conditionalFormatting>
  <conditionalFormatting sqref="Q9:Q47">
    <cfRule type="cellIs" dxfId="178" priority="20" operator="equal">
      <formula>"1..1"</formula>
    </cfRule>
    <cfRule type="cellIs" dxfId="177" priority="21" operator="equal">
      <formula>"0..n"</formula>
    </cfRule>
    <cfRule type="cellIs" dxfId="17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N9" activePane="bottomRight" state="frozen"/>
      <selection pane="topRight" activeCell="H1" sqref="H1"/>
      <selection pane="bottomLeft" activeCell="A9" sqref="A9"/>
      <selection pane="bottomRight" activeCell="Z34" sqref="Z34"/>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53.16406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0" t="s">
        <v>1651</v>
      </c>
      <c r="B1" s="290"/>
      <c r="C1" s="129" t="s">
        <v>813</v>
      </c>
      <c r="D1" s="128"/>
      <c r="E1" s="297" t="s">
        <v>814</v>
      </c>
      <c r="F1" s="157">
        <v>0.7</v>
      </c>
      <c r="G1" s="128"/>
      <c r="H1" s="444" t="s">
        <v>1652</v>
      </c>
      <c r="I1" s="444"/>
      <c r="J1" s="444"/>
      <c r="K1" s="444"/>
      <c r="L1" s="444"/>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299" t="s">
        <v>818</v>
      </c>
      <c r="D2" s="128"/>
      <c r="E2" s="300" t="s">
        <v>819</v>
      </c>
      <c r="F2" s="157">
        <v>0.64</v>
      </c>
      <c r="G2" s="128"/>
      <c r="H2" s="444"/>
      <c r="I2" s="444"/>
      <c r="J2" s="444"/>
      <c r="K2" s="444"/>
      <c r="L2" s="444"/>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45" t="s">
        <v>1653</v>
      </c>
      <c r="P7" s="445"/>
      <c r="Q7" s="445"/>
      <c r="R7" s="445"/>
      <c r="S7" s="308"/>
      <c r="T7" s="96"/>
      <c r="U7" s="96"/>
      <c r="V7" s="96"/>
      <c r="W7" s="96"/>
      <c r="X7" s="96"/>
      <c r="Y7" s="96"/>
      <c r="Z7" s="96"/>
      <c r="AA7" s="446" t="s">
        <v>829</v>
      </c>
      <c r="AB7" s="446"/>
      <c r="AD7" s="96"/>
      <c r="AE7" s="96"/>
      <c r="AF7" s="96"/>
      <c r="AG7" s="447" t="s">
        <v>830</v>
      </c>
      <c r="AH7" s="44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2144</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2145</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2146</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activeCell="E27" sqref="E27"/>
    </sheetView>
  </sheetViews>
  <sheetFormatPr baseColWidth="10" defaultColWidth="9" defaultRowHeight="14"/>
  <cols>
    <col min="1" max="1" width="4.1640625" customWidth="1"/>
    <col min="2" max="2" width="21.83203125" customWidth="1"/>
    <col min="3" max="3" width="44.6640625" bestFit="1" customWidth="1"/>
    <col min="4" max="4" width="21.33203125" bestFit="1" customWidth="1"/>
    <col min="5" max="5" width="52" style="57" customWidth="1"/>
    <col min="6" max="6" width="24.33203125" customWidth="1"/>
    <col min="7" max="7" width="14.1640625" customWidth="1"/>
    <col min="8" max="8" width="25.8320312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19">
        <v>1</v>
      </c>
      <c r="B4" s="420" t="s">
        <v>2115</v>
      </c>
      <c r="C4" s="420"/>
      <c r="D4" s="420"/>
      <c r="E4" s="320" t="s">
        <v>2123</v>
      </c>
      <c r="F4" s="417"/>
      <c r="G4" s="417"/>
      <c r="H4" s="320" t="s">
        <v>2166</v>
      </c>
    </row>
    <row r="5" spans="1:8" ht="14.25" customHeight="1">
      <c r="A5" s="419">
        <v>2</v>
      </c>
      <c r="B5" s="420"/>
      <c r="C5" s="420" t="s">
        <v>2111</v>
      </c>
      <c r="D5" s="420"/>
      <c r="E5" s="326" t="s">
        <v>2124</v>
      </c>
      <c r="F5" s="326" t="s">
        <v>2170</v>
      </c>
      <c r="G5" s="328" t="s">
        <v>820</v>
      </c>
      <c r="H5" s="326" t="s">
        <v>831</v>
      </c>
    </row>
    <row r="6" spans="1:8" ht="14.25" customHeight="1">
      <c r="A6" s="421">
        <v>3</v>
      </c>
      <c r="B6" s="420"/>
      <c r="C6" s="420" t="s">
        <v>2117</v>
      </c>
      <c r="D6" s="420"/>
      <c r="E6" s="320" t="s">
        <v>2119</v>
      </c>
      <c r="F6" s="320" t="s">
        <v>2131</v>
      </c>
      <c r="G6" s="323" t="s">
        <v>820</v>
      </c>
      <c r="H6" s="320" t="s">
        <v>2147</v>
      </c>
    </row>
    <row r="7" spans="1:8" ht="14.25" customHeight="1">
      <c r="A7" s="419">
        <v>4</v>
      </c>
      <c r="B7" s="420"/>
      <c r="C7" s="420" t="s">
        <v>2159</v>
      </c>
      <c r="D7" s="420"/>
      <c r="E7" s="423"/>
      <c r="F7" s="423" t="s">
        <v>2169</v>
      </c>
      <c r="G7" s="336" t="s">
        <v>817</v>
      </c>
      <c r="H7" s="423" t="s">
        <v>2162</v>
      </c>
    </row>
    <row r="8" spans="1:8" ht="14.25" customHeight="1">
      <c r="A8" s="419">
        <v>5</v>
      </c>
      <c r="B8" s="420"/>
      <c r="C8" s="420" t="s">
        <v>1134</v>
      </c>
      <c r="D8" s="420"/>
      <c r="E8" s="422" t="s">
        <v>2127</v>
      </c>
      <c r="F8" s="416"/>
      <c r="G8" s="416"/>
      <c r="H8" s="422" t="s">
        <v>1924</v>
      </c>
    </row>
    <row r="9" spans="1:8" ht="14.25" customHeight="1">
      <c r="A9" s="421">
        <v>6</v>
      </c>
      <c r="B9" s="420"/>
      <c r="C9" s="420"/>
      <c r="D9" s="420" t="s">
        <v>1926</v>
      </c>
      <c r="E9" s="423" t="s">
        <v>2128</v>
      </c>
      <c r="F9" s="423" t="s">
        <v>1929</v>
      </c>
      <c r="G9" s="328" t="s">
        <v>820</v>
      </c>
      <c r="H9" s="423" t="s">
        <v>1930</v>
      </c>
    </row>
    <row r="10" spans="1:8" ht="14.25" customHeight="1">
      <c r="A10" s="419">
        <v>7</v>
      </c>
      <c r="B10" s="420"/>
      <c r="C10" s="420"/>
      <c r="D10" s="420" t="s">
        <v>1143</v>
      </c>
      <c r="E10" s="422" t="s">
        <v>2143</v>
      </c>
      <c r="F10" s="424" t="s">
        <v>1933</v>
      </c>
      <c r="G10" s="323" t="s">
        <v>820</v>
      </c>
      <c r="H10" s="422" t="s">
        <v>2161</v>
      </c>
    </row>
    <row r="11" spans="1:8" ht="14.25" customHeight="1">
      <c r="A11" s="419">
        <v>8</v>
      </c>
      <c r="B11" s="420"/>
      <c r="C11" s="420"/>
      <c r="D11" s="420" t="s">
        <v>1935</v>
      </c>
      <c r="E11" s="423" t="s">
        <v>2129</v>
      </c>
      <c r="F11" s="425">
        <v>1</v>
      </c>
      <c r="G11" s="336" t="s">
        <v>817</v>
      </c>
      <c r="H11" s="423" t="s">
        <v>1938</v>
      </c>
    </row>
    <row r="12" spans="1:8" ht="14.25" customHeight="1">
      <c r="A12" s="421">
        <v>9</v>
      </c>
      <c r="B12" s="420"/>
      <c r="C12" s="420" t="s">
        <v>2148</v>
      </c>
      <c r="D12" s="420"/>
      <c r="E12" s="422" t="s">
        <v>2153</v>
      </c>
      <c r="F12" s="422"/>
      <c r="G12" s="336" t="s">
        <v>817</v>
      </c>
      <c r="H12" s="422" t="s">
        <v>2152</v>
      </c>
    </row>
    <row r="13" spans="1:8" ht="14.25" customHeight="1">
      <c r="A13" s="419">
        <v>10</v>
      </c>
      <c r="B13" s="420"/>
      <c r="C13" s="420" t="s">
        <v>2165</v>
      </c>
      <c r="D13" s="420"/>
      <c r="E13" s="423" t="s">
        <v>2154</v>
      </c>
      <c r="F13" s="425"/>
      <c r="G13" s="336" t="s">
        <v>817</v>
      </c>
      <c r="H13" s="423" t="s">
        <v>2151</v>
      </c>
    </row>
    <row r="14" spans="1:8" ht="14.25" customHeight="1">
      <c r="A14" s="419">
        <v>11</v>
      </c>
      <c r="B14" s="420"/>
      <c r="C14" s="420" t="s">
        <v>2149</v>
      </c>
      <c r="D14" s="420"/>
      <c r="E14" s="422" t="s">
        <v>2155</v>
      </c>
      <c r="F14" s="422"/>
      <c r="G14" s="336" t="s">
        <v>817</v>
      </c>
      <c r="H14" s="422" t="s">
        <v>2150</v>
      </c>
    </row>
    <row r="15" spans="1:8" ht="14.25" customHeight="1">
      <c r="A15" s="421">
        <v>12</v>
      </c>
      <c r="B15" s="420"/>
      <c r="C15" s="420" t="s">
        <v>2164</v>
      </c>
      <c r="D15" s="420"/>
      <c r="E15" s="326" t="s">
        <v>2156</v>
      </c>
      <c r="F15" s="381">
        <v>0</v>
      </c>
      <c r="G15" s="336" t="s">
        <v>817</v>
      </c>
      <c r="H15" s="326" t="s">
        <v>2163</v>
      </c>
    </row>
    <row r="16" spans="1:8" ht="14.25" customHeight="1">
      <c r="A16" s="419">
        <v>13</v>
      </c>
      <c r="B16" s="420"/>
      <c r="C16" s="420" t="s">
        <v>2158</v>
      </c>
      <c r="D16" s="420"/>
      <c r="E16" s="422" t="s">
        <v>2157</v>
      </c>
      <c r="F16" s="422"/>
      <c r="G16" s="336" t="s">
        <v>817</v>
      </c>
      <c r="H16" s="422" t="s">
        <v>2171</v>
      </c>
    </row>
    <row r="17" spans="1:8" ht="14.25" customHeight="1">
      <c r="A17" s="419">
        <v>14</v>
      </c>
      <c r="B17" s="420"/>
      <c r="C17" s="420" t="s">
        <v>2080</v>
      </c>
      <c r="D17" s="420"/>
      <c r="E17" s="326" t="s">
        <v>2081</v>
      </c>
      <c r="F17" s="326" t="s">
        <v>2135</v>
      </c>
      <c r="G17" s="336" t="s">
        <v>817</v>
      </c>
      <c r="H17" s="326" t="s">
        <v>1823</v>
      </c>
    </row>
    <row r="18" spans="1:8" ht="14.25" customHeight="1">
      <c r="A18" s="421">
        <v>15</v>
      </c>
      <c r="B18" s="414" t="s">
        <v>2118</v>
      </c>
      <c r="C18" s="414"/>
      <c r="D18" s="414"/>
      <c r="E18" s="320" t="s">
        <v>771</v>
      </c>
      <c r="F18" s="417"/>
      <c r="G18" s="417"/>
      <c r="H18" s="320" t="s">
        <v>2168</v>
      </c>
    </row>
    <row r="19" spans="1:8" ht="14.25" customHeight="1">
      <c r="A19" s="419">
        <v>17</v>
      </c>
      <c r="B19" s="414"/>
      <c r="C19" s="414" t="s">
        <v>2120</v>
      </c>
      <c r="D19" s="414"/>
      <c r="E19" s="423" t="s">
        <v>2122</v>
      </c>
      <c r="F19" s="423" t="s">
        <v>2170</v>
      </c>
      <c r="G19" s="336" t="s">
        <v>893</v>
      </c>
      <c r="H19" s="423" t="s">
        <v>2114</v>
      </c>
    </row>
    <row r="20" spans="1:8" ht="14.25" customHeight="1">
      <c r="A20" s="421">
        <v>18</v>
      </c>
      <c r="B20" s="414" t="s">
        <v>2013</v>
      </c>
      <c r="C20" s="414"/>
      <c r="D20" s="414"/>
      <c r="E20" s="320" t="s">
        <v>2125</v>
      </c>
      <c r="F20" s="417"/>
      <c r="G20" s="417"/>
      <c r="H20" s="320" t="s">
        <v>2167</v>
      </c>
    </row>
    <row r="21" spans="1:8" ht="14.25" customHeight="1">
      <c r="A21" s="419">
        <v>19</v>
      </c>
      <c r="B21" s="414"/>
      <c r="C21" s="414" t="s">
        <v>2111</v>
      </c>
      <c r="D21" s="414"/>
      <c r="E21" s="326" t="s">
        <v>2124</v>
      </c>
      <c r="F21" s="326" t="s">
        <v>2170</v>
      </c>
      <c r="G21" s="323" t="s">
        <v>820</v>
      </c>
      <c r="H21" s="326" t="s">
        <v>2114</v>
      </c>
    </row>
    <row r="22" spans="1:8" ht="14.25" customHeight="1">
      <c r="A22" s="419">
        <v>20</v>
      </c>
      <c r="B22" s="414"/>
      <c r="C22" s="414" t="s">
        <v>1965</v>
      </c>
      <c r="D22" s="414"/>
      <c r="E22" s="320" t="s">
        <v>2121</v>
      </c>
      <c r="F22" s="320" t="s">
        <v>2132</v>
      </c>
      <c r="G22" s="323" t="s">
        <v>820</v>
      </c>
      <c r="H22" s="320" t="s">
        <v>1720</v>
      </c>
    </row>
    <row r="23" spans="1:8" ht="14.25" customHeight="1">
      <c r="A23" s="421">
        <v>21</v>
      </c>
      <c r="B23" s="414"/>
      <c r="C23" s="414" t="s">
        <v>2044</v>
      </c>
      <c r="D23" s="414"/>
      <c r="E23" s="326" t="s">
        <v>2044</v>
      </c>
      <c r="F23" s="326" t="s">
        <v>2142</v>
      </c>
      <c r="G23" s="336" t="s">
        <v>817</v>
      </c>
      <c r="H23" s="326" t="s">
        <v>1729</v>
      </c>
    </row>
    <row r="24" spans="1:8" ht="14.25" customHeight="1">
      <c r="A24" s="419">
        <v>22</v>
      </c>
      <c r="B24" s="414"/>
      <c r="C24" s="414" t="s">
        <v>2116</v>
      </c>
      <c r="D24" s="414"/>
      <c r="E24" s="320" t="s">
        <v>2139</v>
      </c>
      <c r="F24" s="320" t="s">
        <v>2140</v>
      </c>
      <c r="G24" s="328" t="s">
        <v>820</v>
      </c>
      <c r="H24" s="320" t="s">
        <v>2020</v>
      </c>
    </row>
    <row r="25" spans="1:8" ht="14.25" customHeight="1">
      <c r="A25" s="419">
        <v>23</v>
      </c>
      <c r="B25" s="414"/>
      <c r="C25" s="415" t="s">
        <v>2113</v>
      </c>
      <c r="D25" s="414"/>
      <c r="E25" s="326" t="s">
        <v>2138</v>
      </c>
      <c r="F25" s="326"/>
      <c r="G25" s="336" t="s">
        <v>817</v>
      </c>
      <c r="H25" s="326" t="s">
        <v>2126</v>
      </c>
    </row>
    <row r="26" spans="1:8" ht="14.25" customHeight="1">
      <c r="A26" s="421">
        <v>24</v>
      </c>
      <c r="B26" s="414"/>
      <c r="C26" s="414" t="s">
        <v>2112</v>
      </c>
      <c r="D26" s="414"/>
      <c r="E26" s="320" t="s">
        <v>2137</v>
      </c>
      <c r="F26" s="320" t="s">
        <v>2141</v>
      </c>
      <c r="G26" s="336" t="s">
        <v>817</v>
      </c>
      <c r="H26" s="320" t="s">
        <v>2133</v>
      </c>
    </row>
    <row r="27" spans="1:8" ht="14.25" customHeight="1">
      <c r="A27" s="419">
        <v>25</v>
      </c>
      <c r="B27" s="414"/>
      <c r="C27" s="414" t="s">
        <v>2028</v>
      </c>
      <c r="D27" s="414"/>
      <c r="E27" s="326" t="s">
        <v>2136</v>
      </c>
      <c r="F27" s="326"/>
      <c r="G27" s="336" t="s">
        <v>817</v>
      </c>
      <c r="H27" s="326" t="s">
        <v>2134</v>
      </c>
    </row>
    <row r="28" spans="1:8" ht="14.25" customHeight="1">
      <c r="A28" s="419">
        <v>26</v>
      </c>
      <c r="B28" s="414"/>
      <c r="C28" s="414" t="s">
        <v>2089</v>
      </c>
      <c r="D28" s="414"/>
      <c r="E28" s="422" t="s">
        <v>2090</v>
      </c>
      <c r="F28" s="416"/>
      <c r="G28" s="416"/>
      <c r="H28" s="320" t="s">
        <v>2092</v>
      </c>
    </row>
    <row r="29" spans="1:8" ht="14.25" customHeight="1">
      <c r="A29" s="421">
        <v>27</v>
      </c>
      <c r="B29" s="414"/>
      <c r="C29" s="414"/>
      <c r="D29" s="414" t="s">
        <v>2093</v>
      </c>
      <c r="E29" s="326" t="s">
        <v>2130</v>
      </c>
      <c r="F29" s="326" t="s">
        <v>1236</v>
      </c>
      <c r="G29" s="336" t="s">
        <v>817</v>
      </c>
      <c r="H29" s="326" t="s">
        <v>1741</v>
      </c>
    </row>
    <row r="30" spans="1:8" ht="14.25" customHeight="1">
      <c r="A30" s="419">
        <v>28</v>
      </c>
      <c r="B30" s="414"/>
      <c r="C30" s="414"/>
      <c r="D30" s="414" t="s">
        <v>2096</v>
      </c>
      <c r="E30" s="320" t="s">
        <v>2160</v>
      </c>
      <c r="F30" s="320">
        <v>612342536</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48" t="s">
        <v>2109</v>
      </c>
      <c r="C9" s="448"/>
      <c r="D9" s="448"/>
      <c r="E9" s="448"/>
      <c r="F9" s="448"/>
    </row>
    <row r="10" spans="2:6" ht="14.25" customHeight="1">
      <c r="B10" s="449" t="s">
        <v>2110</v>
      </c>
      <c r="C10" s="449"/>
      <c r="D10" s="449"/>
      <c r="E10" s="449"/>
      <c r="F10" s="44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6"/>
      <c r="L1" s="426"/>
      <c r="M1" s="426"/>
      <c r="N1" s="426"/>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6"/>
      <c r="L1" s="426"/>
      <c r="M1" s="426"/>
      <c r="N1" s="42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6"/>
      <c r="L1" s="426"/>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7" t="s">
        <v>726</v>
      </c>
      <c r="C2" s="42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2" t="s">
        <v>742</v>
      </c>
      <c r="B1" s="433"/>
      <c r="C1" s="433"/>
      <c r="D1" s="433"/>
      <c r="E1" s="433"/>
      <c r="F1" s="433"/>
      <c r="G1" s="433"/>
      <c r="H1" s="43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0" t="s">
        <v>753</v>
      </c>
      <c r="G12" s="430"/>
      <c r="H12" s="430"/>
      <c r="I12" s="203"/>
      <c r="J12" s="203"/>
      <c r="R12" s="196"/>
      <c r="S12" s="196"/>
      <c r="T12" s="196"/>
    </row>
    <row r="13" spans="1:20" ht="14.25" customHeight="1">
      <c r="B13" s="204" t="s">
        <v>754</v>
      </c>
      <c r="C13" s="204"/>
      <c r="D13" s="204"/>
      <c r="E13" s="204"/>
      <c r="F13" s="430" t="s">
        <v>755</v>
      </c>
      <c r="G13" s="430"/>
      <c r="H13" s="430"/>
      <c r="I13" s="204"/>
      <c r="J13" s="204"/>
      <c r="K13" s="204"/>
      <c r="L13" s="204"/>
      <c r="M13" s="204"/>
      <c r="N13" s="204"/>
      <c r="R13" s="196"/>
      <c r="S13" s="196"/>
      <c r="T13" s="196"/>
    </row>
    <row r="14" spans="1:20" ht="14.25" customHeight="1">
      <c r="B14" s="204" t="s">
        <v>756</v>
      </c>
      <c r="C14" s="204"/>
      <c r="D14" s="204"/>
      <c r="E14" s="204"/>
      <c r="F14" s="430" t="s">
        <v>755</v>
      </c>
      <c r="G14" s="430"/>
      <c r="H14" s="430"/>
      <c r="I14" s="204"/>
      <c r="J14" s="204"/>
      <c r="R14" s="196"/>
      <c r="S14" s="196"/>
      <c r="T14" s="196"/>
    </row>
    <row r="15" spans="1:20">
      <c r="B15" s="203" t="s">
        <v>757</v>
      </c>
      <c r="C15" s="203"/>
      <c r="D15" s="203"/>
      <c r="E15" s="203"/>
      <c r="F15" s="430" t="s">
        <v>755</v>
      </c>
      <c r="G15" s="430"/>
      <c r="H15" s="430"/>
      <c r="I15" s="203"/>
      <c r="J15" s="203"/>
      <c r="R15" s="196"/>
      <c r="S15" s="196"/>
      <c r="T15" s="196"/>
    </row>
    <row r="16" spans="1:20">
      <c r="B16" s="429"/>
      <c r="C16" s="429"/>
      <c r="D16" s="429"/>
      <c r="E16" s="429"/>
      <c r="F16" s="429"/>
      <c r="G16" s="429"/>
      <c r="H16" s="429"/>
      <c r="I16" s="429"/>
      <c r="J16" s="429"/>
      <c r="K16" s="429"/>
      <c r="L16" s="429"/>
      <c r="M16" s="429"/>
      <c r="N16" s="429"/>
      <c r="O16" s="429"/>
      <c r="P16" s="429"/>
      <c r="Q16" s="429"/>
    </row>
    <row r="17" spans="1:17" ht="15" thickBot="1">
      <c r="B17" s="429"/>
      <c r="C17" s="429"/>
      <c r="D17" s="429"/>
      <c r="E17" s="429"/>
      <c r="F17" s="429"/>
      <c r="G17" s="429"/>
      <c r="H17" s="429"/>
      <c r="I17" s="429"/>
      <c r="J17" s="429"/>
      <c r="K17" s="429"/>
      <c r="L17" s="429"/>
      <c r="M17" s="429"/>
      <c r="N17" s="429"/>
      <c r="O17" s="429"/>
      <c r="P17" s="429"/>
      <c r="Q17" s="429"/>
    </row>
    <row r="18" spans="1:17" ht="102.75" customHeight="1" thickBot="1">
      <c r="A18" s="435" t="s">
        <v>758</v>
      </c>
      <c r="B18" s="436"/>
      <c r="C18" s="436"/>
      <c r="D18" s="436"/>
      <c r="E18" s="436"/>
      <c r="F18" s="436"/>
      <c r="G18" s="436"/>
      <c r="H18" s="43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9"/>
      <c r="C20" s="429"/>
      <c r="D20" s="429"/>
      <c r="E20" s="429"/>
      <c r="F20" s="429"/>
      <c r="G20" s="429"/>
      <c r="H20" s="429"/>
      <c r="I20" s="429"/>
      <c r="J20" s="429"/>
      <c r="K20" s="429"/>
      <c r="L20" s="429"/>
      <c r="M20" s="429"/>
      <c r="N20" s="429"/>
      <c r="O20" s="429"/>
      <c r="P20" s="429"/>
      <c r="Q20" s="429"/>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9" t="s">
        <v>791</v>
      </c>
      <c r="B30" s="438" t="s">
        <v>792</v>
      </c>
      <c r="C30" s="438" t="s">
        <v>774</v>
      </c>
      <c r="D30" s="438" t="s">
        <v>774</v>
      </c>
      <c r="E30" s="438" t="s">
        <v>770</v>
      </c>
      <c r="F30" s="206" t="s">
        <v>793</v>
      </c>
      <c r="G30" s="431" t="s">
        <v>794</v>
      </c>
      <c r="H30" s="206" t="s">
        <v>795</v>
      </c>
    </row>
    <row r="31" spans="1:17" ht="120">
      <c r="A31" s="439"/>
      <c r="B31" s="438"/>
      <c r="C31" s="438"/>
      <c r="D31" s="438"/>
      <c r="E31" s="438"/>
      <c r="F31" s="209" t="s">
        <v>796</v>
      </c>
      <c r="G31" s="431"/>
      <c r="H31" s="206"/>
    </row>
    <row r="32" spans="1:17" ht="90">
      <c r="A32" s="208" t="s">
        <v>797</v>
      </c>
      <c r="B32" s="207" t="s">
        <v>798</v>
      </c>
      <c r="C32" s="207" t="s">
        <v>774</v>
      </c>
      <c r="D32" s="207" t="s">
        <v>774</v>
      </c>
      <c r="E32" s="207" t="s">
        <v>770</v>
      </c>
      <c r="F32" s="209" t="s">
        <v>799</v>
      </c>
      <c r="G32" s="209" t="s">
        <v>783</v>
      </c>
      <c r="H32" s="206" t="s">
        <v>800</v>
      </c>
    </row>
    <row r="33" spans="1:8" ht="30">
      <c r="A33" s="439" t="s">
        <v>801</v>
      </c>
      <c r="B33" s="438" t="s">
        <v>802</v>
      </c>
      <c r="C33" s="438" t="s">
        <v>774</v>
      </c>
      <c r="D33" s="438" t="s">
        <v>774</v>
      </c>
      <c r="E33" s="438" t="s">
        <v>770</v>
      </c>
      <c r="F33" s="209" t="s">
        <v>803</v>
      </c>
      <c r="G33" s="431" t="s">
        <v>783</v>
      </c>
      <c r="H33" s="206" t="s">
        <v>804</v>
      </c>
    </row>
    <row r="34" spans="1:8" ht="240">
      <c r="A34" s="439"/>
      <c r="B34" s="438"/>
      <c r="C34" s="438"/>
      <c r="D34" s="438"/>
      <c r="E34" s="438"/>
      <c r="F34" s="209" t="s">
        <v>805</v>
      </c>
      <c r="G34" s="431"/>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0" t="s">
        <v>815</v>
      </c>
      <c r="J1" s="440"/>
      <c r="K1" s="440"/>
      <c r="L1" s="440"/>
      <c r="Q1" s="441" t="s">
        <v>816</v>
      </c>
      <c r="R1" s="441"/>
      <c r="S1" s="96" t="s">
        <v>817</v>
      </c>
      <c r="AC1" s="96"/>
      <c r="AE1" s="128"/>
      <c r="ALY1"/>
    </row>
    <row r="2" spans="1:1016" ht="16" customHeight="1">
      <c r="C2" s="141" t="s">
        <v>818</v>
      </c>
      <c r="D2" s="152" t="s">
        <v>819</v>
      </c>
      <c r="E2" s="157">
        <f>createCase8[[#Totals],[NexSIS]] / createCase8[[#Totals],[ID]]</f>
        <v>0.83333333333333337</v>
      </c>
      <c r="G2" s="128"/>
      <c r="H2" s="227"/>
      <c r="I2" s="440"/>
      <c r="J2" s="440"/>
      <c r="K2" s="440"/>
      <c r="L2" s="44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2" t="s">
        <v>828</v>
      </c>
      <c r="O7" s="442"/>
      <c r="P7" s="442"/>
      <c r="Q7" s="442"/>
      <c r="W7" s="443" t="s">
        <v>829</v>
      </c>
      <c r="X7" s="443"/>
      <c r="AC7" s="442" t="s">
        <v>830</v>
      </c>
      <c r="AD7" s="44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42" priority="37">
      <formula>OR($AD22="X",$AB22="X")</formula>
    </cfRule>
    <cfRule type="expression" dxfId="241" priority="38">
      <formula>AND($AD22=1,$AB22=1)</formula>
    </cfRule>
    <cfRule type="expression" dxfId="240" priority="39">
      <formula>$AD22=1</formula>
    </cfRule>
    <cfRule type="expression" dxfId="239" priority="40">
      <formula>$AB22=1</formula>
    </cfRule>
  </conditionalFormatting>
  <conditionalFormatting sqref="A9:G20">
    <cfRule type="expression" dxfId="238" priority="641">
      <formula>OR(#REF!="X",$AD9="X")</formula>
    </cfRule>
    <cfRule type="expression" dxfId="237" priority="642">
      <formula>AND(#REF!=1,$AD9=1)</formula>
    </cfRule>
    <cfRule type="expression" dxfId="236" priority="643">
      <formula>#REF!=1</formula>
    </cfRule>
    <cfRule type="expression" dxfId="235" priority="644">
      <formula>$AD9=1</formula>
    </cfRule>
  </conditionalFormatting>
  <conditionalFormatting sqref="C9:C20">
    <cfRule type="expression" dxfId="234" priority="1">
      <formula>AND($T9="X",$B9&lt;&gt;"")</formula>
    </cfRule>
  </conditionalFormatting>
  <conditionalFormatting sqref="C17:C19">
    <cfRule type="expression" dxfId="233" priority="2">
      <formula>AND($T17="X",OR($B17&lt;&gt;"",$C17&lt;&gt;""))</formula>
    </cfRule>
  </conditionalFormatting>
  <conditionalFormatting sqref="D9:D20">
    <cfRule type="expression" dxfId="232" priority="11">
      <formula>AND($T9="X",OR($B9&lt;&gt;"",$C9&lt;&gt;""))</formula>
    </cfRule>
  </conditionalFormatting>
  <conditionalFormatting sqref="D18:D19">
    <cfRule type="expression" dxfId="231"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30" priority="12">
      <formula>AND($T9="X",OR($B9&lt;&gt;"",$C9&lt;&gt;"",$D9&lt;&gt;""))</formula>
    </cfRule>
  </conditionalFormatting>
  <conditionalFormatting sqref="F9:F20">
    <cfRule type="expression" dxfId="229" priority="13">
      <formula>AND($T9="X",OR($B9&lt;&gt;"",$C9&lt;&gt;"",$D9&lt;&gt;"",$E9&lt;&gt;""))</formula>
    </cfRule>
  </conditionalFormatting>
  <conditionalFormatting sqref="G9:G20">
    <cfRule type="expression" dxfId="228" priority="14">
      <formula>AND($T9="X",OR($B9&lt;&gt;"",$C9&lt;&gt;"",$D9&lt;&gt;"",$E9&lt;&gt;"",$F9&lt;&gt;""))</formula>
    </cfRule>
  </conditionalFormatting>
  <conditionalFormatting sqref="H22:H23 H43:H883">
    <cfRule type="expression" dxfId="227" priority="36">
      <formula>$S22="X"</formula>
    </cfRule>
  </conditionalFormatting>
  <conditionalFormatting sqref="I9:I20">
    <cfRule type="expression" dxfId="226" priority="16">
      <formula>$T9="X"</formula>
    </cfRule>
  </conditionalFormatting>
  <conditionalFormatting sqref="S9:S20">
    <cfRule type="cellIs" dxfId="225" priority="7" operator="equal">
      <formula>"1..1"</formula>
    </cfRule>
    <cfRule type="cellIs" dxfId="224" priority="8" operator="equal">
      <formula>"0..n"</formula>
    </cfRule>
    <cfRule type="cellIs" dxfId="223"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1"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0" t="s">
        <v>911</v>
      </c>
      <c r="I1" s="440"/>
      <c r="J1" s="440"/>
      <c r="O1" s="441" t="s">
        <v>816</v>
      </c>
      <c r="P1" s="441"/>
      <c r="AC1" s="96"/>
      <c r="AE1"/>
      <c r="AF1" s="128"/>
      <c r="ALZ1"/>
    </row>
    <row r="2" spans="1:1017" ht="13.5" customHeight="1">
      <c r="C2" s="141" t="s">
        <v>818</v>
      </c>
      <c r="D2" s="288"/>
      <c r="E2" s="152" t="s">
        <v>819</v>
      </c>
      <c r="F2" s="157">
        <f>createCase3[[#Totals],[NexSIS]] / createCase3[[#Totals],[ID]]</f>
        <v>0.83333333333333337</v>
      </c>
      <c r="G2" s="128"/>
      <c r="H2" s="440"/>
      <c r="I2" s="440"/>
      <c r="J2" s="44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2" t="s">
        <v>828</v>
      </c>
      <c r="M7" s="442"/>
      <c r="N7" s="442"/>
      <c r="O7" s="442"/>
      <c r="V7" s="443" t="s">
        <v>829</v>
      </c>
      <c r="W7" s="443"/>
      <c r="AC7" s="442" t="s">
        <v>830</v>
      </c>
      <c r="AD7" s="442"/>
      <c r="AE7"/>
      <c r="AF7" s="128"/>
      <c r="ALZ7"/>
    </row>
    <row r="8" spans="1:1017" s="238" customFormat="1" ht="28"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22" priority="78">
      <formula>OR($AD16="X",$AB16="X")</formula>
    </cfRule>
    <cfRule type="expression" dxfId="221" priority="79">
      <formula>AND($AD16=1,$AB16=1)</formula>
    </cfRule>
    <cfRule type="expression" dxfId="220" priority="80">
      <formula>$AD16=1</formula>
    </cfRule>
    <cfRule type="expression" dxfId="219" priority="81">
      <formula>$AB16=1</formula>
    </cfRule>
  </conditionalFormatting>
  <conditionalFormatting sqref="A9:G14">
    <cfRule type="expression" dxfId="218" priority="23">
      <formula>OR($AD9="X",$AC9="X")</formula>
    </cfRule>
    <cfRule type="expression" dxfId="217" priority="25">
      <formula>AND($AD9=1,$AC9=1)</formula>
    </cfRule>
    <cfRule type="expression" dxfId="216" priority="26">
      <formula>$AD9=1</formula>
    </cfRule>
    <cfRule type="expression" dxfId="215" priority="27">
      <formula>$AC9=1</formula>
    </cfRule>
    <cfRule type="expression" dxfId="214" priority="28">
      <formula>AND(NOT(ISBLANK($W9)),ISBLANK($AC9),ISBLANK($AD9))</formula>
    </cfRule>
  </conditionalFormatting>
  <conditionalFormatting sqref="C9:C14">
    <cfRule type="expression" dxfId="213" priority="22">
      <formula>AND($R9="X",$B9&lt;&gt;"")</formula>
    </cfRule>
  </conditionalFormatting>
  <conditionalFormatting sqref="D9:D14">
    <cfRule type="expression" dxfId="212" priority="24">
      <formula>AND($R9="X",OR($B9&lt;&gt;"",$C9&lt;&gt;""))</formula>
    </cfRule>
  </conditionalFormatting>
  <conditionalFormatting sqref="E9:E14">
    <cfRule type="expression" dxfId="21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10" priority="20">
      <formula>AND($R9="X",OR($B9&lt;&gt;"",$C9&lt;&gt;"",$D9&lt;&gt;"",$E9&lt;&gt;""))</formula>
    </cfRule>
  </conditionalFormatting>
  <conditionalFormatting sqref="G9:G14">
    <cfRule type="expression" dxfId="209" priority="21">
      <formula>AND($R9="X",OR($B9&lt;&gt;"",$C9&lt;&gt;"",$D9&lt;&gt;"",$E9&lt;&gt;"",$F9&lt;&gt;""))</formula>
    </cfRule>
  </conditionalFormatting>
  <conditionalFormatting sqref="H16:H17 H37:H877">
    <cfRule type="expression" dxfId="208" priority="77">
      <formula>$Q16="X"</formula>
    </cfRule>
  </conditionalFormatting>
  <conditionalFormatting sqref="I9:I14">
    <cfRule type="expression" dxfId="207" priority="18">
      <formula>$R9="X"</formula>
    </cfRule>
  </conditionalFormatting>
  <conditionalFormatting sqref="Q9:Q14">
    <cfRule type="cellIs" dxfId="206" priority="2" operator="equal">
      <formula>"1..1"</formula>
    </cfRule>
    <cfRule type="cellIs" dxfId="205" priority="3" operator="equal">
      <formula>"0..n"</formula>
    </cfRule>
    <cfRule type="cellIs" dxfId="20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tabSelected="1" zoomScale="90" zoomScaleNormal="90" workbookViewId="0">
      <pane xSplit="7" ySplit="8" topLeftCell="I46" activePane="bottomRight" state="frozen"/>
      <selection pane="topRight" activeCell="H1" sqref="H1"/>
      <selection pane="bottomLeft" activeCell="A9" sqref="A9"/>
      <selection pane="bottomRight" activeCell="U104" sqref="U104"/>
    </sheetView>
  </sheetViews>
  <sheetFormatPr baseColWidth="10" defaultColWidth="9.5" defaultRowHeight="12" customHeight="1"/>
  <cols>
    <col min="1" max="1" width="4.5" style="128" customWidth="1"/>
    <col min="2" max="2" width="23.5" style="128" customWidth="1"/>
    <col min="3" max="3" width="29.33203125" style="128" customWidth="1"/>
    <col min="4" max="4" width="27.33203125" style="128" customWidth="1"/>
    <col min="5" max="5" width="20" style="128" customWidth="1"/>
    <col min="6" max="6" width="8.6640625" style="128" customWidth="1"/>
    <col min="7" max="7" width="14.6640625" style="96" customWidth="1"/>
    <col min="8" max="8" width="53.1640625" style="96" customWidth="1"/>
    <col min="9" max="9" width="33.5" style="225" customWidth="1"/>
    <col min="10" max="10" width="12" style="96" customWidth="1"/>
    <col min="11" max="11" width="17.83203125" style="159" customWidth="1"/>
    <col min="12" max="13" width="4.83203125" style="96" customWidth="1"/>
    <col min="14" max="15" width="6.1640625" style="96" customWidth="1"/>
    <col min="16" max="16" width="6.6640625" style="173" customWidth="1"/>
    <col min="17" max="17" width="10.5" style="96" customWidth="1"/>
    <col min="18" max="18" width="2.5" style="96" customWidth="1"/>
    <col min="19" max="19" width="18.5" style="96" customWidth="1"/>
    <col min="20" max="20" width="12.6640625" style="281" customWidth="1"/>
    <col min="21" max="21" width="28.1640625" style="96" customWidth="1"/>
    <col min="22" max="22" width="8.83203125" style="96" customWidth="1"/>
    <col min="23" max="23" width="8.1640625" style="96" customWidth="1"/>
    <col min="24" max="24" width="2.33203125" customWidth="1"/>
    <col min="25" max="25" width="22.6640625" style="179" customWidth="1"/>
    <col min="26" max="26" width="24.332031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0.94354838709677424</v>
      </c>
      <c r="G1" s="128"/>
      <c r="H1" s="440" t="s">
        <v>911</v>
      </c>
      <c r="I1" s="440"/>
      <c r="J1" s="440"/>
      <c r="O1" s="441" t="s">
        <v>816</v>
      </c>
      <c r="P1" s="441"/>
      <c r="AC1" s="96"/>
      <c r="AE1"/>
      <c r="AF1" s="128"/>
      <c r="ALZ1"/>
    </row>
    <row r="2" spans="1:1014" ht="13.5" customHeight="1">
      <c r="C2" s="141" t="s">
        <v>818</v>
      </c>
      <c r="D2" s="288"/>
      <c r="E2" s="152" t="s">
        <v>819</v>
      </c>
      <c r="F2" s="157">
        <f>createCase[[#Totals],[NexSIS]] / createCase[[#Totals],[ID]]</f>
        <v>0.67741935483870963</v>
      </c>
      <c r="G2" s="128"/>
      <c r="H2" s="440"/>
      <c r="I2" s="440"/>
      <c r="J2" s="44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2" t="s">
        <v>828</v>
      </c>
      <c r="M7" s="442"/>
      <c r="N7" s="442"/>
      <c r="O7" s="442"/>
      <c r="V7" s="443" t="s">
        <v>829</v>
      </c>
      <c r="W7" s="443"/>
      <c r="AC7" s="442" t="s">
        <v>830</v>
      </c>
      <c r="AD7" s="442"/>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hidden="1"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hidden="1"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450" t="s">
        <v>992</v>
      </c>
      <c r="V22" s="397"/>
      <c r="W22" s="397" t="s">
        <v>864</v>
      </c>
      <c r="X22" s="232"/>
      <c r="Y22" s="390"/>
      <c r="Z22" s="269" t="s">
        <v>993</v>
      </c>
      <c r="AA22" s="393"/>
      <c r="AB22" s="392"/>
      <c r="AC22" s="396"/>
      <c r="AD22" s="396">
        <v>1</v>
      </c>
    </row>
    <row r="23" spans="1:30" s="224" customFormat="1" ht="13.5" hidden="1"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hidden="1"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hidden="1"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3"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3"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3"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3"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3"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hidden="1"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hidden="1"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hidden="1"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hidden="1"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hidden="1"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18" t="s">
        <v>864</v>
      </c>
      <c r="W116" s="261" t="s">
        <v>864</v>
      </c>
      <c r="X116" s="232"/>
      <c r="Y116" s="269" t="s">
        <v>1378</v>
      </c>
      <c r="Z116" s="392" t="s">
        <v>1379</v>
      </c>
      <c r="AA116" s="393"/>
      <c r="AB116" s="392"/>
      <c r="AC116" s="396"/>
      <c r="AD116" s="396">
        <v>1</v>
      </c>
    </row>
    <row r="117" spans="1:30" s="224" customFormat="1" ht="13.5" hidden="1"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hidden="1"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hidden="1"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hidden="1"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hidden="1"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hidden="1"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hidden="1"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hidden="1"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hidden="1"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hidden="1"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hidden="1"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hidden="1"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hidden="1"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hidden="1"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hidden="1"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hidden="1"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hidden="1"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hidden="1"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hidden="1"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hidden="1"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hidden="1"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hidden="1"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hidden="1"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hidden="1"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451" t="s">
        <v>1458</v>
      </c>
      <c r="V142" s="261" t="s">
        <v>864</v>
      </c>
      <c r="W142" s="261" t="s">
        <v>864</v>
      </c>
      <c r="X142" s="232"/>
      <c r="Y142" s="399" t="s">
        <v>1459</v>
      </c>
      <c r="Z142" s="392"/>
      <c r="AA142" s="245"/>
      <c r="AB142" s="392"/>
      <c r="AC142" s="396"/>
      <c r="AD142" s="396">
        <v>1</v>
      </c>
    </row>
    <row r="143" spans="1:30" s="224" customFormat="1" ht="13.5" hidden="1"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hidden="1"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hidden="1"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hidden="1"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hidden="1"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18" t="s">
        <v>864</v>
      </c>
      <c r="W149" s="261" t="s">
        <v>864</v>
      </c>
      <c r="X149" s="232"/>
      <c r="Y149" s="385" t="s">
        <v>1485</v>
      </c>
      <c r="Z149" s="392"/>
      <c r="AA149" s="393"/>
      <c r="AB149" s="392"/>
      <c r="AC149" s="396"/>
      <c r="AD149" s="396">
        <v>1</v>
      </c>
    </row>
    <row r="150" spans="1:30" s="224" customFormat="1" ht="13.5" hidden="1"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hidden="1"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hidden="1"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hidden="1"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hidden="1"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hidden="1"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hidden="1"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hidden="1"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hidden="1"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hidden="1"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hidden="1"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hidden="1"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18"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18"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18"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18"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18"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18" t="s">
        <v>864</v>
      </c>
      <c r="W172" s="261" t="s">
        <v>864</v>
      </c>
      <c r="X172" s="232"/>
      <c r="Y172" s="385" t="s">
        <v>1565</v>
      </c>
      <c r="Z172" s="392"/>
      <c r="AA172" s="393"/>
      <c r="AB172" s="392"/>
      <c r="AC172" s="396"/>
      <c r="AD172" s="396">
        <v>1</v>
      </c>
    </row>
    <row r="173" spans="1:30" s="224" customFormat="1" ht="13.5" customHeight="1">
      <c r="A173" s="225">
        <v>165</v>
      </c>
      <c r="B173" s="217"/>
      <c r="C173" s="219"/>
      <c r="D173" s="219"/>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18"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18"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18"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3"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3"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3"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3"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3"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3"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3"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124</v>
      </c>
      <c r="C184" s="225">
        <f>SUBTOTAL(103,createCase[Donnée (Niveau 2)])</f>
        <v>30</v>
      </c>
      <c r="D184" s="225">
        <f>SUBTOTAL(103,createCase[Donnée (Niveau 3)])</f>
        <v>66</v>
      </c>
      <c r="E184" s="225">
        <f>SUBTOTAL(103,createCase[Donnée (Niveau 4)])</f>
        <v>20</v>
      </c>
      <c r="F184" s="225">
        <f>SUBTOTAL(103,createCase[Donnée (Niveau 5)])</f>
        <v>6</v>
      </c>
      <c r="G184" s="225">
        <f>SUBTOTAL(103,createCase[Donnée (Niveau 6)])</f>
        <v>1</v>
      </c>
      <c r="H184" s="225">
        <f>SUBTOTAL(103,createCase[Description])</f>
        <v>111</v>
      </c>
      <c r="I184" s="225">
        <f>SUBTOTAL(103,createCase[Exemples])</f>
        <v>76</v>
      </c>
      <c r="J184" s="225">
        <f>SUBTOTAL(103,createCase[Balise NexSIS])</f>
        <v>61</v>
      </c>
      <c r="K184" s="239">
        <f>SUBTOTAL(103,createCase[Nouvelle balise])</f>
        <v>100</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34</v>
      </c>
      <c r="S184" s="225">
        <f>SUBTOTAL(103,createCase[Format (ou type)])</f>
        <v>124</v>
      </c>
      <c r="T184" s="277"/>
      <c r="U184" s="225"/>
      <c r="V184" s="225"/>
      <c r="W184" s="225"/>
      <c r="Y184" s="274">
        <f>SUBTOTAL(103,createCase[Commentaire Hub Santé])</f>
        <v>18</v>
      </c>
      <c r="Z184" s="225">
        <f>SUBTOTAL(103,createCase[Commentaire Philippe Dreyfus])</f>
        <v>26</v>
      </c>
      <c r="AA184" s="239"/>
      <c r="AB184" s="225">
        <f>SUBTOTAL(103,createCase[Commentaire Yann Penverne])</f>
        <v>0</v>
      </c>
      <c r="AC184" s="225">
        <f>SUBTOTAL(103,createCase[NexSIS])-COUNTIFS(createCase[NexSIS],"=X")</f>
        <v>84</v>
      </c>
      <c r="AD184" s="225">
        <f>SUBTOTAL(103,createCase[Métier])-COUNTIFS(createCase[Métier],"=X")</f>
        <v>117</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72" priority="320">
      <formula>OR($AD185="X",$AB185="X")</formula>
    </cfRule>
    <cfRule type="expression" dxfId="171" priority="321">
      <formula>AND($AD185=1,$AB185=1)</formula>
    </cfRule>
    <cfRule type="expression" dxfId="170" priority="322">
      <formula>$AD185=1</formula>
    </cfRule>
    <cfRule type="expression" dxfId="169" priority="323">
      <formula>$AB185=1</formula>
    </cfRule>
  </conditionalFormatting>
  <conditionalFormatting sqref="A9:G9 A10:A183 B95:G118 E118:G122 B119:C129 F123:G124 E125:G129 E131:G144 B26:G80 B82:G93 B145:G171 B174:G183 B172:C173 E172:G173">
    <cfRule type="expression" dxfId="168" priority="704">
      <formula>$AC9=1</formula>
    </cfRule>
  </conditionalFormatting>
  <conditionalFormatting sqref="A9:G9 A10:A183 E118:G122 B119:C129 F123:G124 E125:G129 E131:G144 B145:G171 B174:G183 B172:C173 E172:G173">
    <cfRule type="expression" dxfId="167" priority="702">
      <formula>AND($AD9=1,$AC9=1)</formula>
    </cfRule>
    <cfRule type="expression" dxfId="166" priority="703">
      <formula>$AD9=1</formula>
    </cfRule>
  </conditionalFormatting>
  <conditionalFormatting sqref="A9:G9 B10:G122 A10:A183 B123:D124 F123:G124 B125:G129 B131:G171 B174:G183 B172:C173 E172:G173">
    <cfRule type="expression" dxfId="165" priority="705">
      <formula>AND(NOT(ISBLANK($W9)),ISBLANK($AC9),ISBLANK($AD9))</formula>
    </cfRule>
  </conditionalFormatting>
  <conditionalFormatting sqref="B111:B114">
    <cfRule type="expression" dxfId="164" priority="182">
      <formula>AND($R111="X",#REF!&lt;&gt;"")</formula>
    </cfRule>
  </conditionalFormatting>
  <conditionalFormatting sqref="B130:C144 E130:G130 B145:G171 B174:G183 B172:C173 E172:G173">
    <cfRule type="expression" dxfId="163" priority="49">
      <formula>OR($AD130="X",$AC130="X")</formula>
    </cfRule>
  </conditionalFormatting>
  <conditionalFormatting sqref="B10:G25 D119:D128 E129">
    <cfRule type="expression" dxfId="162" priority="161">
      <formula>OR($AD10="X",$AC10="X")</formula>
    </cfRule>
    <cfRule type="expression" dxfId="161" priority="162">
      <formula>AND($AD10=1,$AC10=1)</formula>
    </cfRule>
    <cfRule type="expression" dxfId="160" priority="163">
      <formula>$AD10=1</formula>
    </cfRule>
    <cfRule type="expression" dxfId="159" priority="164">
      <formula>$AC10=1</formula>
    </cfRule>
  </conditionalFormatting>
  <conditionalFormatting sqref="B26:G118 E118:G122 E125:G129 A9:G9 F123:G124 E131:G144 B119:C129 A10:A183">
    <cfRule type="expression" dxfId="158" priority="701">
      <formula>OR($AD9="X",$AC9="X")</formula>
    </cfRule>
  </conditionalFormatting>
  <conditionalFormatting sqref="B26:G118">
    <cfRule type="expression" dxfId="157" priority="179">
      <formula>AND($AD26=1,$AC26=1)</formula>
    </cfRule>
    <cfRule type="expression" dxfId="156" priority="180">
      <formula>$AD26=1</formula>
    </cfRule>
  </conditionalFormatting>
  <conditionalFormatting sqref="B130:G130">
    <cfRule type="expression" dxfId="155" priority="57">
      <formula>AND(NOT(ISBLANK($W130)),ISBLANK($AC130),ISBLANK($AD130))</formula>
    </cfRule>
  </conditionalFormatting>
  <conditionalFormatting sqref="C130">
    <cfRule type="expression" dxfId="154" priority="36">
      <formula>OR($AD130="X",$AC130="X")</formula>
    </cfRule>
    <cfRule type="expression" dxfId="153" priority="37">
      <formula>AND($AD130=1,$AC130=1)</formula>
    </cfRule>
    <cfRule type="expression" dxfId="152" priority="38">
      <formula>$AD130=1</formula>
    </cfRule>
    <cfRule type="expression" dxfId="151" priority="39">
      <formula>$AC130=1</formula>
    </cfRule>
  </conditionalFormatting>
  <conditionalFormatting sqref="D129:E129 C9:C110 C115:C129 D121:D128 C145:C183">
    <cfRule type="expression" dxfId="150" priority="157">
      <formula>AND($R9="X",$B9&lt;&gt;"")</formula>
    </cfRule>
  </conditionalFormatting>
  <conditionalFormatting sqref="C163">
    <cfRule type="expression" dxfId="149" priority="103">
      <formula>OR($AD163="X",$AC163="X")</formula>
    </cfRule>
    <cfRule type="expression" dxfId="148" priority="104">
      <formula>AND($AD163=1,$AC163=1)</formula>
    </cfRule>
    <cfRule type="expression" dxfId="147" priority="105">
      <formula>$AD163=1</formula>
    </cfRule>
  </conditionalFormatting>
  <conditionalFormatting sqref="C112:D114">
    <cfRule type="expression" dxfId="146" priority="183">
      <formula>AND($R112="X",OR(#REF!&lt;&gt;"",$B112&lt;&gt;""))</formula>
    </cfRule>
  </conditionalFormatting>
  <conditionalFormatting sqref="C130:D144">
    <cfRule type="expression" dxfId="145" priority="44">
      <formula>AND($R130="X",$B130&lt;&gt;"")</formula>
    </cfRule>
  </conditionalFormatting>
  <conditionalFormatting sqref="C111:G111">
    <cfRule type="expression" dxfId="144" priority="167">
      <formula>AND($R111="X",$B111&lt;&gt;"")</formula>
    </cfRule>
  </conditionalFormatting>
  <conditionalFormatting sqref="D24:D25">
    <cfRule type="expression" dxfId="143" priority="58">
      <formula>AND($R24="X",$B24&lt;&gt;"")</formula>
    </cfRule>
  </conditionalFormatting>
  <conditionalFormatting sqref="D115:D118 C176 D151:D171 D174:D183">
    <cfRule type="expression" dxfId="142" priority="190">
      <formula>AND($R115="X",OR($B115&lt;&gt;"",$C115&lt;&gt;""))</formula>
    </cfRule>
  </conditionalFormatting>
  <conditionalFormatting sqref="D119:D120">
    <cfRule type="expression" dxfId="141" priority="134">
      <formula>AND($R119="X",OR(#REF!&lt;&gt;"",$B119&lt;&gt;""))</formula>
    </cfRule>
  </conditionalFormatting>
  <conditionalFormatting sqref="D129">
    <cfRule type="expression" dxfId="140" priority="95">
      <formula>OR($AD129="X",$AC129="X")</formula>
    </cfRule>
    <cfRule type="expression" dxfId="139" priority="96">
      <formula>AND($AD129=1,$AC129=1)</formula>
    </cfRule>
    <cfRule type="expression" dxfId="138" priority="97">
      <formula>$AD129=1</formula>
    </cfRule>
  </conditionalFormatting>
  <conditionalFormatting sqref="D129:D144">
    <cfRule type="expression" dxfId="137" priority="48">
      <formula>$AC129=1</formula>
    </cfRule>
  </conditionalFormatting>
  <conditionalFormatting sqref="D130">
    <cfRule type="expression" dxfId="136" priority="31">
      <formula>OR($AD130="X",$AC130="X")</formula>
    </cfRule>
    <cfRule type="expression" dxfId="135" priority="32">
      <formula>AND($R130="X",OR($B130&lt;&gt;"",$C130&lt;&gt;"",$D130&lt;&gt;""))</formula>
    </cfRule>
    <cfRule type="expression" dxfId="134" priority="33">
      <formula>AND($AD130=1,$AC130=1)</formula>
    </cfRule>
    <cfRule type="expression" dxfId="133" priority="34">
      <formula>$AD130=1</formula>
    </cfRule>
    <cfRule type="expression" dxfId="132" priority="35">
      <formula>$AC130=1</formula>
    </cfRule>
  </conditionalFormatting>
  <conditionalFormatting sqref="D130:D144">
    <cfRule type="expression" dxfId="131" priority="45">
      <formula>OR($AD130="X",$AC130="X")</formula>
    </cfRule>
    <cfRule type="expression" dxfId="130" priority="46">
      <formula>AND($AD130=1,$AC130=1)</formula>
    </cfRule>
    <cfRule type="expression" dxfId="129" priority="47">
      <formula>$AD130=1</formula>
    </cfRule>
  </conditionalFormatting>
  <conditionalFormatting sqref="D145:D149 D9:D110 E118:E120">
    <cfRule type="expression" dxfId="128" priority="152">
      <formula>AND($R9="X",OR($B9&lt;&gt;"",$C9&lt;&gt;""))</formula>
    </cfRule>
  </conditionalFormatting>
  <conditionalFormatting sqref="D150">
    <cfRule type="expression" dxfId="127" priority="718">
      <formula>AND($R150="X",OR($B150&lt;&gt;"",#REF!&lt;&gt;""))</formula>
    </cfRule>
  </conditionalFormatting>
  <conditionalFormatting sqref="D112">
    <cfRule type="expression" dxfId="126" priority="27">
      <formula>AND($R112="X",OR($B112&lt;&gt;"",$C112&lt;&gt;""))</formula>
    </cfRule>
  </conditionalFormatting>
  <conditionalFormatting sqref="D154">
    <cfRule type="expression" dxfId="125" priority="79">
      <formula>$AC154=1</formula>
    </cfRule>
    <cfRule type="expression" dxfId="124" priority="80">
      <formula>AND($R154="X",OR($B154&lt;&gt;"",$C154&lt;&gt;"",$D154&lt;&gt;"",$E154&lt;&gt;""))</formula>
    </cfRule>
    <cfRule type="expression" dxfId="123" priority="81">
      <formula>AND($AD154=1,$AC154=1)</formula>
    </cfRule>
    <cfRule type="expression" dxfId="122" priority="82">
      <formula>$AD154=1</formula>
    </cfRule>
    <cfRule type="expression" dxfId="121" priority="83">
      <formula>AND($R154="X",OR($B154&lt;&gt;"",$C154&lt;&gt;"",$D154&lt;&gt;""))</formula>
    </cfRule>
    <cfRule type="expression" dxfId="120" priority="85">
      <formula>$AC154=1</formula>
    </cfRule>
    <cfRule type="expression" dxfId="119" priority="86">
      <formula>AND($R154="X",OR($B154&lt;&gt;"",$C154&lt;&gt;"",$D154&lt;&gt;"",$E154&lt;&gt;""))</formula>
    </cfRule>
    <cfRule type="expression" dxfId="118" priority="87">
      <formula>AND($AD154=1,$AC154=1)</formula>
    </cfRule>
    <cfRule type="expression" dxfId="117" priority="88">
      <formula>$AD154=1</formula>
    </cfRule>
    <cfRule type="expression" dxfId="116" priority="89">
      <formula>AND($R154="X",OR($B154&lt;&gt;"",$C154&lt;&gt;"",$D154&lt;&gt;""))</formula>
    </cfRule>
  </conditionalFormatting>
  <conditionalFormatting sqref="D157">
    <cfRule type="expression" dxfId="115" priority="25">
      <formula>OR($AD157="X",$AC157="X")</formula>
    </cfRule>
  </conditionalFormatting>
  <conditionalFormatting sqref="D163">
    <cfRule type="expression" dxfId="114" priority="99">
      <formula>AND($R163="X",$B163&lt;&gt;"")</formula>
    </cfRule>
    <cfRule type="expression" dxfId="113" priority="100">
      <formula>OR($AD163="X",$AC163="X")</formula>
    </cfRule>
    <cfRule type="expression" dxfId="112" priority="101">
      <formula>AND($AD163=1,$AC163=1)</formula>
    </cfRule>
    <cfRule type="expression" dxfId="111" priority="102">
      <formula>$AD163=1</formula>
    </cfRule>
  </conditionalFormatting>
  <conditionalFormatting sqref="E79">
    <cfRule type="expression" dxfId="110" priority="67">
      <formula>AND($R79="X",OR($B79&lt;&gt;"",$C79&lt;&gt;"",$D79&lt;&gt;"",$E79&lt;&gt;""))</formula>
    </cfRule>
    <cfRule type="expression" dxfId="109" priority="68">
      <formula>AND($AD79=1,$AC79=1)</formula>
    </cfRule>
    <cfRule type="expression" dxfId="108" priority="69">
      <formula>$AD79=1</formula>
    </cfRule>
    <cfRule type="expression" dxfId="107" priority="70">
      <formula>AND($R79="X",OR($B79&lt;&gt;"",$C79&lt;&gt;"",$E79&lt;&gt;"",#REF!&lt;&gt;""))</formula>
    </cfRule>
  </conditionalFormatting>
  <conditionalFormatting sqref="E82">
    <cfRule type="expression" dxfId="106" priority="61">
      <formula>AND($R82="X",OR($B82&lt;&gt;"",$C82&lt;&gt;"",$D82&lt;&gt;"",$E82&lt;&gt;""))</formula>
    </cfRule>
    <cfRule type="expression" dxfId="105" priority="62">
      <formula>AND($AD82=1,$AC82=1)</formula>
    </cfRule>
    <cfRule type="expression" dxfId="104" priority="63">
      <formula>$AD82=1</formula>
    </cfRule>
    <cfRule type="expression" dxfId="103" priority="64">
      <formula>$AC82=1</formula>
    </cfRule>
    <cfRule type="expression" dxfId="102" priority="65">
      <formula>AND($R82="X",OR($B82&lt;&gt;"",$C82&lt;&gt;"",$E82&lt;&gt;"",#REF!&lt;&gt;""))</formula>
    </cfRule>
    <cfRule type="expression" dxfId="101" priority="66">
      <formula>$AC82=1</formula>
    </cfRule>
  </conditionalFormatting>
  <conditionalFormatting sqref="E101">
    <cfRule type="expression" dxfId="100" priority="71">
      <formula>AND($R101="X",OR($B101&lt;&gt;"",$C101&lt;&gt;"",$D101&lt;&gt;"",$E101&lt;&gt;""))</formula>
    </cfRule>
    <cfRule type="expression" dxfId="99" priority="72">
      <formula>AND($AD101=1,$AC101=1)</formula>
    </cfRule>
    <cfRule type="expression" dxfId="98" priority="73">
      <formula>$AD101=1</formula>
    </cfRule>
    <cfRule type="expression" dxfId="97" priority="74">
      <formula>$AC101=1</formula>
    </cfRule>
    <cfRule type="expression" dxfId="96" priority="75">
      <formula>AND($R101="X",OR($B101&lt;&gt;"",$C101&lt;&gt;"",$E101&lt;&gt;"",#REF!&lt;&gt;""))</formula>
    </cfRule>
  </conditionalFormatting>
  <conditionalFormatting sqref="E112 E145:E149 E174:E183 E151:E171">
    <cfRule type="expression" dxfId="95" priority="28">
      <formula>AND($R112="X",OR($B112&lt;&gt;"",$C112&lt;&gt;"",$D112&lt;&gt;""))</formula>
    </cfRule>
  </conditionalFormatting>
  <conditionalFormatting sqref="E112:E114">
    <cfRule type="expression" dxfId="94" priority="184">
      <formula>AND($R112="X",OR(#REF!&lt;&gt;"",$B112&lt;&gt;"",$C112&lt;&gt;""))</formula>
    </cfRule>
  </conditionalFormatting>
  <conditionalFormatting sqref="E115:E118">
    <cfRule type="expression" dxfId="93" priority="202">
      <formula>AND($R115="X",OR($B115&lt;&gt;"",$C115&lt;&gt;"",$D115&lt;&gt;""))</formula>
    </cfRule>
  </conditionalFormatting>
  <conditionalFormatting sqref="E121">
    <cfRule type="expression" dxfId="92" priority="76">
      <formula>AND($R121="X",OR($B121&lt;&gt;"",$C121&lt;&gt;"",$D121&lt;&gt;"",$E121&lt;&gt;""))</formula>
    </cfRule>
    <cfRule type="expression" dxfId="91" priority="77">
      <formula>AND($R121="X",OR($B121&lt;&gt;"",$C121&lt;&gt;"",$E121&lt;&gt;"",#REF!&lt;&gt;""))</formula>
    </cfRule>
    <cfRule type="expression" dxfId="90" priority="78">
      <formula>$AC121=1</formula>
    </cfRule>
  </conditionalFormatting>
  <conditionalFormatting sqref="E121:E122 E9:E110 F123:F124 E125:E128">
    <cfRule type="expression" dxfId="89" priority="158">
      <formula>AND($R9="X",OR($B9&lt;&gt;"",$C9&lt;&gt;"",$D9&lt;&gt;""))</formula>
    </cfRule>
  </conditionalFormatting>
  <conditionalFormatting sqref="E123:E124">
    <cfRule type="expression" dxfId="88" priority="7">
      <formula>AND($R123="X",$B123&lt;&gt;"")</formula>
    </cfRule>
    <cfRule type="expression" dxfId="87" priority="8">
      <formula>AND($AD123=1,$AC123=1)</formula>
    </cfRule>
    <cfRule type="expression" dxfId="86" priority="9">
      <formula>$AD123=1</formula>
    </cfRule>
    <cfRule type="expression" dxfId="85" priority="10">
      <formula>OR($AD123="X",$AC123="X")</formula>
    </cfRule>
    <cfRule type="expression" dxfId="84" priority="11">
      <formula>$AC123=1</formula>
    </cfRule>
    <cfRule type="expression" dxfId="83" priority="12">
      <formula>AND(NOT(ISBLANK($W123)),ISBLANK($AC123),ISBLANK($AD123))</formula>
    </cfRule>
  </conditionalFormatting>
  <conditionalFormatting sqref="E130:E144">
    <cfRule type="expression" dxfId="82" priority="50">
      <formula>AND($R130="X",OR($B130&lt;&gt;"",$C130&lt;&gt;"",$D130&lt;&gt;""))</formula>
    </cfRule>
  </conditionalFormatting>
  <conditionalFormatting sqref="E150">
    <cfRule type="expression" dxfId="81" priority="736">
      <formula>AND($R150="X",OR($B150&lt;&gt;"",#REF!&lt;&gt;"",$D150&lt;&gt;""))</formula>
    </cfRule>
  </conditionalFormatting>
  <conditionalFormatting sqref="E153">
    <cfRule type="expression" dxfId="80" priority="90">
      <formula>$AC153=1</formula>
    </cfRule>
    <cfRule type="expression" dxfId="79" priority="91">
      <formula>AND($R153="X",OR($B153&lt;&gt;"",$C153&lt;&gt;"",$D153&lt;&gt;"",$E153&lt;&gt;""))</formula>
    </cfRule>
    <cfRule type="expression" dxfId="78" priority="92">
      <formula>AND($AD153=1,$AC153=1)</formula>
    </cfRule>
    <cfRule type="expression" dxfId="77" priority="93">
      <formula>$AD153=1</formula>
    </cfRule>
  </conditionalFormatting>
  <conditionalFormatting sqref="E156:E157">
    <cfRule type="expression" dxfId="76" priority="106">
      <formula>OR($AD156="X",$AC156="X")</formula>
    </cfRule>
    <cfRule type="expression" dxfId="75" priority="107">
      <formula>AND($AD156=1,$AC156=1)</formula>
    </cfRule>
    <cfRule type="expression" dxfId="74" priority="108">
      <formula>$AD156=1</formula>
    </cfRule>
    <cfRule type="expression" dxfId="73" priority="109">
      <formula>$AC156=1</formula>
    </cfRule>
    <cfRule type="expression" dxfId="72" priority="110">
      <formula>AND($R156="X",#REF!&lt;&gt;"")</formula>
    </cfRule>
  </conditionalFormatting>
  <conditionalFormatting sqref="E130:G130 B130:C144">
    <cfRule type="expression" dxfId="71" priority="54">
      <formula>AND($AD130=1,$AC130=1)</formula>
    </cfRule>
    <cfRule type="expression" dxfId="70" priority="55">
      <formula>$AD130=1</formula>
    </cfRule>
    <cfRule type="expression" dxfId="69" priority="56">
      <formula>$AC130=1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4:F183 F151:F171">
    <cfRule type="expression" dxfId="68" priority="29">
      <formula>AND($R112="X",OR($B112&lt;&gt;"",$C112&lt;&gt;"",$D112&lt;&gt;"",$E112&lt;&gt;""))</formula>
    </cfRule>
  </conditionalFormatting>
  <conditionalFormatting sqref="F112:F114">
    <cfRule type="expression" dxfId="67" priority="185">
      <formula>AND($R112="X",OR(#REF!&lt;&gt;"",$B112&lt;&gt;"",$C112&lt;&gt;"",$E112&lt;&gt;""))</formula>
    </cfRule>
  </conditionalFormatting>
  <conditionalFormatting sqref="F115:F118">
    <cfRule type="expression" dxfId="66" priority="203">
      <formula>AND($R115="X",OR($B115&lt;&gt;"",$C115&lt;&gt;"",$D115&lt;&gt;"",$E115&lt;&gt;""))</formula>
    </cfRule>
  </conditionalFormatting>
  <conditionalFormatting sqref="F118:F120 F129:G129">
    <cfRule type="expression" dxfId="65" priority="188">
      <formula>AND($R118="X",OR($B118&lt;&gt;"",$C118&lt;&gt;"",$E118&lt;&gt;"",#REF!&lt;&gt;""))</formula>
    </cfRule>
  </conditionalFormatting>
  <conditionalFormatting sqref="F121:F149 F9:F110">
    <cfRule type="expression" dxfId="64" priority="159">
      <formula>AND($R9="X",OR($B9&lt;&gt;"",$C9&lt;&gt;"",$D9&lt;&gt;"",$E9&lt;&gt;""))</formula>
    </cfRule>
  </conditionalFormatting>
  <conditionalFormatting sqref="F128">
    <cfRule type="expression" dxfId="63" priority="60">
      <formula>AND($R128="X",OR($B128&lt;&gt;"",$C128&lt;&gt;"",$E128&lt;&gt;"",#REF!&lt;&gt;""))</formula>
    </cfRule>
  </conditionalFormatting>
  <conditionalFormatting sqref="F150">
    <cfRule type="expression" dxfId="62" priority="737">
      <formula>AND($R150="X",OR($B150&lt;&gt;"",#REF!&lt;&gt;"",$D150&lt;&gt;"",$E150&lt;&gt;""))</formula>
    </cfRule>
  </conditionalFormatting>
  <conditionalFormatting sqref="G112 G174:G183 G151:G171">
    <cfRule type="expression" dxfId="61" priority="30">
      <formula>AND($R112="X",OR($B112&lt;&gt;"",$C112&lt;&gt;"",$D112&lt;&gt;"",$E112&lt;&gt;"",$F112&lt;&gt;""))</formula>
    </cfRule>
  </conditionalFormatting>
  <conditionalFormatting sqref="G112:G114">
    <cfRule type="expression" dxfId="60" priority="186">
      <formula>AND($R112="X",OR(#REF!&lt;&gt;"",$B112&lt;&gt;"",$C112&lt;&gt;"",$E112&lt;&gt;"",$F112&lt;&gt;""))</formula>
    </cfRule>
  </conditionalFormatting>
  <conditionalFormatting sqref="G115:G118">
    <cfRule type="expression" dxfId="59" priority="204">
      <formula>AND($R115="X",OR($B115&lt;&gt;"",$C115&lt;&gt;"",$D115&lt;&gt;"",$E115&lt;&gt;"",$F115&lt;&gt;""))</formula>
    </cfRule>
  </conditionalFormatting>
  <conditionalFormatting sqref="G118:G120">
    <cfRule type="expression" dxfId="58" priority="189">
      <formula>AND($R118="X",OR($B118&lt;&gt;"",$C118&lt;&gt;"",$E118&lt;&gt;"",#REF!&lt;&gt;"",$F118&lt;&gt;""))</formula>
    </cfRule>
  </conditionalFormatting>
  <conditionalFormatting sqref="G129">
    <cfRule type="expression" dxfId="57" priority="98">
      <formula>AND($R129="X",OR($B129&lt;&gt;"",$C129&lt;&gt;"",$D129&lt;&gt;"",$E129&lt;&gt;""))</formula>
    </cfRule>
    <cfRule type="expression" dxfId="56" priority="760">
      <formula>AND($R129="X",OR($B129&lt;&gt;"",$C129&lt;&gt;"",$E129&lt;&gt;"",#REF!&lt;&gt;"",$F129&lt;&gt;""))</formula>
    </cfRule>
  </conditionalFormatting>
  <conditionalFormatting sqref="G130:G144">
    <cfRule type="expression" dxfId="55" priority="52">
      <formula>AND($R130="X",OR($B130&lt;&gt;"",$C130&lt;&gt;"",$D130&lt;&gt;"",$E130&lt;&gt;"",$F130&lt;&gt;""))</formula>
    </cfRule>
  </conditionalFormatting>
  <conditionalFormatting sqref="G145:G149 G9:G110 G121:G128">
    <cfRule type="expression" dxfId="54" priority="160">
      <formula>AND($R9="X",OR($B9&lt;&gt;"",$C9&lt;&gt;"",$D9&lt;&gt;"",$E9&lt;&gt;"",$F9&lt;&gt;""))</formula>
    </cfRule>
  </conditionalFormatting>
  <conditionalFormatting sqref="G150">
    <cfRule type="expression" dxfId="53" priority="738">
      <formula>AND($R150="X",OR($B150&lt;&gt;"",#REF!&lt;&gt;"",$D150&lt;&gt;"",$E150&lt;&gt;"",$F150&lt;&gt;""))</formula>
    </cfRule>
  </conditionalFormatting>
  <conditionalFormatting sqref="H185:H186 H206:H1046">
    <cfRule type="expression" dxfId="52" priority="319">
      <formula>$Q185="X"</formula>
    </cfRule>
  </conditionalFormatting>
  <conditionalFormatting sqref="I9:I109 I111:I183">
    <cfRule type="expression" dxfId="51" priority="156">
      <formula>$R9="X"</formula>
    </cfRule>
  </conditionalFormatting>
  <conditionalFormatting sqref="Q9:Q183">
    <cfRule type="cellIs" dxfId="50" priority="40" operator="equal">
      <formula>"1..1"</formula>
    </cfRule>
    <cfRule type="cellIs" dxfId="49" priority="41" operator="equal">
      <formula>"0..n"</formula>
    </cfRule>
    <cfRule type="cellIs" dxfId="48" priority="42" operator="equal">
      <formula>"0..1"</formula>
    </cfRule>
  </conditionalFormatting>
  <conditionalFormatting sqref="D172">
    <cfRule type="expression" dxfId="47" priority="762">
      <formula>$AC173=1</formula>
    </cfRule>
  </conditionalFormatting>
  <conditionalFormatting sqref="D172">
    <cfRule type="expression" dxfId="46" priority="765">
      <formula>AND($AD173=1,$AC173=1)</formula>
    </cfRule>
    <cfRule type="expression" dxfId="45" priority="766">
      <formula>$AD173=1</formula>
    </cfRule>
  </conditionalFormatting>
  <conditionalFormatting sqref="D172">
    <cfRule type="expression" dxfId="44" priority="768">
      <formula>AND(NOT(ISBLANK($W173)),ISBLANK($AC173),ISBLANK($AD173))</formula>
    </cfRule>
  </conditionalFormatting>
  <conditionalFormatting sqref="D172">
    <cfRule type="expression" dxfId="43" priority="770">
      <formula>OR($AD173="X",$AC173="X")</formula>
    </cfRule>
  </conditionalFormatting>
  <conditionalFormatting sqref="D172">
    <cfRule type="expression" dxfId="42" priority="773">
      <formula>AND($R173="X",OR($B173&lt;&gt;"",$C173&lt;&gt;""))</formula>
    </cfRule>
  </conditionalFormatting>
  <conditionalFormatting sqref="E173">
    <cfRule type="expression" dxfId="41" priority="775">
      <formula>AND($R173="X",OR($B173&lt;&gt;"",$C173&lt;&gt;"",$D172&lt;&gt;""))</formula>
    </cfRule>
  </conditionalFormatting>
  <conditionalFormatting sqref="E172">
    <cfRule type="expression" dxfId="40" priority="776">
      <formula>AND($R172="X",OR($B172&lt;&gt;"",$C172&lt;&gt;"",#REF!&lt;&gt;""))</formula>
    </cfRule>
  </conditionalFormatting>
  <conditionalFormatting sqref="F173">
    <cfRule type="expression" dxfId="39" priority="778">
      <formula>AND($R173="X",OR($B173&lt;&gt;"",$C173&lt;&gt;"",$D172&lt;&gt;"",$E173&lt;&gt;""))</formula>
    </cfRule>
  </conditionalFormatting>
  <conditionalFormatting sqref="F172">
    <cfRule type="expression" dxfId="38" priority="779">
      <formula>AND($R172="X",OR($B172&lt;&gt;"",$C172&lt;&gt;"",#REF!&lt;&gt;"",$E172&lt;&gt;""))</formula>
    </cfRule>
  </conditionalFormatting>
  <conditionalFormatting sqref="G173">
    <cfRule type="expression" dxfId="37" priority="781">
      <formula>AND($R173="X",OR($B173&lt;&gt;"",$C173&lt;&gt;"",$D172&lt;&gt;"",$E173&lt;&gt;"",$F173&lt;&gt;""))</formula>
    </cfRule>
  </conditionalFormatting>
  <conditionalFormatting sqref="G172">
    <cfRule type="expression" dxfId="36" priority="782">
      <formula>AND($R172="X",OR($B172&lt;&gt;"",$C172&lt;&gt;"",#REF!&lt;&gt;"",$E172&lt;&gt;"",$F172&lt;&gt;""))</formula>
    </cfRule>
  </conditionalFormatting>
  <conditionalFormatting sqref="D173">
    <cfRule type="expression" dxfId="35" priority="5">
      <formula>$AC173=1</formula>
    </cfRule>
  </conditionalFormatting>
  <conditionalFormatting sqref="D173">
    <cfRule type="expression" dxfId="34" priority="3">
      <formula>AND($AD173=1,$AC173=1)</formula>
    </cfRule>
    <cfRule type="expression" dxfId="33" priority="4">
      <formula>$AD173=1</formula>
    </cfRule>
  </conditionalFormatting>
  <conditionalFormatting sqref="D173">
    <cfRule type="expression" dxfId="32" priority="6">
      <formula>AND(NOT(ISBLANK($W173)),ISBLANK($AC173),ISBLANK($AD173))</formula>
    </cfRule>
  </conditionalFormatting>
  <conditionalFormatting sqref="D173">
    <cfRule type="expression" dxfId="31" priority="1">
      <formula>OR($AD173="X",$AC173="X")</formula>
    </cfRule>
  </conditionalFormatting>
  <conditionalFormatting sqref="D173">
    <cfRule type="expression" dxfId="30" priority="2">
      <formula>AND($R173="X",$B173&lt;&gt;"")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purl.org/dc/elements/1.1/"/>
    <ds:schemaRef ds:uri="http://www.w3.org/XML/1998/namespace"/>
    <ds:schemaRef ds:uri="http://schemas.openxmlformats.org/package/2006/metadata/core-properties"/>
    <ds:schemaRef ds:uri="http://schemas.microsoft.com/office/2006/metadata/properties"/>
    <ds:schemaRef ds:uri="http://schemas.microsoft.com/office/2006/documentManagement/types"/>
    <ds:schemaRef ds:uri="http://purl.org/dc/terms/"/>
    <ds:schemaRef ds:uri="http://schemas.microsoft.com/office/infopath/2007/PartnerControls"/>
    <ds:schemaRef ds:uri="f6ca01e7-bd19-41f1-999c-e032ef5104c3"/>
    <ds:schemaRef ds:uri="1720d4e8-2b1e-4bd1-aad5-1b4debf9b56d"/>
    <ds:schemaRef ds:uri="http://schemas.microsoft.com/sharepoint/v3"/>
    <ds:schemaRef ds:uri="http://purl.org/dc/dcmityp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2024-02-13T10:24:27Z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