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namedSheetViews/namedSheetView1.xml" ContentType="application/vnd.ms-excel.namedsheetview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3484" documentId="13_ncr:1_{25E1360D-3F9F-4661-933F-5159F3386708}" xr6:coauthVersionLast="47" xr6:coauthVersionMax="47" xr10:uidLastSave="{3AFA37B1-479D-44C0-97DB-99F967EADAE9}"/>
  <bookViews>
    <workbookView xWindow="28680" yWindow="-120" windowWidth="29040" windowHeight="15720" tabRatio="914" firstSheet="8"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DR" sheetId="74" r:id="rId13"/>
    <sheet name="RS-RR" sheetId="75" r:id="rId14"/>
    <sheet name="RS-BPV" sheetId="66" r:id="rId15"/>
    <sheet name="RS-BPV-WIP" sheetId="68" r:id="rId16"/>
    <sheet name="RC-DEC" sheetId="69" r:id="rId17"/>
    <sheet name="RS-SR"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'RS-DR'!$A$8:$N$61</definedName>
    <definedName name="_xlnm._FilterDatabase" localSheetId="11" hidden="1">'RS-RI'!$A$8:$N$90</definedName>
    <definedName name="_xlnm._FilterDatabase" localSheetId="13" hidden="1">'RS-RR'!$A$8:$N$42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91" i="73"/>
  <c r="A10" i="33"/>
  <c r="A11" i="33"/>
  <c r="A12" i="33"/>
  <c r="A13" i="33"/>
  <c r="A14" i="33"/>
  <c r="A15" i="33"/>
  <c r="A17" i="33"/>
  <c r="A18" i="33"/>
  <c r="A19" i="33"/>
  <c r="A20" i="33"/>
  <c r="A21"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8" i="33"/>
  <c r="A200" i="33"/>
  <c r="A201" i="33"/>
  <c r="A202" i="33"/>
  <c r="A203" i="33"/>
  <c r="A204" i="33"/>
  <c r="A205" i="33"/>
  <c r="A199" i="33"/>
  <c r="AD206" i="33"/>
  <c r="AE206" i="33"/>
  <c r="C206" i="33"/>
  <c r="D206" i="33"/>
  <c r="E206" i="33"/>
  <c r="F206" i="33"/>
  <c r="G206" i="33"/>
  <c r="H206" i="33"/>
  <c r="I206" i="33"/>
  <c r="J206" i="33"/>
  <c r="K206" i="33"/>
  <c r="L206" i="33"/>
  <c r="M206" i="33"/>
  <c r="N206" i="33"/>
  <c r="O206" i="33"/>
  <c r="P206" i="33"/>
  <c r="R206" i="33"/>
  <c r="S206" i="33"/>
  <c r="Z206" i="33"/>
  <c r="AA206" i="33"/>
  <c r="AC206"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2" i="74"/>
  <c r="W62" i="74"/>
  <c r="U62" i="74"/>
  <c r="T62" i="74"/>
  <c r="N62" i="74"/>
  <c r="M62" i="74"/>
  <c r="K62" i="74"/>
  <c r="I62" i="74"/>
  <c r="H62" i="74"/>
  <c r="G62" i="74"/>
  <c r="F62" i="74"/>
  <c r="E62" i="74"/>
  <c r="D62" i="74"/>
  <c r="C62" i="74"/>
  <c r="X91" i="73"/>
  <c r="W91" i="73"/>
  <c r="U91" i="73"/>
  <c r="T91" i="73"/>
  <c r="N91" i="73"/>
  <c r="M91" i="73"/>
  <c r="K91" i="73"/>
  <c r="I91" i="73"/>
  <c r="H91" i="73"/>
  <c r="G91" i="73"/>
  <c r="F91" i="73"/>
  <c r="E91" i="73"/>
  <c r="D91" i="73"/>
  <c r="C91"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6" i="70"/>
  <c r="C16" i="70"/>
  <c r="D16" i="70"/>
  <c r="E16" i="70"/>
  <c r="F16" i="70"/>
  <c r="G16" i="70"/>
  <c r="H16" i="70"/>
  <c r="I16" i="70"/>
  <c r="K16" i="70"/>
  <c r="M16" i="70"/>
  <c r="N16" i="70"/>
  <c r="T16" i="70"/>
  <c r="U16" i="70"/>
  <c r="W16" i="70"/>
  <c r="C73" i="66"/>
  <c r="D73" i="66"/>
  <c r="E73" i="66"/>
  <c r="F73" i="66"/>
  <c r="G73" i="66"/>
  <c r="H73" i="66"/>
  <c r="I73" i="66"/>
  <c r="J73" i="66"/>
  <c r="K73" i="66"/>
  <c r="L73" i="66"/>
  <c r="M73" i="66"/>
  <c r="N73" i="66"/>
  <c r="O73" i="66"/>
  <c r="P73" i="66"/>
  <c r="R73" i="66"/>
  <c r="S73" i="66"/>
  <c r="AA73" i="66"/>
  <c r="AB73" i="66"/>
  <c r="AD73" i="66"/>
  <c r="Y16" i="70"/>
  <c r="X16" i="70"/>
  <c r="AF65" i="69"/>
  <c r="AE65" i="69"/>
  <c r="AD65" i="69"/>
  <c r="AB65" i="69"/>
  <c r="AA65" i="69"/>
  <c r="U65" i="69"/>
  <c r="T65" i="69"/>
  <c r="R65" i="69"/>
  <c r="Q65" i="69"/>
  <c r="P65" i="69"/>
  <c r="O65" i="69"/>
  <c r="N65" i="69"/>
  <c r="M65" i="69"/>
  <c r="L65" i="69"/>
  <c r="K65" i="69"/>
  <c r="J65" i="69"/>
  <c r="G65" i="69"/>
  <c r="F65" i="69"/>
  <c r="E65" i="69"/>
  <c r="D65" i="69"/>
  <c r="C65" i="69"/>
  <c r="A65" i="69"/>
  <c r="A73" i="66" l="1"/>
  <c r="A62" i="74"/>
  <c r="A206" i="33"/>
  <c r="AD93" i="68"/>
  <c r="AC93" i="68"/>
  <c r="AB93" i="68"/>
  <c r="Z93" i="68"/>
  <c r="Y93" i="68"/>
  <c r="S93" i="68"/>
  <c r="R93" i="68"/>
  <c r="P93" i="68"/>
  <c r="O93" i="68"/>
  <c r="N93" i="68"/>
  <c r="M93" i="68"/>
  <c r="L93" i="68"/>
  <c r="K93" i="68"/>
  <c r="J93" i="68"/>
  <c r="I93" i="68"/>
  <c r="H93" i="68"/>
  <c r="G93" i="68"/>
  <c r="F93" i="68"/>
  <c r="E93" i="68"/>
  <c r="D93" i="68"/>
  <c r="C93" i="68"/>
  <c r="A93" i="68"/>
  <c r="AF73" i="66"/>
  <c r="AE73"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tc={015E6B0C-9481-45DD-953B-0C69799561A8}</author>
    <author>tc={671673A3-61CA-394E-94B2-4C7157E8A6A7}</author>
    <author>tc={3163C301-BF45-42AC-9B93-9FA29CCC4160}</author>
    <author>tc={E4B924E1-C80E-F54A-9F2A-990A48DF3558}</author>
    <author>tc={C836823B-BC8E-C84B-B7B0-FDAB5856DC4B}</author>
    <author>tc={F63CD7B6-7D33-47AE-8986-700F3EE32D5A}</author>
    <author>tc={AFBD8163-21DB-4F2E-A156-57821D6A83BF}</author>
    <author>tc={FF1AF53E-AE58-E849-A74B-33EB38D418D2}</author>
    <author>tc={85B1EF9F-47F0-CE46-887A-E909D7720A3B}</author>
    <author>tc={3B2E0936-494B-B445-A636-D7FDBB9167D5}</author>
    <author>tc={925BDB3E-FDC8-4AE9-BBEA-7ACEF4FDDB2C}</author>
    <author>tc={8AEC1623-DDE1-47FA-B84D-C6A42BA263BB}</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tc={B9304D63-9F9D-964F-8F86-CF50B77BBC82}</author>
    <author>tc={564332DB-ADA6-844E-907A-3843E012B57E}</author>
    <author>tc={66A8A844-C989-4951-BC67-0C2CE4D72C41}</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tc={6729E6ED-B0CD-41F4-BDE9-63A71C3B0080}</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7" authorId="7"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7" authorId="8" shapeId="0" xr:uid="{95402D26-313F-48EA-8BE2-DDC426A476B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8" authorId="9"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20" authorId="10"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21" authorId="11"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2" authorId="12"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3"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3" authorId="14"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5"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4" authorId="16"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D25" authorId="17"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K26" authorId="18"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6" authorId="19"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7" authorId="20"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7" authorId="21"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7" authorId="22"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8" authorId="23" shapeId="0" xr:uid="{AFBD8163-21DB-4F2E-A156-57821D6A83B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X30" authorId="24" shapeId="0" xr:uid="{FF1AF53E-AE58-E849-A74B-33EB38D418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Vu l’ENUM je ne pense pas que ça corresponde à ce que veut le métier donc je pense qu’il faut mieux l’enlever !
Réponse :
    On l'avait bien précisé à Philippe et Bruno que ça ne serait pas des chiffres 4, 5, mais ils trouvaient le champ intéressant quand même</t>
      </text>
    </comment>
    <comment ref="C35" authorId="25"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5" authorId="26"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6" authorId="27"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8"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D51" authorId="29"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W53" authorId="30"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5" authorId="31"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4" authorId="32"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7" authorId="33"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76" authorId="34"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7" authorId="35"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7" authorId="36"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77" authorId="37"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8" authorId="38"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9" authorId="39"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82" authorId="40"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2" authorId="41"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X82" authorId="42" shapeId="0" xr:uid="{9EEEA36D-4CCB-4E28-A80B-46F1DF7D5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RS-EDA-SMUR n'a pas le champ Pays comme il peut être déterminé via le code INSEE plus haut
Réponse :
    Ca serait plutôt à répercuter partout que faire des exceptions !
Réponse :
    Je le mets</t>
      </text>
    </comment>
    <comment ref="X83" authorId="43" shapeId="0" xr:uid="{81700F22-8DFB-6A4A-BE92-3A0EE1C56D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nécessaire ???!!!
Réponse :
    Si c'est un oubli je pense</t>
      </text>
    </comment>
    <comment ref="B84" authorId="44"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84" authorId="45"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5" authorId="46"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85" authorId="47"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6" authorId="48"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8" authorId="49"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8" authorId="50"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X88" authorId="51" shapeId="0" xr:uid="{0E967918-B0FF-874A-A786-2C84A1372A9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je pense que ça vaut le coup en 15-SMUR ! Par contre, je ne pense pas que ça doive être présent en 15-18 !
Réponse :
    En 15-18 c'est le commentaire de l'alerte initiale (il est presque indispensable), je ne sais plus pourquoi Philippe et Bruno n'ont pas conservé ces champs, je peux les ajouter</t>
      </text>
    </comment>
    <comment ref="D90" authorId="52" shapeId="0" xr:uid="{9C971BC8-B630-4062-8B21-00AD945C067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Permet de passer les informations spécifiques à l' ARM sur le dossier </t>
      </text>
    </comment>
    <comment ref="H92" authorId="53"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93" authorId="54" shapeId="0" xr:uid="{B9304D63-9F9D-964F-8F86-CF50B77BBC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une ENUM</t>
      </text>
    </comment>
    <comment ref="U94" authorId="55"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96" authorId="56" shapeId="0" xr:uid="{66A8A844-C989-4951-BC67-0C2CE4D72C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96" authorId="57"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7" authorId="58"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98" authorId="59"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99" authorId="60"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100" authorId="61"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100" authorId="62"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100" authorId="63"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101" authorId="64"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4" authorId="65"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4" authorId="66"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5" authorId="67"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5" authorId="68"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05" authorId="69"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106" authorId="70"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8" authorId="71"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8" authorId="72"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10" authorId="73"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10" authorId="74"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10" authorId="75"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11" authorId="76"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X113" authorId="77" shapeId="0" xr:uid="{7364402D-5058-2242-A016-E8B1E4183D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peut-être plutôt le mettre partout pour le moment !
Réponse :
    OK</t>
      </text>
    </comment>
    <comment ref="T114" authorId="78"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14" authorId="79"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9" authorId="80"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20" authorId="81"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21" authorId="82"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X121" authorId="83"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25" authorId="84"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5" authorId="85"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9" authorId="86"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t>
      </text>
    </comment>
    <comment ref="H131" authorId="87"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1" authorId="88"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37" authorId="8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9" authorId="90"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9" authorId="91"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4" authorId="92"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5" authorId="93"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45" authorId="94"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6" authorId="95"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46" authorId="96"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7" authorId="97"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V148" authorId="98"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X149" authorId="99"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U152" authorId="100"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53" authorId="101"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53" authorId="102"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55" authorId="103"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55" authorId="104"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7" authorId="105"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9" authorId="106"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60" authorId="107"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62" authorId="108"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63" authorId="109"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63" authorId="110"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64" authorId="111"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64" authorId="112"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8" authorId="113"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78" authorId="114"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81" authorId="115"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K193" authorId="116"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W193" authorId="117" shapeId="0" xr:uid="{7956E747-37D5-1E41-A985-638079B0C38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E196" authorId="118"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U196" authorId="119" shapeId="0" xr:uid="{A20A2C1A-91AD-C74B-9B6E-BAA04D2F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C198" authorId="120"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98" authorId="121"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199" authorId="122"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9" authorId="123"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Q201" authorId="124"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0" authorId="4" shapeId="0" xr:uid="{EB99A250-0835-4FCD-8985-4DBA667A00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A-t-on vraiment besoin d'un ID de mission partagée ? Puisqu'on rattache déjà le dossier à un dossier partagé ?</t>
      </text>
    </comment>
    <comment ref="B11" authorId="5"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P42" authorId="6"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P47" authorId="7" shapeId="0" xr:uid="{E80AFE3B-8130-4DEB-9395-FB04C70212E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48" authorId="8"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L76" authorId="9"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tc={490AA5DC-643D-4479-A3E9-8CF54FBA8A3D}</author>
    <author>tc={03BECA0F-0C96-480B-BD92-5AE9B88EB0A7}</author>
    <author>tc={D249D2FC-70B5-4233-9E6E-B511D09AF254}</author>
    <author>tc={1B373D99-75B5-4C99-897C-231F6E0144FE}</author>
    <author>tc={B34685CE-7E85-4538-A295-D11534BA03B8}</author>
    <author>tc={4DA601C9-6AF5-499E-857A-82256D1E8538}</author>
  </authors>
  <commentList>
    <comment ref="B8" authorId="0"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4" authorId="1"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C15" authorId="2" shapeId="0" xr:uid="{03BECA0F-0C96-480B-BD92-5AE9B88EB0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 codes associés (pas EMSI)</t>
      </text>
    </comment>
    <comment ref="P15" authorId="3" shapeId="0" xr:uid="{D249D2FC-70B5-4233-9E6E-B511D09AF2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P18" authorId="4" shapeId="0" xr:uid="{1B373D99-75B5-4C99-897C-231F6E0144F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19" authorId="5"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L47" authorId="6"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tc={7B4ADB05-75CF-49BA-8B56-02C693943B77}</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C14" authorId="3" shapeId="0" xr:uid="{7B4ADB05-75CF-49BA-8B56-02C693943B7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Insérer ici motif de non execution. 
Modalités d'exécution (nommage à changer, et fusionner les 2 nomenclatures)
</t>
      </text>
    </comment>
    <comment ref="P40" authorId="4"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1"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1"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4"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0"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s>
  <commentList>
    <comment ref="B9" authorId="0" shapeId="0" xr:uid="{AE96FC88-5D60-4603-9229-530322B9B8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<sst xmlns="http://schemas.openxmlformats.org/spreadsheetml/2006/main" count="10711" uniqueCount="2856">
  <si>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</si>
  <si>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</si>
  <si>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</si>
  <si>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</si>
  <si>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</si>
  <si>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</si>
  <si>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</si>
  <si>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</si>
  <si>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</si>
  <si>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</si>
  <si>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</si>
  <si>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</si>
  <si>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</si>
  <si>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</si>
  <si>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</si>
  <si>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</si>
  <si>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</si>
  <si>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</si>
  <si>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</si>
  <si>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</si>
  <si>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</si>
  <si>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</si>
  <si>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</si>
  <si>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</si>
  <si>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</si>
  <si>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</si>
  <si>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</si>
  <si>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</si>
  <si>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</si>
  <si>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</si>
  <si>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</si>
  <si>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</si>
  <si>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</si>
  <si>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</si>
  <si>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</si>
  <si>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</si>
  <si>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</si>
  <si>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</si>
  <si>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</si>
  <si>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</si>
  <si>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</si>
  <si>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</si>
  <si>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</si>
  <si>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</si>
  <si>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</si>
  <si>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</si>
  <si>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</si>
  <si>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</si>
  <si>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</si>
  <si>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</si>
  <si>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</si>
  <si>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</si>
  <si>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</si>
  <si>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</si>
  <si>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</si>
  <si>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</si>
  <si>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</si>
  <si>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</si>
  <si>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</si>
  <si>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</si>
  <si>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</si>
  <si>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</si>
  <si>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</si>
  <si>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</si>
  <si>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</si>
  <si>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</si>
  <si>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</si>
  <si>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</si>
  <si>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</si>
  <si>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</si>
  <si>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</si>
  <si>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</si>
  <si>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</si>
  <si>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</si>
  <si>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</si>
  <si>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</si>
  <si>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</si>
  <si>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</si>
  <si>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</si>
  <si>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</si>
  <si>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</si>
  <si>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</si>
  <si>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</si>
  <si>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</si>
  <si>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</si>
  <si>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</si>
  <si>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</si>
  <si>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</si>
  <si>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</si>
  <si>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</si>
  <si>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</si>
  <si>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</si>
  <si>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</si>
  <si>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</si>
  <si>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</si>
  <si>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</si>
  <si>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</si>
  <si>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</si>
  <si>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</si>
  <si>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</si>
  <si>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</si>
  <si>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</si>
  <si>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</si>
  <si>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</si>
  <si>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</si>
  <si>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</si>
  <si>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</si>
  <si>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</si>
  <si>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</si>
  <si>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</si>
  <si>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</si>
  <si>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</si>
  <si>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</si>
  <si>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</si>
  <si>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</si>
  <si>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</si>
  <si>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</si>
  <si>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</si>
  <si>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</si>
  <si>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</si>
  <si>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</si>
  <si>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</si>
  <si>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</si>
  <si>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</si>
  <si>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</si>
  <si>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</si>
  <si>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</si>
  <si>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</si>
  <si>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</si>
  <si>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</si>
  <si>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</si>
  <si>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</si>
  <si>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</si>
  <si>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</si>
  <si>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</si>
  <si>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</si>
  <si>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</si>
  <si>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</si>
  <si>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</si>
  <si>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</si>
  <si>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</si>
  <si>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</si>
  <si>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</si>
  <si>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</si>
  <si>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</si>
  <si>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</si>
  <si>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</si>
  <si>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</si>
  <si>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</si>
  <si>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</si>
  <si>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</si>
  <si>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</si>
  <si>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</si>
  <si>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</si>
  <si>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</si>
  <si>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</si>
  <si>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</si>
  <si>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</si>
  <si>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</si>
  <si>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</si>
  <si>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</si>
  <si>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</si>
  <si>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</si>
  <si>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</si>
  <si>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</si>
  <si>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</si>
  <si>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</si>
  <si>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</si>
  <si>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</si>
  <si>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</si>
  <si>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</si>
  <si>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</si>
  <si>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</si>
  <si>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</si>
  <si>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</si>
  <si>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</si>
  <si>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</si>
  <si>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</si>
  <si>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</si>
  <si>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</si>
  <si>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</si>
  <si>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</si>
  <si>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</si>
  <si>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</si>
  <si>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</si>
  <si>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</si>
  <si>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</si>
  <si>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</si>
  <si>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</si>
  <si>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</si>
  <si>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</si>
  <si>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</si>
  <si>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</si>
  <si>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</si>
  <si>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</si>
  <si>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</si>
  <si>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</si>
  <si>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</si>
  <si>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</si>
  <si>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</si>
  <si>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</si>
  <si>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</si>
  <si>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</si>
  <si>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</si>
  <si>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</si>
  <si>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</si>
  <si>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</si>
  <si>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</si>
  <si>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</si>
  <si>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</si>
  <si>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</si>
  <si>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</si>
  <si>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</si>
  <si>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</si>
  <si>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</si>
  <si>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</si>
  <si>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</si>
  <si>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</si>
  <si>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</si>
  <si>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</si>
  <si>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</si>
  <si>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</si>
  <si>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</si>
  <si>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</si>
  <si>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</si>
  <si>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</si>
  <si>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</si>
  <si>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</si>
  <si>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</si>
  <si>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</si>
  <si>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</si>
  <si>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</si>
  <si>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</si>
  <si>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</si>
  <si>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</si>
  <si>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</si>
  <si>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</si>
  <si>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</si>
  <si>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</si>
  <si>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</si>
  <si>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</si>
  <si>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</si>
  <si>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</si>
  <si>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</si>
  <si>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</si>
  <si>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</si>
  <si>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</si>
  <si>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</si>
  <si>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</si>
  <si>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</si>
  <si>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</si>
  <si>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</si>
  <si>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</si>
  <si>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</si>
  <si>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</si>
  <si>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</si>
  <si>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</si>
  <si>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</si>
  <si>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</si>
  <si>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</si>
  <si>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</si>
  <si>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</si>
  <si>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</si>
  <si>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</si>
  <si>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</si>
  <si>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</si>
  <si>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</si>
  <si>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</si>
  <si>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</si>
  <si>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</si>
  <si>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</si>
  <si>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</si>
  <si>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</si>
  <si>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</si>
  <si>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</si>
  <si>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</si>
  <si>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</si>
  <si>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</si>
  <si>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</si>
  <si>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</si>
  <si>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</si>
  <si>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</si>
  <si>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</si>
  <si>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</si>
  <si>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</si>
  <si>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</si>
  <si>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</si>
  <si>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</si>
  <si>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</si>
  <si>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</si>
  <si>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</si>
  <si>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</si>
  <si>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</si>
  <si>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</si>
  <si>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</si>
  <si>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</si>
  <si>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</si>
  <si>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</si>
  <si>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</si>
  <si>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</si>
  <si>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</si>
  <si>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</si>
  <si>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</si>
  <si>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</si>
  <si>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</si>
  <si>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</si>
  <si>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</si>
  <si>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</si>
  <si>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</si>
  <si>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</si>
  <si>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</si>
  <si>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</si>
  <si>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</si>
  <si>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</si>
  <si>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</si>
  <si>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</si>
  <si>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</si>
  <si>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</si>
  <si>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</si>
  <si>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</si>
  <si>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</si>
  <si>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</si>
  <si>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</si>
  <si>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</si>
  <si>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</si>
  <si>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</si>
  <si>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</si>
  <si>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</si>
  <si>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</si>
  <si>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</si>
  <si>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</si>
  <si>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</si>
  <si>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</si>
  <si>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</si>
  <si>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</si>
  <si>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</si>
  <si>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</si>
  <si>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</si>
  <si>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</si>
  <si>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</si>
  <si>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</si>
  <si>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</si>
  <si>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</si>
  <si>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</si>
  <si>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</si>
  <si>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</si>
  <si>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</si>
  <si>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</si>
  <si>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</si>
  <si>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</si>
  <si>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</si>
  <si>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</si>
  <si>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</si>
  <si>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</si>
  <si>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</si>
  <si>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</si>
  <si>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</si>
  <si>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</si>
  <si>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</si>
  <si>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</si>
  <si>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</si>
  <si>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</si>
  <si>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</si>
  <si>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</si>
  <si>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</si>
  <si>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</si>
  <si>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</si>
  <si>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</si>
  <si>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</si>
  <si>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</si>
  <si>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</si>
  <si>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</si>
  <si>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</si>
  <si>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</si>
  <si>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</si>
  <si>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</si>
  <si>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</si>
  <si>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</si>
  <si>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</si>
  <si>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</si>
  <si>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</si>
  <si>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</si>
  <si>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</si>
  <si>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</si>
  <si>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</si>
  <si>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</si>
  <si>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</si>
  <si>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</si>
  <si>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</si>
  <si>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</si>
  <si>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</si>
  <si>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</si>
  <si>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</si>
  <si>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</si>
  <si>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</si>
  <si>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</si>
  <si>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</si>
  <si>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</si>
  <si>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</si>
  <si>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</si>
  <si>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</si>
  <si>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</si>
  <si>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</si>
  <si>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</si>
  <si>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</si>
  <si>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</si>
  <si>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</si>
  <si>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</si>
  <si>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</si>
  <si>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</si>
  <si>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</si>
  <si>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</si>
  <si>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</si>
  <si>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</si>
  <si>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</si>
  <si>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</si>
  <si>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</si>
  <si>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</si>
  <si>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</si>
  <si>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</si>
  <si>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</si>
  <si>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</si>
  <si>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</si>
  <si>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</si>
  <si>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</si>
  <si>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</si>
  <si>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</si>
  <si>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</si>
  <si>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</si>
  <si>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</si>
  <si>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</si>
  <si>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</si>
  <si>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</si>
  <si>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</si>
  <si>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</si>
  <si>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</si>
  <si>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</si>
  <si>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</si>
  <si>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</si>
  <si>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</si>
  <si>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</si>
  <si>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</si>
  <si>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</si>
  <si>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</si>
  <si>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</si>
  <si>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</si>
  <si>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</si>
  <si>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</si>
  <si>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</si>
  <si>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</si>
  <si>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</si>
  <si>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</si>
  <si>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</si>
  <si>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</si>
  <si>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</si>
  <si>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</si>
  <si>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</si>
  <si>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</si>
  <si>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</si>
  <si>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</si>
  <si>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</si>
  <si>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</si>
  <si>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</si>
  <si>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</si>
  <si>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</si>
  <si>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</si>
  <si>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</si>
  <si>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</si>
  <si>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</si>
  <si>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</si>
  <si>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</si>
  <si>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</si>
  <si>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</si>
  <si>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</si>
  <si>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</si>
  <si>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</si>
  <si>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</si>
  <si>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</si>
  <si>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</si>
  <si>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</si>
  <si>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</si>
  <si>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</si>
  <si>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</si>
  <si>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</si>
  <si>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</si>
  <si>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</si>
  <si>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</si>
  <si>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</si>
  <si>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</si>
  <si>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</si>
  <si>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</si>
  <si>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</si>
  <si>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</si>
  <si>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</si>
  <si>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</si>
  <si>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</si>
  <si>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</si>
  <si>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</si>
  <si>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</si>
  <si>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</si>
  <si>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</si>
  <si>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</si>
  <si>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</si>
  <si>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</si>
  <si>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</si>
  <si>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</si>
  <si>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</si>
  <si>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</si>
  <si>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</si>
  <si>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</si>
  <si>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</si>
  <si>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</si>
  <si>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</si>
  <si>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</si>
  <si>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</si>
  <si>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</si>
  <si>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</si>
  <si>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</si>
  <si>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</si>
  <si>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</si>
  <si>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</si>
  <si>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</si>
  <si>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</si>
  <si>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</si>
  <si>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</si>
  <si>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</si>
  <si>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</si>
  <si>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</si>
  <si>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</si>
  <si>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</si>
  <si>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</si>
  <si>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</si>
  <si>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</si>
  <si>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</si>
  <si>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</si>
  <si>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</si>
  <si>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</si>
  <si>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</si>
  <si>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</si>
  <si>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</si>
  <si>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</si>
  <si>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</si>
  <si>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</si>
  <si>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</si>
  <si>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</si>
  <si>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</si>
  <si>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</si>
  <si>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</si>
  <si>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</si>
  <si>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</si>
  <si>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</si>
  <si>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</si>
  <si>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</si>
  <si>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</si>
  <si>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</si>
  <si>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</si>
  <si>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</si>
  <si>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</si>
  <si>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</si>
  <si>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</si>
  <si>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</si>
  <si>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</si>
  <si>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</si>
  <si>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</si>
  <si>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</si>
  <si>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</si>
  <si>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</si>
  <si>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</si>
  <si>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</si>
  <si>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</si>
  <si>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</si>
  <si>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</si>
  <si>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</si>
  <si>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</si>
  <si>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</si>
  <si>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</si>
  <si>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</si>
  <si>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</si>
  <si>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</si>
  <si>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</si>
  <si>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</si>
  <si>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</si>
  <si>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</si>
  <si>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</si>
  <si>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</si>
  <si>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</si>
  <si>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</si>
  <si>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</si>
  <si>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</si>
  <si>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</si>
  <si>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</si>
  <si>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</si>
  <si>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</si>
  <si>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</si>
  <si>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</si>
  <si>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</si>
  <si>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</si>
  <si>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</si>
  <si>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</si>
  <si>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</si>
  <si>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</si>
  <si>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</si>
  <si>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</si>
  <si>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</si>
  <si>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</si>
  <si>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</si>
  <si>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</si>
  <si>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</si>
  <si>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</si>
  <si>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</si>
  <si>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</si>
  <si>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</si>
  <si>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</si>
  <si>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</si>
  <si>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</si>
  <si>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</si>
  <si>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</si>
  <si>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</si>
  <si>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</si>
  <si>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</si>
  <si>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</si>
  <si>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</si>
  <si>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</si>
  <si>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</si>
  <si>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</si>
  <si>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</si>
  <si>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</si>
  <si>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</si>
  <si>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</si>
  <si>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</si>
  <si>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</si>
  <si>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</si>
  <si>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</si>
  <si>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</si>
  <si>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</si>
  <si>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</si>
  <si>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</si>
  <si>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</si>
  <si>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</si>
  <si>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</si>
  <si>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</si>
  <si>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</si>
  <si>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</si>
  <si>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</si>
  <si>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</si>
  <si>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</si>
  <si>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</si>
  <si>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</si>
  <si>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</si>
  <si>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</si>
  <si>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</si>
  <si>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</si>
  <si>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</si>
  <si>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</si>
  <si>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</si>
  <si>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</si>
  <si>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</si>
  <si>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</si>
  <si>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</si>
  <si>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</si>
  <si>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</si>
  <si>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</si>
  <si>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</si>
  <si>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</si>
  <si>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</si>
  <si>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</si>
  <si>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</si>
  <si>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</si>
  <si>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</si>
  <si>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</si>
  <si>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</si>
  <si>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</si>
  <si>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</si>
  <si>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</si>
  <si>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</si>
  <si>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</si>
  <si>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</si>
  <si>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</si>
  <si>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</si>
  <si>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</si>
  <si>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</si>
  <si>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</si>
  <si>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</si>
  <si>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</si>
  <si>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</si>
  <si>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</si>
  <si>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</si>
  <si>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</si>
  <si>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</si>
  <si>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</si>
  <si>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</si>
  <si>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</si>
  <si>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</si>
  <si>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</si>
  <si>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</si>
  <si>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</si>
  <si>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</si>
  <si>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</si>
  <si>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</si>
  <si>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</si>
  <si>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</si>
  <si>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</si>
  <si>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</si>
  <si>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</si>
  <si>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</si>
  <si>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</si>
  <si>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</si>
  <si>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</si>
  <si>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</si>
  <si>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</si>
  <si>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</si>
  <si>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</si>
  <si>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</si>
  <si>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</si>
  <si>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</si>
  <si>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</si>
  <si>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</si>
  <si>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</si>
  <si>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</si>
  <si>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</si>
  <si>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</si>
  <si>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</si>
  <si>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</si>
  <si>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</si>
  <si>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</si>
  <si>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</si>
  <si>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</si>
  <si>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</si>
  <si>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</si>
  <si>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</si>
  <si>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</si>
  <si>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</si>
  <si>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</si>
  <si>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</si>
  <si>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</si>
  <si>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</si>
  <si>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</si>
  <si>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</si>
  <si>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</si>
  <si>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</si>
  <si>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</si>
  <si>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</si>
  <si>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</si>
  <si>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</si>
  <si>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</si>
  <si>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</si>
  <si>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</si>
  <si>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</si>
  <si>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</si>
  <si>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</si>
  <si>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</si>
  <si>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</si>
  <si>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</si>
  <si>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</si>
  <si>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</si>
  <si>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</si>
  <si>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</si>
  <si>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</si>
  <si>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</si>
  <si>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</si>
  <si>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</si>
  <si>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</si>
  <si>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</si>
  <si>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</si>
  <si>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</si>
  <si>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</si>
  <si>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</si>
  <si>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</si>
  <si>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</si>
  <si>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</si>
  <si>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</si>
  <si>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</si>
  <si>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</si>
  <si>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</si>
  <si>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</si>
  <si>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</si>
  <si>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</si>
  <si>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</si>
  <si>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</si>
  <si>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</si>
  <si>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</si>
  <si>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</si>
  <si>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</si>
  <si>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</si>
  <si>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</si>
  <si>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</si>
  <si>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</si>
  <si>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</si>
  <si>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</si>
  <si>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</si>
  <si>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</si>
  <si>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</si>
  <si>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</si>
  <si>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</si>
  <si>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</si>
  <si>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</si>
  <si>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</si>
  <si>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</si>
  <si>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</si>
  <si>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</si>
  <si>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</si>
  <si>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</si>
  <si>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</si>
  <si>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</si>
  <si>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</si>
  <si>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</si>
  <si>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</si>
  <si>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</si>
  <si>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</si>
  <si>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</si>
  <si>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</si>
  <si>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</si>
  <si>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</si>
  <si>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</si>
  <si>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</si>
  <si>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</si>
  <si>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</si>
  <si>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</si>
  <si>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</si>
  <si>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</si>
  <si>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</si>
  <si>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</si>
  <si>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</si>
  <si>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</si>
  <si>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</si>
  <si>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</si>
  <si>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</si>
  <si>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</si>
  <si>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</si>
  <si>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</si>
  <si>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</si>
  <si>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</si>
  <si>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</si>
  <si>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</si>
  <si>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</si>
  <si>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</si>
  <si>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</si>
  <si>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</si>
  <si>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</si>
  <si>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</si>
  <si>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</si>
  <si>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</si>
  <si>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</si>
  <si>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</si>
  <si>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</si>
  <si>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</si>
  <si>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</si>
  <si>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</si>
  <si>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</si>
  <si>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</si>
  <si>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</si>
  <si>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</si>
  <si>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</si>
  <si>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</si>
  <si>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</si>
  <si>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</si>
  <si>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</si>
  <si>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</si>
  <si>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</si>
  <si>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</si>
  <si>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</si>
  <si>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</si>
  <si>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</si>
  <si>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</si>
  <si>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</si>
  <si>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</si>
  <si>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</si>
  <si>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</si>
  <si>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</si>
  <si>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</si>
  <si>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</si>
  <si>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</si>
  <si>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</si>
  <si>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</si>
  <si>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</si>
  <si>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</si>
  <si>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</si>
  <si>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</si>
  <si>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</si>
  <si>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</si>
  <si>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</si>
  <si>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</si>
  <si>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</si>
  <si>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</si>
  <si>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</si>
  <si>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</si>
  <si>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</si>
  <si>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</si>
  <si>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</si>
  <si>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</si>
  <si>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</si>
  <si>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</si>
  <si>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</si>
  <si>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</si>
  <si>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</si>
  <si>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</si>
  <si>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</si>
  <si>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</si>
  <si>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</si>
  <si>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</si>
  <si>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</si>
  <si>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</si>
  <si>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</si>
  <si>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</si>
  <si>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</si>
  <si>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</si>
  <si>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</si>
  <si>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</si>
  <si>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</si>
  <si>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</si>
  <si>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</si>
  <si>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</si>
  <si>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</si>
  <si>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</si>
  <si>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</si>
  <si>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</si>
  <si>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</si>
  <si>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</si>
  <si>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</si>
  <si>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</si>
  <si>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</si>
  <si>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</si>
  <si>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</si>
  <si>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</si>
  <si>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</si>
  <si>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</si>
  <si>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</si>
  <si>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</si>
  <si>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</si>
  <si>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</si>
  <si>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</si>
  <si>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</si>
  <si>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</si>
  <si>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</si>
  <si>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</si>
  <si>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</si>
  <si>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</si>
  <si>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</si>
  <si>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</si>
  <si>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</si>
  <si>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</si>
  <si>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</si>
  <si>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</si>
  <si>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</si>
  <si>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</si>
  <si>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</si>
  <si>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</si>
  <si>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</si>
  <si>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</si>
  <si>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</si>
  <si>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</si>
  <si>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</si>
  <si>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</si>
  <si>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</si>
  <si>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</si>
  <si>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</si>
  <si>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</si>
  <si>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</si>
  <si>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</si>
  <si>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</si>
  <si>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</si>
  <si>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</si>
  <si>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</si>
  <si>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</si>
  <si>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</si>
  <si>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</si>
  <si>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</si>
  <si>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</si>
  <si>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</si>
  <si>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</si>
  <si>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</si>
  <si>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</si>
  <si>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</si>
  <si>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</si>
  <si>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</si>
  <si>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</si>
  <si>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</si>
  <si>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</si>
  <si>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</si>
  <si>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</si>
  <si>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</si>
  <si>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</si>
  <si>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</si>
  <si>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</si>
  <si>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</si>
  <si>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</si>
  <si>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</si>
  <si>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</si>
  <si>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</si>
  <si>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</si>
  <si>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</si>
  <si>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</si>
  <si>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</si>
  <si>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</si>
  <si>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</si>
  <si>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</si>
  <si>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</si>
  <si>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</si>
  <si>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</si>
  <si>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</si>
  <si>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</si>
  <si>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</si>
  <si>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</si>
  <si>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</si>
  <si>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</si>
  <si>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</si>
  <si>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</si>
  <si>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</si>
  <si>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</si>
  <si>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</si>
  <si>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</si>
  <si>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</si>
  <si>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</si>
  <si>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</si>
  <si>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</si>
  <si>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</si>
  <si>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</si>
  <si>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</si>
  <si>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</si>
  <si>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</si>
  <si>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</si>
  <si>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</si>
  <si>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</si>
  <si>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</si>
  <si>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</si>
  <si>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</si>
  <si>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</si>
  <si>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</si>
  <si>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</si>
  <si>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</si>
  <si>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</si>
  <si>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</si>
  <si>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</si>
  <si>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</si>
  <si>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</si>
  <si>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</si>
  <si>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</si>
  <si>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</si>
  <si>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</si>
  <si>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</si>
  <si>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</si>
  <si>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</si>
  <si>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</si>
  <si>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</si>
  <si>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</si>
  <si>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</si>
  <si>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</si>
  <si>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</si>
  <si>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</si>
  <si>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</si>
  <si>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</si>
  <si>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</si>
  <si>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</si>
  <si>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</si>
  <si>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</si>
  <si>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</si>
  <si>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</si>
  <si>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</si>
  <si>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</si>
  <si>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</si>
  <si>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</si>
  <si>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</si>
  <si>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</si>
  <si>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</si>
  <si>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</si>
  <si>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</si>
  <si>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</si>
  <si>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</si>
  <si>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</si>
  <si>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</si>
  <si>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</si>
  <si>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</si>
  <si>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</si>
  <si>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</si>
  <si>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</si>
  <si>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</si>
  <si>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</si>
  <si>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</si>
  <si>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</si>
  <si>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</si>
  <si>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</si>
  <si>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</si>
  <si>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</si>
  <si>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</si>
  <si>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</si>
  <si>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</si>
  <si>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</si>
  <si>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</si>
  <si>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</si>
  <si>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</si>
  <si>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</si>
  <si>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</si>
  <si>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</si>
  <si>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</si>
  <si>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</si>
  <si>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</si>
  <si>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</si>
  <si>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</si>
  <si>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</si>
  <si>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</si>
  <si>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</si>
  <si>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</si>
  <si>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</si>
  <si>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</si>
  <si>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</si>
  <si>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</si>
  <si>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</si>
  <si>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</si>
  <si>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</si>
  <si>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</si>
  <si>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</si>
  <si>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</si>
  <si>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</si>
  <si>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</si>
  <si>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</si>
  <si>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</si>
  <si>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</si>
  <si>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</si>
  <si>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</si>
  <si>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</si>
  <si>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</si>
  <si>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</si>
  <si>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</si>
  <si>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</si>
  <si>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</si>
  <si>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</si>
  <si>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</si>
  <si>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</si>
  <si>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</si>
  <si>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</si>
  <si>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</si>
  <si>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</si>
  <si>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</si>
  <si>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</si>
  <si>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</si>
  <si>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</si>
  <si>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</si>
  <si>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</si>
  <si>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</si>
  <si>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</si>
  <si>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</si>
  <si>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</si>
  <si>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</si>
  <si>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</si>
  <si>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</si>
  <si>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</si>
  <si>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</si>
  <si>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</si>
  <si>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</si>
  <si>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</si>
  <si>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</si>
  <si>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</si>
  <si>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</si>
  <si>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</si>
  <si>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</si>
  <si>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</si>
  <si>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</si>
  <si>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</si>
  <si>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</si>
  <si>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</si>
  <si>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</si>
  <si>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</si>
  <si>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</si>
  <si>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</si>
  <si>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</si>
  <si>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</si>
  <si>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</si>
  <si>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</si>
  <si>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</si>
  <si>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</si>
  <si>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</si>
  <si>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</si>
  <si>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</si>
  <si>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</si>
  <si>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</si>
  <si>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</si>
  <si>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</si>
  <si>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</si>
  <si>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</si>
  <si>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</si>
  <si>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</si>
  <si>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</si>
  <si>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</si>
  <si>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</si>
  <si>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</si>
  <si>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</si>
  <si>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</si>
  <si>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</si>
  <si>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</si>
  <si>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</si>
  <si>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</si>
  <si>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</si>
  <si>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</si>
  <si>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</si>
  <si>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</si>
  <si>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</si>
  <si>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</si>
  <si>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</si>
  <si>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</si>
  <si>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</si>
  <si>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</si>
  <si>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</si>
  <si>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</si>
  <si>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</si>
  <si>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</si>
  <si>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</si>
  <si>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</si>
  <si>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</si>
  <si>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</si>
  <si>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</si>
  <si>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</si>
  <si>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</si>
  <si>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</si>
  <si>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</si>
  <si>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</si>
  <si>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</si>
  <si>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</si>
  <si>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</si>
  <si>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</si>
  <si>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</si>
  <si>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</si>
  <si>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</si>
  <si>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</si>
  <si>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</si>
  <si>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</si>
  <si>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</si>
  <si>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</si>
  <si>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</si>
  <si>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</si>
  <si>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</si>
  <si>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</si>
  <si>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</si>
  <si>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</si>
  <si>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</si>
  <si>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</si>
  <si>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</si>
  <si>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</si>
  <si>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</si>
  <si>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</si>
  <si>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</si>
  <si>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</si>
  <si>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</si>
  <si>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</si>
  <si>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</si>
  <si>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</si>
  <si>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</si>
  <si>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</si>
  <si>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</si>
  <si>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</si>
  <si>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</si>
  <si>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</si>
  <si>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</si>
  <si>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</si>
  <si>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</si>
  <si>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</si>
  <si>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</si>
  <si>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</si>
  <si>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</si>
  <si>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</si>
  <si>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</si>
  <si>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</si>
  <si>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</si>
  <si>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</si>
  <si>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</si>
  <si>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</si>
  <si>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</si>
  <si>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</si>
  <si>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</si>
  <si>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</si>
  <si>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</si>
  <si>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</si>
  <si>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</si>
  <si>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</si>
  <si>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</si>
  <si>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</si>
  <si>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</si>
  <si>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</si>
  <si>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</si>
  <si>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</si>
  <si>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</si>
  <si>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</si>
  <si>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</si>
  <si>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</si>
  <si>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</si>
  <si>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</si>
  <si>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</si>
  <si>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</si>
  <si>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</si>
  <si>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</si>
  <si>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</si>
  <si>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</si>
  <si>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</si>
  <si>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</si>
  <si>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</si>
  <si>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</si>
  <si>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</si>
  <si>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</si>
  <si>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</si>
  <si>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</si>
  <si>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</si>
  <si>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</si>
  <si>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</si>
  <si>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</si>
  <si>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</si>
  <si>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</si>
  <si>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</si>
  <si>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</si>
  <si>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</si>
  <si>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</si>
  <si>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</si>
  <si>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</si>
  <si>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</si>
  <si>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</si>
  <si>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</si>
  <si>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</si>
  <si>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</si>
  <si>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</si>
  <si>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</si>
  <si>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</si>
  <si>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</si>
  <si>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</si>
  <si>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</si>
  <si>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</si>
  <si>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</si>
  <si>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</si>
  <si>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</si>
  <si>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</si>
  <si>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</si>
  <si>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</si>
  <si>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</si>
  <si>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</si>
  <si>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</si>
  <si>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</si>
  <si>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</si>
  <si>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</si>
  <si>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</si>
  <si>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</si>
  <si>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</si>
  <si>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</si>
  <si>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</si>
  <si>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</si>
  <si>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</si>
  <si>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</si>
  <si>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</si>
  <si>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</si>
  <si>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</si>
  <si>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</si>
  <si>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</si>
  <si>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</si>
  <si>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</si>
  <si>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</si>
  <si>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</si>
  <si>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</si>
  <si>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</si>
  <si>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</si>
  <si>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</si>
  <si>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</si>
  <si>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</si>
  <si>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</si>
  <si>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</si>
  <si>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</si>
  <si>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</si>
  <si>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</si>
  <si>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</si>
  <si>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</si>
  <si>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</si>
  <si>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</si>
  <si>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</si>
  <si>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</si>
  <si>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</si>
  <si>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</si>
  <si>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</si>
  <si>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</si>
  <si>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</si>
  <si>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</si>
  <si>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</si>
  <si>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</si>
  <si>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</si>
  <si>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</si>
  <si>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</si>
  <si>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</si>
  <si>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</si>
  <si>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</si>
  <si>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</si>
  <si>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</si>
  <si>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</si>
  <si>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</si>
  <si>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</si>
  <si>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</si>
  <si>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</si>
  <si>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</si>
  <si>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</si>
  <si>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</si>
  <si>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</si>
  <si>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</si>
  <si>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</si>
  <si>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</si>
  <si>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</si>
  <si>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</si>
  <si>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</si>
  <si>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</si>
  <si>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</si>
  <si>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</si>
  <si>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</si>
  <si>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</si>
  <si>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</si>
  <si>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</si>
  <si>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</si>
  <si>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</si>
  <si>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</si>
  <si>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</si>
  <si>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</si>
  <si>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</si>
  <si>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</si>
  <si>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</si>
  <si>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</si>
  <si>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</si>
  <si>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</si>
  <si>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</si>
  <si>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</si>
  <si>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</si>
  <si>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</si>
  <si>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</si>
  <si>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</si>
  <si>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</si>
  <si>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</si>
  <si>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</si>
  <si>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</si>
  <si>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</si>
  <si>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</si>
  <si>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</si>
  <si>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</si>
  <si>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</si>
  <si>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</si>
  <si>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</si>
  <si>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</si>
  <si>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</si>
  <si>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</si>
  <si>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</si>
  <si>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</si>
  <si>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</si>
  <si>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</si>
  <si>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</si>
  <si>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</si>
  <si>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</si>
  <si>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</si>
  <si>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</si>
  <si>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</si>
  <si>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</si>
  <si>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</si>
  <si>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</si>
  <si>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</si>
  <si>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</si>
  <si>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</si>
  <si>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</si>
  <si>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</si>
  <si>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</si>
  <si>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</si>
  <si>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</si>
  <si>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</si>
  <si>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</si>
  <si>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</si>
  <si>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</si>
  <si>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</si>
  <si>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</si>
  <si>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</si>
  <si>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</si>
  <si>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</si>
  <si>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</si>
  <si>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</si>
  <si>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</si>
  <si>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</si>
  <si>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</si>
  <si>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</si>
  <si>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</si>
  <si>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</si>
  <si>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</si>
  <si>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</si>
  <si>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</si>
  <si>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</si>
  <si>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</si>
  <si>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</si>
  <si>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</si>
  <si>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</si>
  <si>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</si>
  <si>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</si>
  <si>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</si>
  <si>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</si>
  <si>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</si>
  <si>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</si>
  <si>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</si>
  <si>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</si>
  <si>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</si>
  <si>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</si>
  <si>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</si>
  <si>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</si>
  <si>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</si>
  <si>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</si>
  <si>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</si>
  <si>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</si>
  <si>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</si>
  <si>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</si>
  <si>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</si>
  <si>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</si>
  <si>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</si>
  <si>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</si>
  <si>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</si>
  <si>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</si>
  <si>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</si>
  <si>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</si>
  <si>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</si>
  <si>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</si>
  <si>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</si>
  <si>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</si>
  <si>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</si>
  <si>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</si>
  <si>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</si>
  <si>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</si>
  <si>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</si>
  <si>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</si>
  <si>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</si>
  <si>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</si>
  <si>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</si>
  <si>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</si>
  <si>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</si>
  <si>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</si>
  <si>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</si>
  <si>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</si>
  <si>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</si>
  <si>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</si>
  <si>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</si>
  <si>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</si>
  <si>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</si>
  <si>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</si>
  <si>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</si>
  <si>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</si>
  <si>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</si>
  <si>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</si>
  <si>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</si>
  <si>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</si>
  <si>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</si>
  <si>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</si>
  <si>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</si>
  <si>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</si>
  <si>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</si>
  <si>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</si>
  <si>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</si>
  <si>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</si>
  <si>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</si>
  <si>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</si>
  <si>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</si>
  <si>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</si>
  <si>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</si>
  <si>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</si>
  <si>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</si>
  <si>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</si>
  <si>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</si>
  <si>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</si>
  <si>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</si>
  <si>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</si>
  <si>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</si>
  <si>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</si>
  <si>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</si>
  <si>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</si>
  <si>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</si>
  <si>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</si>
  <si>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</si>
  <si>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</si>
  <si>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</si>
  <si>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</si>
  <si>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</si>
  <si>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</si>
  <si>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</si>
  <si>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</si>
  <si>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</si>
  <si>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</si>
  <si>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</si>
  <si>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</si>
  <si>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</si>
  <si>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</si>
  <si>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</si>
  <si>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</si>
  <si>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</si>
  <si>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</si>
  <si>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</si>
  <si>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</si>
  <si>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</si>
  <si>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</si>
  <si>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</si>
  <si>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</si>
  <si>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</si>
  <si>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</si>
  <si>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</si>
  <si>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</si>
  <si>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</si>
  <si>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</si>
  <si>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</si>
  <si>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</si>
  <si>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</si>
  <si>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</si>
  <si>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</si>
  <si>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</si>
  <si>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</si>
  <si>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</si>
  <si>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</si>
  <si>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</si>
  <si>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</si>
  <si>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</si>
  <si>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</si>
  <si>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</si>
  <si>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</si>
  <si>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</si>
  <si>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fr.health.samu440.DRFR15DDXAAJJJ0000</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</si>
  <si>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</si>
  <si>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</si>
  <si>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</si>
  <si>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</si>
  <si>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NEONAT, PSY, SNP</t>
  </si>
  <si>
    <t>Type d'intervention</t>
  </si>
  <si>
    <t>interventionType</t>
  </si>
  <si>
    <t>ENUM: PRIMAIRE, SECONDAIRE, RETOUR A DOMICILE</t>
  </si>
  <si>
    <t>15, 112, 18</t>
  </si>
  <si>
    <t>origin</t>
  </si>
  <si>
    <t>ENUM: 15, 18, 17, 112, 116117</t>
  </si>
  <si>
    <t>Nomenclature à prévoir ?</t>
  </si>
  <si>
    <t>codeAndLabel</t>
  </si>
  <si>
    <t>NOMENCLATURE: CISU-Code_Nature_de_fait</t>
  </si>
  <si>
    <t># Voir whatsHappen (type codeAndLabel)</t>
  </si>
  <si>
    <t>NOMENCLATURE: CISU-Code_Type_de_lieu</t>
  </si>
  <si>
    <t>NOMENCLATURE: CISU-Code_Risque-Menace-Sensibilité</t>
  </si>
  <si>
    <t>NOMENCLATURE: SI-SAMU-Code_Motif_patient-victime</t>
  </si>
  <si>
    <t>ENUM: PROGRAMME, ACTIF, ACHEVE, VALIDE , CLOTURE , CLASSE, ARCHIVE</t>
  </si>
  <si>
    <t>ENUM: D, DR, DRM</t>
  </si>
  <si>
    <t>NOMENCLATURE: SI-SAMU-DEVENIRD</t>
  </si>
  <si>
    <t>NOMENCLATURE: SI-SAMU-PRIORITE</t>
  </si>
  <si>
    <t>Niveau de soin du dossier</t>
  </si>
  <si>
    <t>NOMENCLATURE: SI-SAMU-GRAVITE</t>
  </si>
  <si>
    <t>ENUM: 0, 1, PLUSIEURS, BEAUCOUP, INCONNU, NON DEFINI</t>
  </si>
  <si>
    <t>ENUM: NOURRISSON, ENFANT, ADULTE, SENIOR</t>
  </si>
  <si>
    <t>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</si>
  <si>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</si>
  <si>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ENUM: FINESS ADMINISTRATIF, FINESS GEOGRAPHIQUE, SIREN, SIRET, APE_NAF</t>
  </si>
  <si>
    <t>Autoroute</t>
  </si>
  <si>
    <t>highway</t>
  </si>
  <si>
    <t>A4</t>
  </si>
  <si>
    <t>Point kilométrique</t>
  </si>
  <si>
    <t>pk</t>
  </si>
  <si>
    <t>Sens</t>
  </si>
  <si>
    <t>direction</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</si>
  <si>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</si>
  <si>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</si>
  <si>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</si>
  <si>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</si>
  <si>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</si>
  <si>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ENUM: VILLE, RUE, ADRESSE, EXACTE, INCONNUE</t>
  </si>
  <si>
    <t>Dipositif AML</t>
  </si>
  <si>
    <t>TRUE</t>
  </si>
  <si>
    <t>aml</t>
  </si>
  <si>
    <t>boolean</t>
  </si>
  <si>
    <t xml:space="preserve">Indique le type de coordonnées utilisé. Actuellement, la seule valeur valide est «EPSG-4326», indiquant l'utilisation de WGS-84. </t>
  </si>
  <si>
    <t>ENUM: BAN, IGN, NEXSIS</t>
  </si>
  <si>
    <t>ENUM: MANUEL, CARTE, AUTRE, PHOTO, SITE INTERNET</t>
  </si>
  <si>
    <t>Informations complémentaires sur la localisation</t>
  </si>
  <si>
    <t>Date et heure de réception de l'alerte</t>
  </si>
  <si>
    <t>notes</t>
  </si>
  <si>
    <t>Date et heure de l'information complémentaire</t>
  </si>
  <si>
    <t>Commentaire/Observations</t>
  </si>
  <si>
    <t>Requérant</t>
  </si>
  <si>
    <t>ENUM: PERSONNE, APPLICATION, DAU, BAU, DEFIBRILLATEUR, ECALL</t>
  </si>
  <si>
    <t>Type de contact</t>
  </si>
  <si>
    <t>ENUM: TEL, EMAIL, FAX, POSTAL, WEB, RADIO</t>
  </si>
  <si>
    <t>URI du contact</t>
  </si>
  <si>
    <t>Type de requérant</t>
  </si>
  <si>
    <t>FAMILLE, TIERS</t>
  </si>
  <si>
    <t>NOMENCLATURE: SI-SAMU-TYPAPPLT</t>
  </si>
  <si>
    <t>NOMENCLATURE: SI-SAMU-PBAPL</t>
  </si>
  <si>
    <t>administrativeFile</t>
  </si>
  <si>
    <t>Identité</t>
  </si>
  <si>
    <t>Identity</t>
  </si>
  <si>
    <t>ENUM: PROVISOIRE, VALIDEE, RECUPEREE, QUALIFIEE</t>
  </si>
  <si>
    <t>ENUM: HOMONYME, FICTIVE, DOUTEUSE</t>
  </si>
  <si>
    <t>NOMENCLATURE: SI-SAMU-NOMENC_SEXE</t>
  </si>
  <si>
    <t>Traits non stricts de l'identité</t>
  </si>
  <si>
    <t>REGEX: P[0-9]{1,3}[YMWD]</t>
  </si>
  <si>
    <t>Niveau de soin du patient</t>
  </si>
  <si>
    <t>Informations complémentaires sur le patient</t>
  </si>
  <si>
    <t>Observation médicale</t>
  </si>
  <si>
    <t xml:space="preserve">Observations de nature médicale. </t>
  </si>
  <si>
    <t>idPat</t>
  </si>
  <si>
    <t>Professionnel de santé qui réalise l'observation</t>
  </si>
  <si>
    <t>ENUM: AMBULANCIER, ARM, INFIRMIER, MEDECIN, INCONNU, AUTRE</t>
  </si>
  <si>
    <t>ID Observation</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</si>
  <si>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</si>
  <si>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</si>
  <si>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</si>
  <si>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</si>
  <si>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</si>
  <si>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</si>
  <si>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</si>
  <si>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</si>
  <si>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</si>
  <si>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</si>
  <si>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</si>
  <si>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</si>
  <si>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</si>
  <si>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</si>
  <si>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</si>
  <si>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</si>
  <si>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</si>
  <si>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</si>
  <si>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</si>
  <si>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</si>
  <si>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</si>
  <si>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</si>
  <si>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</si>
  <si>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</si>
  <si>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</si>
  <si>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</si>
  <si>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</si>
  <si>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</si>
  <si>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</si>
  <si>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</si>
  <si>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</si>
  <si>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</si>
  <si>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</si>
  <si>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</si>
  <si>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</si>
  <si>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</si>
  <si>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</si>
  <si>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</si>
  <si>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</si>
  <si>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</si>
  <si>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</si>
  <si>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</si>
  <si>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</si>
  <si>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</si>
  <si>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</si>
  <si>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</si>
  <si>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</si>
  <si>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</si>
  <si>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</si>
  <si>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</si>
  <si>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</si>
  <si>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</si>
  <si>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</si>
  <si>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</si>
  <si>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</si>
  <si>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</si>
  <si>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</si>
  <si>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</si>
  <si>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</si>
  <si>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</si>
  <si>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</si>
  <si>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</si>
  <si>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</si>
  <si>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</si>
  <si>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</si>
  <si>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</si>
  <si>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</si>
  <si>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</si>
  <si>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</si>
  <si>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</si>
  <si>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</si>
  <si>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</si>
  <si>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</si>
  <si>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</si>
  <si>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</si>
  <si>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</si>
  <si>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</si>
  <si>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</si>
  <si>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</si>
  <si>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</si>
  <si>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</si>
  <si>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</si>
  <si>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</si>
  <si>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</si>
  <si>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</si>
  <si>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</si>
  <si>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</si>
  <si>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</si>
  <si>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</si>
  <si>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</si>
  <si>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</si>
  <si>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</si>
  <si>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</si>
  <si>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</si>
  <si>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</si>
  <si>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</si>
  <si>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</si>
  <si>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</si>
  <si>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</si>
  <si>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</si>
  <si>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</si>
  <si>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</si>
  <si>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</si>
  <si>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</si>
  <si>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</si>
  <si>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</si>
  <si>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</si>
  <si>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</si>
  <si>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</si>
  <si>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</si>
  <si>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</si>
  <si>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</si>
  <si>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</si>
  <si>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</si>
  <si>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</si>
  <si>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</si>
  <si>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</si>
  <si>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</si>
  <si>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</si>
  <si>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</si>
  <si>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</si>
  <si>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</si>
  <si>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</si>
  <si>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</si>
  <si>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</si>
  <si>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</si>
  <si>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</si>
  <si>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</si>
  <si>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</si>
  <si>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</si>
  <si>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</si>
  <si>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</si>
  <si>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</si>
  <si>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</si>
  <si>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</si>
  <si>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</si>
  <si>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</si>
  <si>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</si>
  <si>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</si>
  <si>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</si>
  <si>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</si>
  <si>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</si>
  <si>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</si>
  <si>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</si>
  <si>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</si>
  <si>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</si>
  <si>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</si>
  <si>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</si>
  <si>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</si>
  <si>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</si>
  <si>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</si>
  <si>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</si>
  <si>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</si>
  <si>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</si>
  <si>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</si>
  <si>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</si>
  <si>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</si>
  <si>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</si>
  <si>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</si>
  <si>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</si>
  <si>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</si>
  <si>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</si>
  <si>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</si>
  <si>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</si>
  <si>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</si>
  <si>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</si>
  <si>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</si>
  <si>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</si>
  <si>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</si>
  <si>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</si>
  <si>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</si>
  <si>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</si>
  <si>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</si>
  <si>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</si>
  <si>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</si>
  <si>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</si>
  <si>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</si>
  <si>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</si>
  <si>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</si>
  <si>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</si>
  <si>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</si>
  <si>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</si>
  <si>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</si>
  <si>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</si>
  <si>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</si>
  <si>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</si>
  <si>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</si>
  <si>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</si>
  <si>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</si>
  <si>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</si>
  <si>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</si>
  <si>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</si>
  <si>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</si>
  <si>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</si>
  <si>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</si>
  <si>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</si>
  <si>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</si>
  <si>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</si>
  <si>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</si>
  <si>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</si>
  <si>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</si>
  <si>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</si>
  <si>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</si>
  <si>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</si>
  <si>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</si>
  <si>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</si>
  <si>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</si>
  <si>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</si>
  <si>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</si>
  <si>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</si>
  <si>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</si>
  <si>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</si>
  <si>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</si>
  <si>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</si>
  <si>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</si>
  <si>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</si>
  <si>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</si>
  <si>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</si>
  <si>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</si>
  <si>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</si>
  <si>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</si>
  <si>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</si>
  <si>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</si>
  <si>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</si>
  <si>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</si>
  <si>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</si>
  <si>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</si>
  <si>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</si>
  <si>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</si>
  <si>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</si>
  <si>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</si>
  <si>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</si>
  <si>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</si>
  <si>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</si>
  <si>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</si>
  <si>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</si>
  <si>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</si>
  <si>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</si>
  <si>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</si>
  <si>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</si>
  <si>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</si>
  <si>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</si>
  <si>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</si>
  <si>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</si>
  <si>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</si>
  <si>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</si>
  <si>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</si>
  <si>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</si>
  <si>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</si>
  <si>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</si>
  <si>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</si>
  <si>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</si>
  <si>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</si>
  <si>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</si>
  <si>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</si>
  <si>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</si>
  <si>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</si>
  <si>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</si>
  <si>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</si>
  <si>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</si>
  <si>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</si>
  <si>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</si>
  <si>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</si>
  <si>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</si>
  <si>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</si>
  <si>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</si>
  <si>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</si>
  <si>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</si>
  <si>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</si>
  <si>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</si>
  <si>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</si>
  <si>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</si>
  <si>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</si>
  <si>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</si>
  <si>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</si>
  <si>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</si>
  <si>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</si>
  <si>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</si>
  <si>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</si>
  <si>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</si>
  <si>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</si>
  <si>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</si>
  <si>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</si>
  <si>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</si>
  <si>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</si>
  <si>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</si>
  <si>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</si>
  <si>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</si>
  <si>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</si>
  <si>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</si>
  <si>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</si>
  <si>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</si>
  <si>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</si>
  <si>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</si>
  <si>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</si>
  <si>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</si>
  <si>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</si>
  <si>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</si>
  <si>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</si>
  <si>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</si>
  <si>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</si>
  <si>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</si>
  <si>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</si>
  <si>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</si>
  <si>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</si>
  <si>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</si>
  <si>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</si>
  <si>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</si>
  <si>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</si>
  <si>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</si>
  <si>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</si>
  <si>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</si>
  <si>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</si>
  <si>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</si>
  <si>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</si>
  <si>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</si>
  <si>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</si>
  <si>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</si>
  <si>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</si>
  <si>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</si>
  <si>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</si>
  <si>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</si>
  <si>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</si>
  <si>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</si>
  <si>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</si>
  <si>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</si>
  <si>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</si>
  <si>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</si>
  <si>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</si>
  <si>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</si>
  <si>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</si>
  <si>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</si>
  <si>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</si>
  <si>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</si>
  <si>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</si>
  <si>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</si>
  <si>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</si>
  <si>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</si>
  <si>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</si>
  <si>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</si>
  <si>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</si>
  <si>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</si>
  <si>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</si>
  <si>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</si>
  <si>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</si>
  <si>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</si>
  <si>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</si>
  <si>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</si>
  <si>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</si>
  <si>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</si>
  <si>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</si>
  <si>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</si>
  <si>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</si>
  <si>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</si>
  <si>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</si>
  <si>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</si>
  <si>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</si>
  <si>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</si>
  <si>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</si>
  <si>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</si>
  <si>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</si>
  <si>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</si>
  <si>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</si>
  <si>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</si>
  <si>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</si>
  <si>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</si>
  <si>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</si>
  <si>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</si>
  <si>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</si>
  <si>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</si>
  <si>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</si>
  <si>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</si>
  <si>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</si>
  <si>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</si>
  <si>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</si>
  <si>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</si>
  <si>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</si>
  <si>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</si>
  <si>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</si>
  <si>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</si>
  <si>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</si>
  <si>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</si>
  <si>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</si>
  <si>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</si>
  <si>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</si>
  <si>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</si>
  <si>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</si>
  <si>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</si>
  <si>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</si>
  <si>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</si>
  <si>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</si>
  <si>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</si>
  <si>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</si>
  <si>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</si>
  <si>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</si>
  <si>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</si>
  <si>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</si>
  <si>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</si>
  <si>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</si>
  <si>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</si>
  <si>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</si>
  <si>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</si>
  <si>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</si>
  <si>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</si>
  <si>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</si>
  <si>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</si>
  <si>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</si>
  <si>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</si>
  <si>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</si>
  <si>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</si>
  <si>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</si>
  <si>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</si>
  <si>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</si>
  <si>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</si>
  <si>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</si>
  <si>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</si>
  <si>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</si>
  <si>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</si>
  <si>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</si>
  <si>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</si>
  <si>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</si>
  <si>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</si>
  <si>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</si>
  <si>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</si>
  <si>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</si>
  <si>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</si>
  <si>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</si>
  <si>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</si>
  <si>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</si>
  <si>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</si>
  <si>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</si>
  <si>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</si>
  <si>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</si>
  <si>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</si>
  <si>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</si>
  <si>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</si>
  <si>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</si>
  <si>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</si>
  <si>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</si>
  <si>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</si>
  <si>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</si>
  <si>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</si>
  <si>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</si>
  <si>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</si>
  <si>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</si>
  <si>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</si>
  <si>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</si>
  <si>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</si>
  <si>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</si>
  <si>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</si>
  <si>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</si>
  <si>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</si>
  <si>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</si>
  <si>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</si>
  <si>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</si>
  <si>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</si>
  <si>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</si>
  <si>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</si>
  <si>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</si>
  <si>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</si>
  <si>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</si>
  <si>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</si>
  <si>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</si>
  <si>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</si>
  <si>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</si>
  <si>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</si>
  <si>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</si>
  <si>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</si>
  <si>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</si>
  <si>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</si>
  <si>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</si>
  <si>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</si>
  <si>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</si>
  <si>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</si>
  <si>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</si>
  <si>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</si>
  <si>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</si>
  <si>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</si>
  <si>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</si>
  <si>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</si>
  <si>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</si>
  <si>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</si>
  <si>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</si>
  <si>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</si>
  <si>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</si>
  <si>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</si>
  <si>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</si>
  <si>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</si>
  <si>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</si>
  <si>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enoie un RS-SIT</t>
  </si>
  <si>
    <t>plus tard, dans une v5 - les mises à jour de géolocalisation =  à passer dans un message complémentaire (GEO POS)</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</si>
  <si>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</si>
  <si>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 partagé du message RS-RIG</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</si>
  <si>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</si>
  <si>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</si>
  <si>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RSRIGId</t>
  </si>
  <si>
    <t>Liste des vecteurs associés au message :  liste l'ensemble des vecteurs ou ressources mobilisées</t>
  </si>
  <si>
    <t>mobilizedResource</t>
  </si>
  <si>
    <t>Date/heure de déclenchement</t>
  </si>
  <si>
    <t>date et heure d'engagement de la ressource</t>
  </si>
  <si>
    <t>dateTime</t>
  </si>
  <si>
    <t>ID Demande de ressource</t>
  </si>
  <si>
    <t>ID Ressource partagé</t>
  </si>
  <si>
    <t>ID partagé unique de la ressource engagée, valorisé comme suit :
{orgID}.resource.{ID unique de la ressource partagée}
OU - uniquement dans le cas où un ID unique de ressource ne peut pas être garanti par l'organisation propriétaire :
{orgID}.resource.{ID du dossier partagé}.{numéro d’ordre chronologique ressource}</t>
  </si>
  <si>
    <t>fr.health.samu770.resource.VLM250
fr.health.samu440.resource.DRFR15DDXAAJJJ0000.1</t>
  </si>
  <si>
    <t>resourceID</t>
  </si>
  <si>
    <t>ID Demande partagé</t>
  </si>
  <si>
    <t>Identifiant unique partagé de la demande de ressource (si la ressource a été engagée suite à une demande de ressource), valorisé comme suit :
{orgID}.request.{ID unique de la demande dans le système émetteur}</t>
  </si>
  <si>
    <t>fr.health.samu770.request.1249875</t>
  </si>
  <si>
    <t>RSDRId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</si>
  <si>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</si>
  <si>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</si>
  <si>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</si>
  <si>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</si>
  <si>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</si>
  <si>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</si>
  <si>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</si>
  <si>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</si>
  <si>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</si>
  <si>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</si>
  <si>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</si>
  <si>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</si>
  <si>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</si>
  <si>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</si>
  <si>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vecteur mobilisé : Véhicule Léger Médicalisé, Ambulance de réanimation, Ambulance de réanimation Bariatrique, Ambulance de réanimation Pédiatrique, etc.</t>
  </si>
  <si>
    <t>VLM</t>
  </si>
  <si>
    <t>vehiculeType</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</si>
  <si>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</si>
  <si>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</si>
  <si>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</si>
  <si>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</si>
  <si>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</si>
  <si>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</si>
  <si>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</si>
  <si>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</si>
  <si>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</si>
  <si>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</si>
  <si>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</si>
  <si>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</si>
  <si>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</si>
  <si>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</si>
  <si>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</si>
  <si>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</si>
  <si>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</si>
  <si>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</si>
  <si>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</si>
  <si>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</si>
  <si>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</si>
  <si>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</si>
  <si>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</si>
  <si>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</si>
  <si>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</si>
  <si>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</si>
  <si>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</si>
  <si>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Statuts du vecteur</t>
  </si>
  <si>
    <t>Dernier statut du vecteur</t>
  </si>
  <si>
    <t>ENUM : ALERTE, PARTI, ARRIVEE SUR LES LIEUX, TRANSPORT DESTINATION, ARRIVEE DESTINATION, FIN DE MEDICALISATION , QUITTE DESTINATION, RETOUR BASE, RENTREE BASE</t>
  </si>
  <si>
    <t>Liste officielle SI-SAMU GT 399 des statuts</t>
  </si>
  <si>
    <t>Disponibilité du vecteur</t>
  </si>
  <si>
    <t>Indique si le vecteur est disponible / indisponible</t>
  </si>
  <si>
    <t>availability</t>
  </si>
  <si>
    <t>ENUM : DISPONIBLE, INDISPONIBLE, INCONNUE</t>
  </si>
  <si>
    <t>Dernière géolocalisation du vecteur</t>
  </si>
  <si>
    <t>Type et valeur de l'URI utilisée par la ressource.</t>
  </si>
  <si>
    <t xml:space="preserve">Type de contact </t>
  </si>
  <si>
    <t>Type de l'URI utilisée</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</si>
  <si>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</si>
  <si>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</si>
  <si>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</si>
  <si>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</si>
  <si>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</si>
  <si>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</si>
  <si>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</si>
  <si>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</si>
  <si>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</si>
  <si>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 Voir Origine (type location)</t>
  </si>
  <si>
    <t>Permet de décrire la destination d'une ressource, lorsqu'elle est connue. (Par exemple : suite à une décisition d'orientation, une nouvelle demande de ressource doit être envoyée, ou lors d'un TIH)</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</si>
  <si>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</si>
  <si>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</si>
  <si>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</si>
  <si>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</si>
  <si>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</si>
  <si>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Identifiant unique partagé de la demande de ressource
{orgID}.request.{ID unique de la demande dans le système émetteur}</t>
  </si>
  <si>
    <t>Demande de ressource</t>
  </si>
  <si>
    <t>Groupe date heure de début de la demande</t>
  </si>
  <si>
    <t>request</t>
  </si>
  <si>
    <t>Date Heure de création de la demande</t>
  </si>
  <si>
    <t>Voir liste des effets à obtenir identifiés</t>
  </si>
  <si>
    <t>CISU</t>
  </si>
  <si>
    <t>Cadre conventionnel</t>
  </si>
  <si>
    <t>Nomenclature à venir : décrit le cadre conventionnel de la demande.</t>
  </si>
  <si>
    <t>convention</t>
  </si>
  <si>
    <t>Délai souhaité</t>
  </si>
  <si>
    <t>Délai d'intervention souhaité</t>
  </si>
  <si>
    <t>deadline</t>
  </si>
  <si>
    <t>Effet à obtenir</t>
  </si>
  <si>
    <t>Motif de la demande de ressource auprès du partenaire</t>
  </si>
  <si>
    <t>purpose</t>
  </si>
  <si>
    <t>NOMENCLATURE: CISU-Code_Effet_a_obtenir</t>
  </si>
  <si>
    <t>Implémenter la liste des effets à obtenir ici</t>
  </si>
  <si>
    <t>Précisions sur la demande</t>
  </si>
  <si>
    <t>Texte libre permettant de détailler la demande</t>
  </si>
  <si>
    <t>Permet de décrire le lieu d'intervention, lorsqu'il est différent de celui porté au dossier. Par exemple dans un cas de jonction, ou pour un TIH.</t>
  </si>
  <si>
    <t>EPHAD OU LONG SEJOUR</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</si>
  <si>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</si>
  <si>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</si>
  <si>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</si>
  <si>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</si>
  <si>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</si>
  <si>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Réponse à la demande de ressources</t>
  </si>
  <si>
    <t>requestResponse</t>
  </si>
  <si>
    <t>response</t>
  </si>
  <si>
    <t>Date Heure de réponse</t>
  </si>
  <si>
    <t>Réponse</t>
  </si>
  <si>
    <t>oui / non / oui partiel / différé</t>
  </si>
  <si>
    <t>answer</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</si>
  <si>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</si>
  <si>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</si>
  <si>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</si>
  <si>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</si>
  <si>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</si>
  <si>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</si>
  <si>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</si>
  <si>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</si>
  <si>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</si>
  <si>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</si>
  <si>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</si>
  <si>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</si>
  <si>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</si>
  <si>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A normer</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</si>
  <si>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</si>
  <si>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</si>
  <si>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</si>
  <si>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</si>
  <si>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</si>
  <si>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</si>
  <si>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Statut du vecteur</t>
  </si>
  <si>
    <t>Statuts Antares</t>
  </si>
  <si>
    <t>ENUM : Alerte, Parti, Arrivee Sur Les Lieux, Transport Destination, Arrivee Destination, Fin De Medicalisation , Quitte Destination, Retour Base, Rentree Base</t>
  </si>
  <si>
    <t>ENUM : Disponible, Indisponible, Inconnu</t>
  </si>
  <si>
    <t>Texte libre permettant de passer toute autre information (équipements supplémentaires / particuliers, particularités du vecteur)</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</si>
  <si>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</si>
  <si>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</si>
  <si>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</si>
  <si>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</si>
  <si>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</si>
  <si>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</si>
  <si>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</si>
  <si>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</si>
  <si>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</si>
  <si>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</si>
  <si>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</si>
  <si>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</si>
  <si>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</si>
  <si>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</si>
  <si>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</si>
  <si>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</si>
  <si>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</si>
  <si>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</si>
  <si>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</si>
  <si>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</si>
  <si>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</si>
  <si>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</si>
  <si>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</si>
  <si>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</si>
  <si>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</si>
  <si>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</si>
  <si>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</si>
  <si>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</si>
  <si>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</si>
  <si>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</si>
  <si>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</si>
  <si>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</si>
  <si>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</si>
  <si>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</si>
  <si>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</si>
  <si>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</si>
  <si>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</si>
  <si>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</si>
  <si>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AVPAR</t>
  </si>
  <si>
    <t>Libellé court</t>
  </si>
  <si>
    <t>Accident routier</t>
  </si>
  <si>
    <t xml:space="preserve">Motif de recours </t>
  </si>
  <si>
    <t>Niveau de médicalisation initial</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</si>
  <si>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</si>
  <si>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</si>
  <si>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</si>
  <si>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</si>
  <si>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</si>
  <si>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</si>
  <si>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</si>
  <si>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</si>
  <si>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</si>
  <si>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</si>
  <si>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</si>
  <si>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</si>
  <si>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</si>
  <si>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</si>
  <si>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</si>
  <si>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</si>
  <si>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</si>
  <si>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</si>
  <si>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</si>
  <si>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</si>
  <si>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</si>
  <si>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</si>
  <si>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</si>
  <si>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</si>
  <si>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</si>
  <si>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</si>
  <si>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</si>
  <si>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</si>
  <si>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</si>
  <si>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</si>
  <si>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</si>
  <si>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</si>
  <si>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</si>
  <si>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</si>
  <si>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</si>
  <si>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</si>
  <si>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</si>
  <si>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</si>
  <si>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</si>
  <si>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</si>
  <si>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</si>
  <si>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</si>
  <si>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</si>
  <si>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</si>
  <si>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</si>
  <si>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</si>
  <si>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</si>
  <si>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</si>
  <si>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</si>
  <si>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</si>
  <si>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</si>
  <si>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</si>
  <si>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</si>
  <si>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</si>
  <si>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</si>
  <si>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</si>
  <si>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</si>
  <si>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</si>
  <si>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</si>
  <si>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</si>
  <si>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</si>
  <si>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</si>
  <si>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</si>
  <si>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</si>
  <si>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</si>
  <si>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</si>
  <si>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</si>
  <si>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</si>
  <si>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</si>
  <si>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</si>
  <si>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</si>
  <si>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</si>
  <si>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</si>
  <si>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</si>
  <si>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</si>
  <si>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</si>
  <si>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</si>
  <si>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</si>
  <si>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</si>
  <si>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</si>
  <si>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</si>
  <si>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</si>
  <si>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</si>
  <si>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</si>
  <si>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</si>
  <si>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</si>
  <si>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</si>
  <si>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</si>
  <si>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</si>
  <si>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resourceCategory</t>
  </si>
  <si>
    <t>Type de vecteur de transport</t>
  </si>
  <si>
    <t>Niveau de médicalisation du transport</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</si>
  <si>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</si>
  <si>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</si>
  <si>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</si>
  <si>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</si>
  <si>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</si>
  <si>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</si>
  <si>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</si>
  <si>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</si>
  <si>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</si>
  <si>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</si>
  <si>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</si>
  <si>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</si>
  <si>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</si>
  <si>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</si>
  <si>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</si>
  <si>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</si>
  <si>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</si>
  <si>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</si>
  <si>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</si>
  <si>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</si>
  <si>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</si>
  <si>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</si>
  <si>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</si>
  <si>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</si>
  <si>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</si>
  <si>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</si>
  <si>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</si>
  <si>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</si>
  <si>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</si>
  <si>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</si>
  <si>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</si>
  <si>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</si>
  <si>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</si>
  <si>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</si>
  <si>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</si>
  <si>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</si>
  <si>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</si>
  <si>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</si>
  <si>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</si>
  <si>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</si>
  <si>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</si>
  <si>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</si>
  <si>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</si>
  <si>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</si>
  <si>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</si>
  <si>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</si>
  <si>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</si>
  <si>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</si>
  <si>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</si>
  <si>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</si>
  <si>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</si>
  <si>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</si>
  <si>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</si>
  <si>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</si>
  <si>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</si>
  <si>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</si>
  <si>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</si>
  <si>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</si>
  <si>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</si>
  <si>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</si>
  <si>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</si>
  <si>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</si>
  <si>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</si>
  <si>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</si>
  <si>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</si>
  <si>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</si>
  <si>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</si>
  <si>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</si>
  <si>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</si>
  <si>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</si>
  <si>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</si>
  <si>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</si>
  <si>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</si>
  <si>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</si>
  <si>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</si>
  <si>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</si>
  <si>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</si>
  <si>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</si>
  <si>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</si>
  <si>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</si>
  <si>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</si>
  <si>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</si>
  <si>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</si>
  <si>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</si>
  <si>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</si>
  <si>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</si>
  <si>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</si>
  <si>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</si>
  <si>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</si>
  <si>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</si>
  <si>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</si>
  <si>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</si>
  <si>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</si>
  <si>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</si>
  <si>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</si>
  <si>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</si>
  <si>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</si>
  <si>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</si>
  <si>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</si>
  <si>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</si>
  <si>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</si>
  <si>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</si>
  <si>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</si>
  <si>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</si>
  <si>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</si>
  <si>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</si>
  <si>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</si>
  <si>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</si>
  <si>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</si>
  <si>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</si>
  <si>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</si>
  <si>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</si>
  <si>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</si>
  <si>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</si>
  <si>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</si>
  <si>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Type de moyen</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</si>
  <si>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</si>
  <si>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</si>
  <si>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</si>
  <si>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</si>
  <si>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</si>
  <si>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</si>
  <si>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</si>
  <si>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</si>
  <si>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</si>
  <si>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</si>
  <si>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</si>
  <si>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</si>
  <si>
    <t>fr.health.samu440.DRFR15DDXAAJJJ0000.R01
fr.health.samu440.VLM16</t>
  </si>
  <si>
    <t>Identifiant unique partagé de la demande de ressource
{orgID}.D.{ID unique de la demande dans le système émetteur}</t>
  </si>
  <si>
    <t>fr.health.samu770.D.1249875</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</si>
  <si>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</si>
  <si>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</si>
  <si>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</si>
  <si>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</si>
  <si>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</si>
  <si>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</si>
  <si>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</si>
  <si>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</si>
  <si>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</si>
  <si>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</si>
  <si>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</si>
  <si>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</si>
  <si>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</si>
  <si>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</si>
  <si>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</si>
  <si>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</si>
  <si>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</si>
  <si>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</si>
  <si>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</si>
  <si>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</si>
  <si>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</si>
  <si>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</si>
  <si>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</si>
  <si>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</si>
  <si>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</si>
  <si>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</si>
  <si>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</si>
  <si>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</si>
  <si>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</si>
  <si>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</si>
  <si>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</si>
  <si>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</si>
  <si>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</si>
  <si>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</si>
  <si>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</si>
  <si>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</si>
  <si>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</si>
  <si>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</si>
  <si>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</si>
  <si>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</si>
  <si>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</si>
  <si>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</si>
  <si>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</si>
  <si>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</si>
  <si>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</si>
  <si>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</si>
  <si>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</si>
  <si>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</si>
  <si>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</si>
  <si>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</si>
  <si>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</si>
  <si>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</si>
  <si>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</si>
  <si>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</si>
  <si>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</si>
  <si>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</si>
  <si>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</si>
  <si>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</si>
  <si>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</si>
  <si>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</si>
  <si>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</si>
  <si>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</si>
  <si>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</si>
  <si>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</si>
  <si>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</si>
  <si>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</si>
  <si>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</si>
  <si>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</si>
  <si>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</si>
  <si>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</si>
  <si>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</si>
  <si>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</si>
  <si>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</si>
  <si>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</si>
  <si>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</si>
  <si>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</si>
  <si>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</si>
  <si>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</si>
  <si>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</si>
  <si>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</si>
  <si>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</si>
  <si>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</si>
  <si>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</si>
  <si>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</si>
  <si>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</si>
  <si>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</si>
  <si>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</si>
  <si>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</si>
  <si>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</si>
  <si>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</si>
  <si>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</si>
  <si>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</si>
  <si>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</si>
  <si>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</si>
  <si>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</si>
  <si>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</si>
  <si>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</si>
  <si>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</si>
  <si>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</si>
  <si>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</si>
  <si>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</si>
  <si>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</si>
  <si>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</si>
  <si>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</si>
  <si>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</si>
  <si>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</si>
  <si>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</si>
  <si>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</si>
  <si>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</si>
  <si>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</si>
  <si>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</si>
  <si>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</si>
  <si>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</si>
  <si>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</si>
  <si>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</si>
  <si>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</si>
  <si>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</si>
  <si>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</si>
  <si>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</si>
  <si>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</si>
  <si>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</si>
  <si>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^[a-zA-Z]{2,3}\.[a-zA-Z]+\..*$</t>
  </si>
  <si>
    <t>ENUM: ACCEPTEE, REFUSEE, PARTIELLE, DIFFEREE</t>
  </si>
  <si>
    <t>ADRESSE</t>
  </si>
  <si>
    <t>Sert à indiquer à quelle filière du CRRA destinataire le dossier doit être adressé/affiché, lorsque celle-ci est spécifique ou dédiée.</t>
  </si>
  <si>
    <t xml:space="preserve">A valoriser avec l'identifiant de l'affaire/dossier partagé entre tous les intervenants, valorisé comme suit : {pays}.{domaine}.{organisation}.{senderCaseId}.
Cet identifiant est généré une seule fois par le système du partenaire récepteur de la primo-demande de secours (créateur du dossier).
Il doit pouvoir être généré de façon décentralisée et ne présenter aucune ambiguïté. Il doit être unique dans l'ensemble des systèmes : le numéro de dossier fourni par celui qui génère l'identifiant partagé doit donc être un numéro unique dans son système.
Pour les systèmes qui ne sont pas en mesure de garantir l'unicité d'un numéro de dossier (senderCaseId), il est possible de décomposer le numéro de dossier fourni, afin de le rendre unique. 
Par exemple  : {pays}.{domaine}.{organisation}.{structure interne}.{unité fonctionnelle}.{senderCaseId}
</t>
  </si>
  <si>
    <t>Objet qui permet de qualifier l'affaire/dossier en général. 
Spécificités 15-18 : 
La qualification est issue d'une interprétation métier des alertes reçues.</t>
  </si>
  <si>
    <t xml:space="preserve">A valoriser avec le numéro du dossier dans le SI de l'émetteur du message.
</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</si>
  <si>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</si>
  <si>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A valoriser en indiquant s'il s'agit d'un dossier dit primaire (première intervention urgente) ou secondaire (par exemple TIH)</t>
  </si>
  <si>
    <t>A valoriser avec le numéro de provenance de l'appel.</t>
  </si>
  <si>
    <t>A valoriser avec le code de la nomenclature associée</t>
  </si>
  <si>
    <t>A valoriser avec le libellé de la nomenclature associée.
Dans le cas où un système n'est pas en mesure de reconnaître un code, il peut choisir d'afficher le libellé qui est obligatoirement fourni avec le code.</t>
  </si>
  <si>
    <t>Décrit le type de professionnel médical à qui le dossier est attribué : médecin généraliste, médecin urgentiste etc.</t>
  </si>
  <si>
    <t>Décrit le type de lieu : cf.nomenclature associée.</t>
  </si>
  <si>
    <t>Décrit la nature de fait de l'alerte : cf.nomenclature associée.</t>
  </si>
  <si>
    <t>Décrit les risques, menaces et sensibilités : cf.nomenclature associée.</t>
  </si>
  <si>
    <t>Décrit le motif de recours médico-secouriste : cf.nomenclature associée.</t>
  </si>
  <si>
    <t>Décrit le niveau de soin global du dossier : s'il y a plusieurs niveau de soin différents pour chaque patient, on indique ici le niveau le plus grave.
cf.nomenclature associée.</t>
  </si>
  <si>
    <t>Objet qui permet de décrire le lieu d'intervention.</t>
  </si>
  <si>
    <t>A valoriser avec le nom de lieu : nom commercial, nom d'établissement, forêt de Fontainebleau, lac du Der, etc.</t>
  </si>
  <si>
    <t>Objet qui permet d'identifier une structure commerciale ou un établissement</t>
  </si>
  <si>
    <t>A valoriser avec le nom de l'autoroute, de la voie ferrée ou voie navigable.</t>
  </si>
  <si>
    <t xml:space="preserve">Objet qui permet de transmettre les informations liés à une autoroute. S'utilise aussi pour les voies férées et navigables. </t>
  </si>
  <si>
    <t xml:space="preserve">A valoriser avec le point kilométrique de l'autoroute, de la voie ferrée ou voie navigable. </t>
  </si>
  <si>
    <t>A valoriser avec le sens de l'autoroute.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</si>
  <si>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</si>
  <si>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</si>
  <si>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</si>
  <si>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de la voie</t>
  </si>
  <si>
    <t>A valoriser avec le nom de la voie</t>
  </si>
  <si>
    <t>A valoriser avec le type et le nom de la voie.
Si les attributs "type" et "name" de "wayName" sont également renseignés,alors "complete" doit être valorisé ainsi : "{type} {nom}".</t>
  </si>
  <si>
    <t>A valoriser avec le nom officiel de la commune</t>
  </si>
  <si>
    <t>A valoriser avec le code INSEE de la commune actuelle sur la base du Code Officiel géographique en vigueur. 
La valeur du code INSEE est obligatoire dès que le nom de la commune est renseigné (city.name).</t>
  </si>
  <si>
    <t>Objet qui permet de décrire l'ensemble des détails d'accès au lieu d'intervention. 
Si un, pluiseurs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</si>
  <si>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</si>
  <si>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</si>
  <si>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</si>
  <si>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</si>
  <si>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</si>
  <si>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</si>
  <si>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</si>
  <si>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</si>
  <si>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</si>
  <si>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</si>
  <si>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</si>
  <si>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</si>
  <si>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</si>
  <si>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</si>
  <si>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</si>
  <si>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</si>
  <si>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 xml:space="preserve">Attribut qui permet de préciser si les coordonnées fournies proviennent du dispositif AML (Advanced Mobile Location) -TRUE - ou non - FALSE. </t>
  </si>
  <si>
    <t>A valoriser avec le système fournissant le localisant :  NexSiS ou l'ORG_ID (BAN, IGN, ...)</t>
  </si>
  <si>
    <t>A valoriser avec la définition du type d'objet dans le système
Exemple  : SIG NexSIS / OSM ont plusieurs types de données -&gt; savoir du quel on parle (POI, tronçon de route, …) pour faciliter le filtre | Aussi table dans une base de données</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</si>
  <si>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</si>
  <si>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</si>
  <si>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A valoriser avec le groupe date heure de réception de l'alerte/appel</t>
  </si>
  <si>
    <t>A valoriser avec le groupe date heure de création de l'information complémentaire</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</si>
  <si>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</si>
  <si>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</si>
  <si>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</si>
  <si>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Objet qui permet d'identifer la personne qui a alerté les secours et de la recontacter</t>
  </si>
  <si>
    <t>A valoriser avec  l'origine du canal établi : PERSONNE, APPLICATION, DAU, BAU, DEFIBRILLATEUR, ECALL</t>
  </si>
  <si>
    <t>TEL</t>
  </si>
  <si>
    <t>PERSONNE</t>
  </si>
  <si>
    <t>MANUEL, CARTE, AUTRE, PHOTO, SITE INTERNET</t>
  </si>
  <si>
    <t>A valoriser avec la valeur de l'URI utilisée</t>
  </si>
  <si>
    <t>A valoriser avec le type de l'URI utilisée : TEL, EMAIL, FAX, POSTAL, WEB, RADIO</t>
  </si>
  <si>
    <t>A valoriser avec la langue parlée par le requérant. 
cf.nomenclature associée.</t>
  </si>
  <si>
    <t>A valoriser avec la relation du requérant avec l'incident / le patient / la victime.
cf. nomenclature associée.</t>
  </si>
  <si>
    <t>A valoriser avec la nature des éventuelles difficultés de communication rencontrées par le requérant. 
cf.nomenclature associée.</t>
  </si>
  <si>
    <t>Champ libre qui permet de compléter les informations spécifiquement liées au requérant.</t>
  </si>
  <si>
    <t>Objet qui permet de décrire le nom et le prénom usuel du requérant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</si>
  <si>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</si>
  <si>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</si>
  <si>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</si>
  <si>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</si>
  <si>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</si>
  <si>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 après accord verbal de ce dernier.</t>
  </si>
  <si>
    <t>Objet qui permet l'identification des patients / victimes</t>
  </si>
  <si>
    <t xml:space="preserve">A valoriser avec l'identifiant partagé du patient, valorisé comme suit : {ID du dossier partagé}.P{numéro d’ordre chronologique}
Cet identifiant est généré une seule fois par le système du partenaire qui créé le patient.
</t>
  </si>
  <si>
    <t>Objet qui permet de décrire l'ensemble des identifiants qui permettent d'identifier le patient (autre que le matricule INS, qui ne doit jamais être partagé via cet objet)</t>
  </si>
  <si>
    <t>Objet qui permet de décrire les données administratives liées au patient</t>
  </si>
  <si>
    <t>Objet qui permet de décrire l'identité du patient</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</si>
  <si>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</si>
  <si>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</si>
  <si>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</si>
  <si>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</si>
  <si>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</si>
  <si>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</si>
  <si>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</si>
  <si>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</si>
  <si>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</si>
  <si>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</si>
  <si>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A valoriser avec le niveau de soins spécifique au patient</t>
  </si>
  <si>
    <t>Hypothèse diagnostique principale émise par le médecin régulateur du CRAA. Norme CIM11.</t>
  </si>
  <si>
    <t>Hypothèses diagnostiques secondaires émises par le médecin régulateur du CRAA. Norme CIM11.</t>
  </si>
  <si>
    <t xml:space="preserve">Champ libre qui permet de compléter les informations liées spécifiquement à l'identité ou aux caractéristiques du patient - en dehors de tout commentaire ou interrogatoire de nature médical. </t>
  </si>
  <si>
    <t>Objet qui permet de décrire les hypothèses de régulation médicale</t>
  </si>
  <si>
    <t>Identifiant partagé du patient concerné par l'observation, a remplir obligatoirement si ce patient existe et est identifié dans le système emetteur, valorisé comme suit  : 
{ID du dossier partagé}.P{numéro d’ordre chronologique unique du patient}</t>
  </si>
  <si>
    <t xml:space="preserve">Objet qui permet de décrire le professionnel de santé qui réalise l'interrogatoire médical. </t>
  </si>
  <si>
    <t>A valoriser avec le prénom et le nom de l'opérateur</t>
  </si>
  <si>
    <t>fr.health.samu044.DRFR154402415000450.P1</t>
  </si>
  <si>
    <t>fr.health.samu540.DRFR155402416000125.medicalNote.46585A</t>
  </si>
  <si>
    <t xml:space="preserve">A valoriser avec le rôle de l'opérateur au sein de l'entité émettrice du message : </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</si>
  <si>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</si>
  <si>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</si>
  <si>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 xml:space="preserve">A valoriser avec l'identifiant unique de l'observation, valorisé comme suit : {caseID}.medicalNote.{ID de l'observation dans le système émetteur}.
Cet identifiant a vocation à devenir obligatoire pour permettre les mises à jour, il est laissé en facultatif temporairement.
</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</si>
  <si>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</si>
  <si>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A valoriser avec le nom de la balise</t>
  </si>
  <si>
    <t>A valoriser avec le libellé correspondant</t>
  </si>
  <si>
    <t>A valoriser avec la valeur associée à la clé</t>
  </si>
  <si>
    <t>ObjectGeometry</t>
  </si>
  <si>
    <t>Objet qui permet d'ajouter jusqu'à 3 données supplémentaires, dans l'éventualité où ces dernières ne sont pas déjà prévues dans le modèle</t>
  </si>
  <si>
    <t>Objet qui permet de rajouter quelques paires de champs</t>
  </si>
  <si>
    <t>Objet qui permet de partager l'identifiant d'un objet ayant servi à l'établissement de la localisation. 
L'identifiant BAN de l'adresse (clé d'interopérabilité) doit être partagé au maximum.</t>
  </si>
  <si>
    <t>A valoriser avec le cap, en degré</t>
  </si>
  <si>
    <t>NOMENCLATURE : TBD</t>
  </si>
  <si>
    <t>NOMENCLATURE : SI-SAMU-NIVSOIN</t>
  </si>
  <si>
    <t>NOMENCLATURE : CISU-Code_Motif_patient-victime</t>
  </si>
  <si>
    <t>NOMENCLATURE : CISU-Code_Nature_de_fait</t>
  </si>
  <si>
    <t>A valoriser avec un code de la nomenclature CISU-Code_Nature_de_fait</t>
  </si>
  <si>
    <t>A valoriser avec le libellé de la nomenclature CISU-Code_Nature_de_fait.
Dans le cas où un système n'est pas en mesure de reconnaître un code, il peut directement afficher le libellé qui est obligatoirement fourni avec le code.</t>
  </si>
  <si>
    <t>A valoriser avec un code de la nomenclature CISU-Code_Motif_patient-victime</t>
  </si>
  <si>
    <t>A valoriser avec le libellé de la nomenclature CISU-Code_Motif_patient-victime.
Dans le cas où un système n'est pas en mesure de reconnaître un code, il peut directement afficher le libellé qui est obligatoirement fourni avec le code.</t>
  </si>
  <si>
    <t xml:space="preserve">Type d’équipe (médical, paramédicale, secouriste).
A valoriser par un code de la nomenclature  SI-SAMU-NIVSOIN.
Permet de déduire avec la donnée "niveau de médicalisation du transport", si un UMHP est devenu un SMUR. </t>
  </si>
  <si>
    <t>NOMENCLATURE : CISU-Code_Type_de_lieu</t>
  </si>
  <si>
    <t>A valoriser avec un code de la nomenclature CISU-Code_Type_de_lieu.</t>
  </si>
  <si>
    <t>NOMENCLATURE : SI-SAMU-NOMENC_SEXE</t>
  </si>
  <si>
    <t>Sexe du patient, suivant le libellé court de la nomenclature SI-SAMU-NOMENC_SEXE</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</si>
  <si>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</si>
  <si>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NOMENCLATURE : SI SAMU-NOMENC_DEVENIR_PAT</t>
  </si>
  <si>
    <t>NOMENCLATURE : SI SAMU-TYPE_MOYEN</t>
  </si>
  <si>
    <t>Précise le type de moyen engagé dans l'intervention (SMUR, TSU, HOSPIT, etc.). 
A valoriser par un code de la nomenclature SI SAMU-TYPE_MOYEN.</t>
  </si>
  <si>
    <t>NOMENCLATURE : CISU-TYPE_VECTEUR</t>
  </si>
  <si>
    <t>Précise le type de véhicule terrestre / aérien / maritime engagé dans l'intervention.
A valoriser par un code de la nomenclature CISU-TYPE_VECTEUR.</t>
  </si>
  <si>
    <t>Type d’équipe (médical, paramédicale, secouriste).
A valoriser par un code de la nomenclature SI-SAMU-NIVSOIN.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</si>
</sst>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62">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10"/>
      <name val="Arial"/>
      <family val="2"/>
    </font>
    <font>
      <b/>
      <u/>
      <sz val="11"/>
      <color theme="1"/>
      <name val="Calibri"/>
      <family val="2"/>
      <scheme val="minor"/>
    </font>
  </fonts>
  <fills count="6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FFE1FF"/>
        <bgColor rgb="FFD9E1F2"/>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6" fillId="2" borderId="0" applyBorder="0" applyProtection="0"/>
    <xf numFmtId="0" fontId="46" fillId="2" borderId="0" applyBorder="0" applyProtection="0"/>
    <xf numFmtId="0" fontId="7" fillId="2" borderId="0" applyBorder="0" applyProtection="0"/>
    <xf numFmtId="0" fontId="46" fillId="2" borderId="0" applyBorder="0" applyProtection="0"/>
    <xf numFmtId="0" fontId="7" fillId="2" borderId="0" applyBorder="0" applyProtection="0"/>
    <xf numFmtId="0" fontId="8" fillId="0" borderId="0" applyBorder="0" applyProtection="0"/>
    <xf numFmtId="0" fontId="9" fillId="0" borderId="0" applyBorder="0" applyProtection="0"/>
    <xf numFmtId="164" fontId="10" fillId="0" borderId="0" applyBorder="0" applyProtection="0"/>
    <xf numFmtId="0" fontId="46" fillId="2" borderId="0" applyBorder="0" applyProtection="0"/>
    <xf numFmtId="0" fontId="46" fillId="2" borderId="0" applyBorder="0" applyProtection="0"/>
    <xf numFmtId="0" fontId="46" fillId="2" borderId="0" applyBorder="0" applyProtection="0"/>
    <xf numFmtId="0" fontId="7" fillId="2" borderId="0" applyBorder="0" applyProtection="0"/>
    <xf numFmtId="0" fontId="151" fillId="0" borderId="0" applyNumberFormat="0" applyFill="0" applyBorder="0" applyAlignment="0" applyProtection="0"/>
  </cellStyleXfs>
  <cellXfs count="812">
    <xf numFmtId="0" fontId="0" fillId="0" borderId="0" xfId="0"/>
    <xf numFmtId="0" fontId="12" fillId="0" borderId="0" xfId="0" applyFont="1" applyAlignment="1">
      <alignment wrapText="1"/>
    </xf>
    <xf numFmtId="0" fontId="12" fillId="0" borderId="0" xfId="0" applyFont="1"/>
    <xf numFmtId="0" fontId="11" fillId="0" borderId="0" xfId="0" applyFont="1"/>
    <xf numFmtId="0" fontId="9" fillId="0" borderId="0" xfId="0" applyFont="1" applyAlignment="1">
      <alignment vertical="center"/>
    </xf>
    <xf numFmtId="0" fontId="11" fillId="0" borderId="0" xfId="0" applyFont="1" applyAlignment="1">
      <alignment wrapText="1"/>
    </xf>
    <xf numFmtId="0" fontId="16" fillId="0" borderId="0" xfId="0" applyFont="1" applyAlignment="1">
      <alignment wrapText="1"/>
    </xf>
    <xf numFmtId="0" fontId="11" fillId="0" borderId="0" xfId="0" applyFont="1" applyAlignment="1">
      <alignment horizontal="center"/>
    </xf>
    <xf numFmtId="0" fontId="12" fillId="5" borderId="1" xfId="0" applyFont="1" applyFill="1" applyBorder="1" applyAlignment="1">
      <alignment vertical="center"/>
    </xf>
    <xf numFmtId="0" fontId="13"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7" fillId="5" borderId="1" xfId="0" applyFont="1" applyFill="1" applyBorder="1" applyAlignment="1">
      <alignment vertical="center"/>
    </xf>
    <xf numFmtId="0" fontId="14" fillId="5" borderId="0" xfId="0" applyFont="1" applyFill="1" applyAlignment="1">
      <alignment vertical="center" wrapText="1"/>
    </xf>
    <xf numFmtId="0" fontId="11" fillId="5" borderId="0" xfId="0" applyFont="1" applyFill="1" applyAlignment="1">
      <alignment horizontal="center" vertical="center"/>
    </xf>
    <xf numFmtId="0" fontId="11" fillId="5" borderId="0" xfId="0" applyFont="1" applyFill="1" applyAlignment="1">
      <alignment vertical="center"/>
    </xf>
    <xf numFmtId="0" fontId="12" fillId="0" borderId="1" xfId="0" applyFont="1" applyBorder="1" applyAlignment="1">
      <alignment vertical="center"/>
    </xf>
    <xf numFmtId="0" fontId="18" fillId="0" borderId="1" xfId="0" applyFont="1" applyBorder="1" applyAlignment="1">
      <alignment horizontal="left" vertical="center"/>
    </xf>
    <xf numFmtId="0" fontId="19" fillId="4" borderId="1" xfId="0" applyFont="1" applyFill="1" applyBorder="1" applyAlignment="1">
      <alignment vertical="center"/>
    </xf>
    <xf numFmtId="0" fontId="18" fillId="4" borderId="1" xfId="0" applyFont="1" applyFill="1" applyBorder="1" applyAlignment="1">
      <alignment vertical="center"/>
    </xf>
    <xf numFmtId="0" fontId="9" fillId="4" borderId="1" xfId="0" applyFont="1" applyFill="1" applyBorder="1" applyAlignment="1">
      <alignment horizontal="left" vertical="center"/>
    </xf>
    <xf numFmtId="0" fontId="17" fillId="4" borderId="1" xfId="0" applyFont="1" applyFill="1" applyBorder="1" applyAlignment="1">
      <alignment vertical="center"/>
    </xf>
    <xf numFmtId="0" fontId="14" fillId="0" borderId="1" xfId="0" applyFont="1" applyBorder="1" applyAlignment="1">
      <alignment vertical="center"/>
    </xf>
    <xf numFmtId="0" fontId="0" fillId="0" borderId="1" xfId="0" applyBorder="1"/>
    <xf numFmtId="0" fontId="20" fillId="0" borderId="1" xfId="0" applyFont="1" applyBorder="1" applyAlignment="1">
      <alignment horizontal="center" vertical="center" wrapText="1"/>
    </xf>
    <xf numFmtId="0" fontId="21" fillId="0" borderId="1" xfId="0" applyFont="1" applyBorder="1" applyAlignment="1">
      <alignment vertical="center" wrapText="1"/>
    </xf>
    <xf numFmtId="0" fontId="14" fillId="0" borderId="0" xfId="0" applyFont="1" applyAlignment="1">
      <alignment vertical="center" wrapText="1"/>
    </xf>
    <xf numFmtId="0" fontId="11" fillId="0" borderId="0" xfId="0" applyFont="1" applyAlignment="1">
      <alignment horizontal="center" vertical="center"/>
    </xf>
    <xf numFmtId="0" fontId="11" fillId="0" borderId="0" xfId="0" applyFont="1" applyAlignment="1">
      <alignment vertical="center"/>
    </xf>
    <xf numFmtId="0" fontId="12" fillId="5" borderId="1" xfId="0" applyFont="1" applyFill="1" applyBorder="1"/>
    <xf numFmtId="0" fontId="14" fillId="5" borderId="1" xfId="0" applyFont="1" applyFill="1" applyBorder="1"/>
    <xf numFmtId="0" fontId="14" fillId="5" borderId="1" xfId="0" applyFont="1" applyFill="1" applyBorder="1" applyAlignment="1">
      <alignment wrapText="1"/>
    </xf>
    <xf numFmtId="0" fontId="14" fillId="5" borderId="0" xfId="0" applyFont="1" applyFill="1" applyAlignment="1">
      <alignment wrapText="1"/>
    </xf>
    <xf numFmtId="0" fontId="14" fillId="6" borderId="0" xfId="0" applyFont="1" applyFill="1" applyAlignment="1">
      <alignment horizontal="center" vertical="center" wrapText="1"/>
    </xf>
    <xf numFmtId="0" fontId="11" fillId="5" borderId="0" xfId="0" applyFont="1" applyFill="1"/>
    <xf numFmtId="0" fontId="12" fillId="0" borderId="1" xfId="0" applyFont="1" applyBorder="1"/>
    <xf numFmtId="0" fontId="11" fillId="0" borderId="1" xfId="0" applyFont="1" applyBorder="1"/>
    <xf numFmtId="0" fontId="9" fillId="7" borderId="1" xfId="0" applyFont="1" applyFill="1" applyBorder="1" applyAlignment="1">
      <alignment vertical="center"/>
    </xf>
    <xf numFmtId="0" fontId="14" fillId="0" borderId="0" xfId="0" applyFont="1"/>
    <xf numFmtId="0" fontId="14" fillId="0" borderId="0" xfId="0" applyFont="1" applyAlignment="1">
      <alignment wrapText="1"/>
    </xf>
    <xf numFmtId="0" fontId="22" fillId="0" borderId="0" xfId="0" applyFont="1" applyAlignment="1">
      <alignment horizontal="center" vertical="center" wrapText="1"/>
    </xf>
    <xf numFmtId="0" fontId="14" fillId="0" borderId="0" xfId="0" applyFont="1" applyAlignment="1">
      <alignment horizontal="center" vertical="center" wrapText="1"/>
    </xf>
    <xf numFmtId="0" fontId="12" fillId="0" borderId="2" xfId="0" applyFont="1" applyBorder="1"/>
    <xf numFmtId="0" fontId="9" fillId="7" borderId="1" xfId="0" applyFont="1" applyFill="1" applyBorder="1" applyAlignment="1">
      <alignment vertical="center" wrapText="1"/>
    </xf>
    <xf numFmtId="0" fontId="22" fillId="8" borderId="2" xfId="0" applyFont="1" applyFill="1" applyBorder="1" applyAlignment="1">
      <alignment horizontal="center" vertical="center" wrapText="1"/>
    </xf>
    <xf numFmtId="49" fontId="11" fillId="0" borderId="1" xfId="0" applyNumberFormat="1" applyFont="1" applyBorder="1"/>
    <xf numFmtId="0" fontId="17" fillId="0" borderId="1" xfId="0" applyFont="1" applyBorder="1" applyAlignment="1">
      <alignment vertical="center"/>
    </xf>
    <xf numFmtId="0" fontId="11" fillId="4" borderId="1" xfId="0" applyFont="1" applyFill="1" applyBorder="1"/>
    <xf numFmtId="0" fontId="11" fillId="4" borderId="1" xfId="0" applyFont="1" applyFill="1" applyBorder="1" applyAlignment="1">
      <alignment wrapText="1"/>
    </xf>
    <xf numFmtId="0" fontId="16" fillId="4" borderId="1" xfId="0" applyFont="1" applyFill="1" applyBorder="1" applyAlignment="1">
      <alignment wrapText="1"/>
    </xf>
    <xf numFmtId="0" fontId="9" fillId="0" borderId="1" xfId="0" applyFont="1" applyBorder="1" applyAlignment="1">
      <alignment vertical="center"/>
    </xf>
    <xf numFmtId="0" fontId="9" fillId="9" borderId="1" xfId="0" applyFont="1" applyFill="1" applyBorder="1" applyAlignment="1">
      <alignment vertical="center"/>
    </xf>
    <xf numFmtId="0" fontId="12" fillId="0" borderId="1" xfId="0" applyFont="1" applyBorder="1" applyAlignment="1">
      <alignment wrapText="1"/>
    </xf>
    <xf numFmtId="0" fontId="11" fillId="0" borderId="1" xfId="0" applyFont="1" applyBorder="1" applyAlignment="1">
      <alignment wrapText="1"/>
    </xf>
    <xf numFmtId="49" fontId="11" fillId="0" borderId="1" xfId="0" applyNumberFormat="1" applyFont="1" applyBorder="1" applyAlignment="1">
      <alignment wrapText="1"/>
    </xf>
    <xf numFmtId="0" fontId="9" fillId="9" borderId="1" xfId="0" applyFont="1" applyFill="1" applyBorder="1" applyAlignment="1">
      <alignment vertical="center" wrapText="1"/>
    </xf>
    <xf numFmtId="0" fontId="11" fillId="0" borderId="0" xfId="0" applyFont="1" applyAlignment="1">
      <alignment horizontal="center" wrapText="1"/>
    </xf>
    <xf numFmtId="0" fontId="0" fillId="0" borderId="0" xfId="0" applyAlignment="1">
      <alignment wrapText="1"/>
    </xf>
    <xf numFmtId="0" fontId="24" fillId="0" borderId="0" xfId="0" applyFont="1" applyAlignment="1">
      <alignment wrapText="1"/>
    </xf>
    <xf numFmtId="0" fontId="9" fillId="4" borderId="1" xfId="0" applyFont="1" applyFill="1" applyBorder="1" applyAlignment="1">
      <alignment vertical="center"/>
    </xf>
    <xf numFmtId="0" fontId="9" fillId="7" borderId="0" xfId="0" applyFont="1" applyFill="1" applyAlignment="1">
      <alignment vertical="center" wrapText="1"/>
    </xf>
    <xf numFmtId="0" fontId="25" fillId="0" borderId="0" xfId="0" applyFont="1"/>
    <xf numFmtId="49" fontId="11" fillId="0" borderId="0" xfId="0" applyNumberFormat="1" applyFont="1"/>
    <xf numFmtId="0" fontId="9" fillId="0" borderId="1" xfId="0" applyFont="1" applyBorder="1" applyAlignment="1">
      <alignment vertical="center" wrapText="1"/>
    </xf>
    <xf numFmtId="0" fontId="26" fillId="0" borderId="0" xfId="0" applyFont="1" applyAlignment="1">
      <alignment wrapText="1"/>
    </xf>
    <xf numFmtId="0" fontId="0" fillId="10" borderId="2" xfId="0" applyFill="1" applyBorder="1"/>
    <xf numFmtId="0" fontId="17" fillId="7" borderId="1" xfId="0" applyFont="1" applyFill="1" applyBorder="1" applyAlignment="1">
      <alignment vertical="center"/>
    </xf>
    <xf numFmtId="0" fontId="11" fillId="4" borderId="0" xfId="0" applyFont="1" applyFill="1" applyAlignment="1">
      <alignment wrapText="1"/>
    </xf>
    <xf numFmtId="0" fontId="0" fillId="8" borderId="2" xfId="0" applyFill="1" applyBorder="1"/>
    <xf numFmtId="0" fontId="9" fillId="4" borderId="1" xfId="0" applyFont="1" applyFill="1" applyBorder="1" applyAlignment="1">
      <alignment wrapText="1"/>
    </xf>
    <xf numFmtId="0" fontId="9" fillId="7" borderId="0" xfId="0" applyFont="1" applyFill="1" applyAlignment="1">
      <alignment vertical="center"/>
    </xf>
    <xf numFmtId="0" fontId="11" fillId="3" borderId="1" xfId="0" applyFont="1" applyFill="1" applyBorder="1"/>
    <xf numFmtId="0" fontId="12" fillId="8" borderId="2" xfId="0" applyFont="1" applyFill="1" applyBorder="1" applyAlignment="1">
      <alignment horizontal="center"/>
    </xf>
    <xf numFmtId="0" fontId="12" fillId="8" borderId="0" xfId="0" applyFont="1" applyFill="1" applyAlignment="1">
      <alignment horizontal="center"/>
    </xf>
    <xf numFmtId="0" fontId="12" fillId="8" borderId="0" xfId="0" applyFont="1" applyFill="1" applyAlignment="1">
      <alignment horizontal="center" vertical="center"/>
    </xf>
    <xf numFmtId="0" fontId="0" fillId="8" borderId="0" xfId="0" applyFill="1"/>
    <xf numFmtId="0" fontId="27" fillId="0" borderId="0" xfId="0" applyFont="1"/>
    <xf numFmtId="0" fontId="15" fillId="0" borderId="0" xfId="0" applyFont="1"/>
    <xf numFmtId="0" fontId="15" fillId="0" borderId="1" xfId="0" applyFont="1" applyBorder="1"/>
    <xf numFmtId="0" fontId="28" fillId="7" borderId="1" xfId="0" applyFont="1" applyFill="1" applyBorder="1" applyAlignment="1">
      <alignment vertical="center"/>
    </xf>
    <xf numFmtId="0" fontId="15" fillId="0" borderId="0" xfId="0" applyFont="1" applyAlignment="1">
      <alignment wrapText="1"/>
    </xf>
    <xf numFmtId="0" fontId="15" fillId="0" borderId="0" xfId="0" applyFont="1" applyAlignment="1">
      <alignment horizontal="center"/>
    </xf>
    <xf numFmtId="0" fontId="29" fillId="0" borderId="0" xfId="0" applyFont="1"/>
    <xf numFmtId="0" fontId="17" fillId="5" borderId="1" xfId="0" applyFont="1" applyFill="1" applyBorder="1" applyAlignment="1">
      <alignment vertical="center" wrapText="1"/>
    </xf>
    <xf numFmtId="0" fontId="14" fillId="5" borderId="1" xfId="0" applyFont="1" applyFill="1" applyBorder="1" applyAlignment="1">
      <alignment horizontal="center" vertical="center"/>
    </xf>
    <xf numFmtId="0" fontId="30" fillId="0" borderId="3" xfId="0" applyFont="1" applyBorder="1"/>
    <xf numFmtId="0" fontId="0" fillId="0" borderId="3" xfId="0" applyBorder="1" applyAlignment="1">
      <alignment wrapText="1"/>
    </xf>
    <xf numFmtId="0" fontId="31" fillId="0" borderId="0" xfId="0" applyFont="1"/>
    <xf numFmtId="0" fontId="32" fillId="0" borderId="0" xfId="0" applyFont="1"/>
    <xf numFmtId="0" fontId="33" fillId="0" borderId="0" xfId="0" applyFont="1"/>
    <xf numFmtId="0" fontId="33" fillId="0" borderId="0" xfId="0" applyFont="1" applyAlignment="1">
      <alignment vertical="center"/>
    </xf>
    <xf numFmtId="0" fontId="34" fillId="0" borderId="0" xfId="0" applyFont="1"/>
    <xf numFmtId="0" fontId="35" fillId="0" borderId="0" xfId="0" applyFont="1"/>
    <xf numFmtId="0" fontId="34" fillId="0" borderId="0" xfId="0" applyFont="1" applyAlignment="1">
      <alignment vertical="center"/>
    </xf>
    <xf numFmtId="0" fontId="36" fillId="0" borderId="0" xfId="0" applyFont="1"/>
    <xf numFmtId="0" fontId="0" fillId="0" borderId="0" xfId="0" applyAlignment="1">
      <alignment horizontal="center"/>
    </xf>
    <xf numFmtId="0" fontId="37" fillId="0" borderId="0" xfId="0" applyFont="1" applyAlignment="1">
      <alignment wrapText="1"/>
    </xf>
    <xf numFmtId="0" fontId="17" fillId="5" borderId="1" xfId="0" applyFont="1" applyFill="1" applyBorder="1" applyAlignment="1">
      <alignment wrapText="1"/>
    </xf>
    <xf numFmtId="0" fontId="0" fillId="5" borderId="0" xfId="0" applyFill="1"/>
    <xf numFmtId="0" fontId="17" fillId="4" borderId="1" xfId="0" applyFont="1" applyFill="1" applyBorder="1" applyAlignment="1">
      <alignment wrapText="1"/>
    </xf>
    <xf numFmtId="0" fontId="0" fillId="0" borderId="1" xfId="0" applyBorder="1" applyAlignment="1">
      <alignment horizontal="center"/>
    </xf>
    <xf numFmtId="0" fontId="38" fillId="0" borderId="1" xfId="0" applyFont="1" applyBorder="1" applyAlignment="1">
      <alignment horizontal="center" wrapText="1"/>
    </xf>
    <xf numFmtId="0" fontId="21" fillId="0" borderId="0" xfId="0" applyFont="1" applyAlignment="1">
      <alignment vertical="center" wrapText="1"/>
    </xf>
    <xf numFmtId="0" fontId="14" fillId="5" borderId="1" xfId="0" applyFont="1" applyFill="1" applyBorder="1" applyAlignment="1">
      <alignment horizontal="center"/>
    </xf>
    <xf numFmtId="0" fontId="14" fillId="5" borderId="1" xfId="0" applyFont="1" applyFill="1" applyBorder="1" applyAlignment="1">
      <alignment horizontal="center" wrapText="1"/>
    </xf>
    <xf numFmtId="0" fontId="39" fillId="5" borderId="1" xfId="0" applyFont="1" applyFill="1" applyBorder="1" applyAlignment="1">
      <alignment wrapText="1"/>
    </xf>
    <xf numFmtId="0" fontId="14" fillId="5" borderId="1" xfId="0" applyFont="1" applyFill="1" applyBorder="1" applyAlignment="1">
      <alignment horizontal="center" vertical="center" wrapText="1"/>
    </xf>
    <xf numFmtId="0" fontId="14" fillId="5" borderId="1" xfId="0" applyFont="1" applyFill="1" applyBorder="1" applyAlignment="1">
      <alignment vertical="center" wrapText="1"/>
    </xf>
    <xf numFmtId="0" fontId="14" fillId="5" borderId="4" xfId="0" applyFont="1" applyFill="1" applyBorder="1" applyAlignment="1">
      <alignment vertical="center" wrapText="1"/>
    </xf>
    <xf numFmtId="0" fontId="9" fillId="0" borderId="1" xfId="0" applyFont="1" applyBorder="1" applyAlignment="1">
      <alignment wrapText="1"/>
    </xf>
    <xf numFmtId="0" fontId="35" fillId="0" borderId="0" xfId="0" applyFont="1" applyAlignment="1">
      <alignment wrapText="1"/>
    </xf>
    <xf numFmtId="0" fontId="12" fillId="4" borderId="1" xfId="0" applyFont="1" applyFill="1" applyBorder="1" applyAlignment="1">
      <alignment horizontal="center"/>
    </xf>
    <xf numFmtId="0" fontId="40" fillId="0" borderId="0" xfId="0" applyFont="1" applyAlignment="1">
      <alignment wrapText="1"/>
    </xf>
    <xf numFmtId="0" fontId="0" fillId="11" borderId="0" xfId="0" applyFill="1"/>
    <xf numFmtId="0" fontId="40" fillId="0" borderId="1" xfId="0" applyFont="1" applyBorder="1" applyAlignment="1">
      <alignment vertical="center" wrapText="1"/>
    </xf>
    <xf numFmtId="0" fontId="40" fillId="0" borderId="1" xfId="0" applyFont="1" applyBorder="1" applyAlignment="1">
      <alignment wrapText="1"/>
    </xf>
    <xf numFmtId="0" fontId="36" fillId="0" borderId="0" xfId="0" applyFont="1" applyAlignment="1">
      <alignment wrapText="1"/>
    </xf>
    <xf numFmtId="0" fontId="40" fillId="0" borderId="0" xfId="0" applyFont="1"/>
    <xf numFmtId="0" fontId="11" fillId="4" borderId="1" xfId="0" applyFont="1" applyFill="1" applyBorder="1" applyAlignment="1">
      <alignment horizontal="center" wrapText="1"/>
    </xf>
    <xf numFmtId="0" fontId="12" fillId="4" borderId="1" xfId="0" applyFont="1" applyFill="1" applyBorder="1" applyAlignment="1">
      <alignment horizontal="center" wrapText="1"/>
    </xf>
    <xf numFmtId="0" fontId="42" fillId="0" borderId="2" xfId="0" applyFont="1" applyBorder="1"/>
    <xf numFmtId="0" fontId="42" fillId="0" borderId="1" xfId="0" applyFont="1" applyBorder="1"/>
    <xf numFmtId="0" fontId="40" fillId="0" borderId="0" xfId="0" applyFont="1" applyAlignment="1">
      <alignment horizontal="left"/>
    </xf>
    <xf numFmtId="0" fontId="40" fillId="0" borderId="1" xfId="0" applyFont="1" applyBorder="1"/>
    <xf numFmtId="0" fontId="42" fillId="4" borderId="1" xfId="0" applyFont="1" applyFill="1" applyBorder="1" applyAlignment="1">
      <alignment horizontal="center"/>
    </xf>
    <xf numFmtId="0" fontId="40" fillId="0" borderId="0" xfId="0" applyFont="1" applyAlignment="1">
      <alignment horizontal="center" wrapText="1"/>
    </xf>
    <xf numFmtId="0" fontId="43" fillId="4" borderId="1" xfId="0" applyFont="1" applyFill="1" applyBorder="1" applyAlignment="1">
      <alignment horizontal="center"/>
    </xf>
    <xf numFmtId="0" fontId="42" fillId="0" borderId="0" xfId="0" applyFont="1" applyAlignment="1">
      <alignment horizontal="center"/>
    </xf>
    <xf numFmtId="0" fontId="37" fillId="0" borderId="0" xfId="0" applyFont="1"/>
    <xf numFmtId="0" fontId="38" fillId="4" borderId="1" xfId="0" applyFont="1" applyFill="1" applyBorder="1"/>
    <xf numFmtId="0" fontId="38" fillId="0" borderId="1" xfId="0" applyFont="1" applyBorder="1"/>
    <xf numFmtId="0" fontId="9" fillId="0" borderId="0" xfId="0" applyFont="1"/>
    <xf numFmtId="0" fontId="9" fillId="12" borderId="0" xfId="0" applyFont="1" applyFill="1" applyAlignment="1">
      <alignment vertical="center"/>
    </xf>
    <xf numFmtId="0" fontId="14" fillId="12" borderId="0" xfId="0" applyFont="1" applyFill="1" applyAlignment="1">
      <alignment vertical="center"/>
    </xf>
    <xf numFmtId="0" fontId="9" fillId="12" borderId="0" xfId="0" applyFont="1" applyFill="1"/>
    <xf numFmtId="0" fontId="9" fillId="12" borderId="5" xfId="0" applyFont="1" applyFill="1" applyBorder="1"/>
    <xf numFmtId="0" fontId="38" fillId="0" borderId="4" xfId="0" applyFont="1" applyBorder="1"/>
    <xf numFmtId="0" fontId="45" fillId="0" borderId="1" xfId="0" applyFont="1" applyBorder="1"/>
    <xf numFmtId="0" fontId="45" fillId="0" borderId="6" xfId="0" applyFont="1" applyBorder="1"/>
    <xf numFmtId="0" fontId="47" fillId="0" borderId="0" xfId="0" applyFont="1"/>
    <xf numFmtId="0" fontId="47" fillId="0" borderId="0" xfId="0" applyFont="1" applyAlignment="1">
      <alignment wrapText="1"/>
    </xf>
    <xf numFmtId="0" fontId="49" fillId="0" borderId="1" xfId="0" applyFont="1" applyBorder="1"/>
    <xf numFmtId="0" fontId="50" fillId="0" borderId="1" xfId="0" applyFont="1" applyBorder="1"/>
    <xf numFmtId="0" fontId="51" fillId="0" borderId="1" xfId="0" applyFont="1" applyBorder="1"/>
    <xf numFmtId="0" fontId="52" fillId="0" borderId="0" xfId="0" applyFont="1"/>
    <xf numFmtId="0" fontId="53" fillId="0" borderId="0" xfId="0" applyFont="1"/>
    <xf numFmtId="0" fontId="53" fillId="0" borderId="6" xfId="0" applyFont="1" applyBorder="1"/>
    <xf numFmtId="0" fontId="54" fillId="0" borderId="0" xfId="0" applyFont="1"/>
    <xf numFmtId="0" fontId="54" fillId="0" borderId="0" xfId="0" applyFont="1" applyAlignment="1">
      <alignment wrapText="1"/>
    </xf>
    <xf numFmtId="0" fontId="55" fillId="0" borderId="0" xfId="0" applyFont="1"/>
    <xf numFmtId="0" fontId="56" fillId="14" borderId="0" xfId="0" applyFont="1" applyFill="1"/>
    <xf numFmtId="0" fontId="56" fillId="17" borderId="0" xfId="0" applyFont="1" applyFill="1"/>
    <xf numFmtId="0" fontId="56" fillId="16" borderId="0" xfId="0" applyFont="1" applyFill="1"/>
    <xf numFmtId="0" fontId="38" fillId="18" borderId="1" xfId="0" applyFont="1" applyFill="1" applyBorder="1"/>
    <xf numFmtId="0" fontId="47" fillId="0" borderId="0" xfId="0" applyFont="1" applyAlignment="1">
      <alignment horizontal="left" wrapText="1"/>
    </xf>
    <xf numFmtId="0" fontId="11" fillId="0" borderId="0" xfId="0" applyFont="1" applyAlignment="1">
      <alignment horizontal="left" wrapText="1"/>
    </xf>
    <xf numFmtId="0" fontId="47" fillId="0" borderId="0" xfId="0" applyFont="1" applyAlignment="1">
      <alignment horizontal="center" wrapText="1"/>
    </xf>
    <xf numFmtId="9" fontId="37" fillId="0" borderId="0" xfId="0" applyNumberFormat="1" applyFont="1"/>
    <xf numFmtId="0" fontId="63" fillId="0" borderId="0" xfId="0" applyFont="1"/>
    <xf numFmtId="0" fontId="37" fillId="0" borderId="0" xfId="0" applyFont="1" applyAlignment="1">
      <alignment horizontal="left" wrapText="1"/>
    </xf>
    <xf numFmtId="0" fontId="54" fillId="0" borderId="0" xfId="0" applyFont="1" applyAlignment="1">
      <alignment horizontal="left" wrapText="1"/>
    </xf>
    <xf numFmtId="0" fontId="40" fillId="0" borderId="0" xfId="0" applyFont="1" applyAlignment="1">
      <alignment horizontal="left" wrapText="1"/>
    </xf>
    <xf numFmtId="0" fontId="65" fillId="15" borderId="10" xfId="0" applyFont="1" applyFill="1" applyBorder="1"/>
    <xf numFmtId="0" fontId="63" fillId="0" borderId="11" xfId="0" applyFont="1" applyBorder="1"/>
    <xf numFmtId="0" fontId="66" fillId="0" borderId="0" xfId="0" applyFont="1"/>
    <xf numFmtId="0" fontId="63" fillId="0" borderId="12" xfId="0" applyFont="1" applyBorder="1"/>
    <xf numFmtId="0" fontId="63" fillId="0" borderId="13" xfId="0" applyFont="1" applyBorder="1"/>
    <xf numFmtId="0" fontId="66" fillId="0" borderId="14" xfId="0" applyFont="1" applyBorder="1"/>
    <xf numFmtId="0" fontId="63" fillId="0" borderId="15" xfId="0" applyFont="1" applyBorder="1"/>
    <xf numFmtId="0" fontId="66" fillId="20" borderId="0" xfId="0" applyFont="1" applyFill="1"/>
    <xf numFmtId="0" fontId="64" fillId="0" borderId="0" xfId="0" applyFont="1"/>
    <xf numFmtId="0" fontId="37" fillId="5" borderId="0" xfId="0" applyFont="1" applyFill="1" applyAlignment="1">
      <alignment horizontal="center" vertical="center"/>
    </xf>
    <xf numFmtId="0" fontId="39" fillId="5" borderId="0" xfId="0" applyFont="1" applyFill="1" applyAlignment="1">
      <alignment horizontal="center" vertical="center"/>
    </xf>
    <xf numFmtId="0" fontId="37" fillId="0" borderId="0" xfId="0" applyFont="1" applyAlignment="1">
      <alignment horizontal="center" vertical="center" wrapText="1"/>
    </xf>
    <xf numFmtId="0" fontId="37" fillId="0" borderId="0" xfId="0" applyFont="1" applyAlignment="1">
      <alignment horizontal="center" vertical="center"/>
    </xf>
    <xf numFmtId="0" fontId="0" fillId="0" borderId="0" xfId="0" applyAlignment="1">
      <alignment horizontal="center" vertical="center"/>
    </xf>
    <xf numFmtId="0" fontId="47" fillId="0" borderId="16" xfId="0" applyFont="1" applyBorder="1" applyAlignment="1">
      <alignment horizontal="center" wrapText="1"/>
    </xf>
    <xf numFmtId="0" fontId="47" fillId="0" borderId="0" xfId="0" applyFont="1" applyAlignment="1">
      <alignment horizontal="left" vertical="top" wrapText="1"/>
    </xf>
    <xf numFmtId="0" fontId="11" fillId="0" borderId="0" xfId="0" applyFont="1" applyAlignment="1">
      <alignment horizontal="left" vertical="top" wrapText="1"/>
    </xf>
    <xf numFmtId="0" fontId="37" fillId="0" borderId="0" xfId="0" applyFont="1" applyAlignment="1">
      <alignment horizontal="left" vertical="top" wrapText="1"/>
    </xf>
    <xf numFmtId="0" fontId="40" fillId="0" borderId="0" xfId="0" applyFont="1" applyAlignment="1">
      <alignment horizontal="left" vertical="top" wrapText="1"/>
    </xf>
    <xf numFmtId="0" fontId="54" fillId="0" borderId="0" xfId="0" applyFont="1" applyAlignment="1">
      <alignment horizontal="left" vertical="top" wrapText="1"/>
    </xf>
    <xf numFmtId="0" fontId="47" fillId="0" borderId="16" xfId="0" applyFont="1" applyBorder="1" applyAlignment="1">
      <alignment horizontal="left" wrapText="1"/>
    </xf>
    <xf numFmtId="0" fontId="37" fillId="21" borderId="0" xfId="0" applyFont="1" applyFill="1" applyAlignment="1">
      <alignment horizontal="center" vertical="center" wrapText="1"/>
    </xf>
    <xf numFmtId="0" fontId="62" fillId="23" borderId="0" xfId="0" applyFont="1" applyFill="1" applyAlignment="1">
      <alignment horizontal="center" vertical="center" wrapText="1"/>
    </xf>
    <xf numFmtId="0" fontId="62" fillId="22" borderId="16" xfId="0" applyFont="1" applyFill="1" applyBorder="1" applyAlignment="1">
      <alignment horizontal="center" vertical="center" wrapText="1"/>
    </xf>
    <xf numFmtId="0" fontId="54" fillId="0" borderId="0" xfId="0" applyFont="1" applyAlignment="1">
      <alignment horizontal="center" vertical="center" wrapText="1"/>
    </xf>
    <xf numFmtId="0" fontId="47" fillId="0" borderId="0" xfId="0" applyFont="1" applyAlignment="1">
      <alignment horizontal="center" vertical="center" wrapText="1"/>
    </xf>
    <xf numFmtId="0" fontId="11" fillId="0" borderId="0" xfId="0" applyFont="1" applyAlignment="1">
      <alignment horizontal="center" vertical="center" wrapText="1"/>
    </xf>
    <xf numFmtId="0" fontId="40" fillId="0" borderId="0" xfId="0" applyFont="1" applyAlignment="1">
      <alignment horizontal="center" vertical="center"/>
    </xf>
    <xf numFmtId="0" fontId="40" fillId="0" borderId="0" xfId="0" applyFont="1" applyAlignment="1">
      <alignment horizontal="center" vertical="center" wrapText="1"/>
    </xf>
    <xf numFmtId="49" fontId="69" fillId="0" borderId="0" xfId="0" applyNumberFormat="1" applyFont="1" applyAlignment="1">
      <alignment horizontal="center" vertical="center"/>
    </xf>
    <xf numFmtId="49" fontId="69" fillId="0" borderId="0" xfId="0" applyNumberFormat="1" applyFont="1" applyAlignment="1">
      <alignment vertical="center"/>
    </xf>
    <xf numFmtId="49" fontId="69" fillId="0" borderId="0" xfId="0" applyNumberFormat="1" applyFont="1"/>
    <xf numFmtId="49" fontId="73" fillId="0" borderId="0" xfId="0" applyNumberFormat="1" applyFont="1"/>
    <xf numFmtId="49" fontId="69" fillId="0" borderId="0" xfId="0" applyNumberFormat="1" applyFont="1" applyAlignment="1">
      <alignment horizontal="left" vertical="top"/>
    </xf>
    <xf numFmtId="49" fontId="73" fillId="0" borderId="0" xfId="0" applyNumberFormat="1" applyFont="1" applyAlignment="1">
      <alignment horizontal="left" vertical="top"/>
    </xf>
    <xf numFmtId="49" fontId="75" fillId="0" borderId="0" xfId="0" applyNumberFormat="1" applyFont="1"/>
    <xf numFmtId="49" fontId="69" fillId="0" borderId="0" xfId="0" applyNumberFormat="1" applyFont="1" applyAlignment="1">
      <alignment horizontal="center"/>
    </xf>
    <xf numFmtId="49" fontId="70" fillId="0" borderId="0" xfId="0" applyNumberFormat="1" applyFont="1"/>
    <xf numFmtId="49" fontId="71" fillId="0" borderId="0" xfId="0" applyNumberFormat="1" applyFont="1" applyAlignment="1">
      <alignment vertical="top"/>
    </xf>
    <xf numFmtId="49" fontId="71" fillId="0" borderId="0" xfId="0" applyNumberFormat="1" applyFont="1" applyAlignment="1">
      <alignment vertical="top" wrapText="1"/>
    </xf>
    <xf numFmtId="49" fontId="69" fillId="0" borderId="0" xfId="0" applyNumberFormat="1" applyFont="1" applyAlignment="1">
      <alignment wrapText="1"/>
    </xf>
    <xf numFmtId="49" fontId="69" fillId="0" borderId="0" xfId="0" applyNumberFormat="1" applyFont="1" applyAlignment="1">
      <alignment vertical="top"/>
    </xf>
    <xf numFmtId="49" fontId="69" fillId="0" borderId="0" xfId="0" applyNumberFormat="1" applyFont="1" applyAlignment="1">
      <alignment vertical="top" wrapText="1"/>
    </xf>
    <xf numFmtId="49" fontId="74" fillId="0" borderId="0" xfId="0" applyNumberFormat="1" applyFont="1" applyAlignment="1">
      <alignment vertical="center" wrapText="1"/>
    </xf>
    <xf numFmtId="49" fontId="69" fillId="0" borderId="23" xfId="0" applyNumberFormat="1" applyFont="1" applyBorder="1" applyAlignment="1">
      <alignment vertical="center" wrapText="1"/>
    </xf>
    <xf numFmtId="49" fontId="69" fillId="0" borderId="23" xfId="0" applyNumberFormat="1" applyFont="1" applyBorder="1" applyAlignment="1">
      <alignment horizontal="center" vertical="center"/>
    </xf>
    <xf numFmtId="49" fontId="69" fillId="0" borderId="23" xfId="0" applyNumberFormat="1" applyFont="1" applyBorder="1" applyAlignment="1">
      <alignment vertical="center"/>
    </xf>
    <xf numFmtId="49" fontId="69" fillId="0" borderId="23" xfId="0" applyNumberFormat="1" applyFont="1" applyBorder="1" applyAlignment="1">
      <alignment horizontal="left" vertical="center" wrapText="1"/>
    </xf>
    <xf numFmtId="49" fontId="69" fillId="0" borderId="24" xfId="0" applyNumberFormat="1" applyFont="1" applyBorder="1" applyAlignment="1">
      <alignment vertical="center" wrapText="1"/>
    </xf>
    <xf numFmtId="49" fontId="69" fillId="0" borderId="24" xfId="0" applyNumberFormat="1" applyFont="1" applyBorder="1" applyAlignment="1">
      <alignment horizontal="center" vertical="center"/>
    </xf>
    <xf numFmtId="49" fontId="78" fillId="0" borderId="25" xfId="0" applyNumberFormat="1" applyFont="1" applyBorder="1" applyAlignment="1">
      <alignment horizontal="center" vertical="center" wrapText="1"/>
    </xf>
    <xf numFmtId="49" fontId="78" fillId="0" borderId="26" xfId="0" applyNumberFormat="1" applyFont="1" applyBorder="1" applyAlignment="1">
      <alignment horizontal="center" vertical="center" wrapText="1"/>
    </xf>
    <xf numFmtId="49" fontId="78" fillId="0" borderId="27" xfId="0" applyNumberFormat="1" applyFont="1" applyBorder="1" applyAlignment="1">
      <alignment horizontal="center" vertical="center" wrapText="1"/>
    </xf>
    <xf numFmtId="49" fontId="69" fillId="24" borderId="23" xfId="0" applyNumberFormat="1" applyFont="1" applyFill="1" applyBorder="1" applyAlignment="1">
      <alignment vertical="center" wrapText="1"/>
    </xf>
    <xf numFmtId="0" fontId="67"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9" fillId="0" borderId="0" xfId="0" applyFont="1" applyAlignment="1">
      <alignment horizontal="left"/>
    </xf>
    <xf numFmtId="0" fontId="82" fillId="0" borderId="11" xfId="0" applyFont="1" applyBorder="1" applyAlignment="1">
      <alignment vertical="center"/>
    </xf>
    <xf numFmtId="0" fontId="57" fillId="0" borderId="0" xfId="0" applyFont="1"/>
    <xf numFmtId="0" fontId="57" fillId="0" borderId="0" xfId="0" applyFont="1" applyAlignment="1">
      <alignment wrapText="1"/>
    </xf>
    <xf numFmtId="0" fontId="0" fillId="25" borderId="0" xfId="0" applyFill="1"/>
    <xf numFmtId="0" fontId="44" fillId="0" borderId="0" xfId="0" applyFont="1" applyAlignment="1">
      <alignment vertical="center" wrapText="1"/>
    </xf>
    <xf numFmtId="0" fontId="83" fillId="0" borderId="0" xfId="0" applyFont="1"/>
    <xf numFmtId="0" fontId="84" fillId="23" borderId="0" xfId="0" applyFont="1" applyFill="1" applyAlignment="1">
      <alignment horizontal="center" vertical="center" wrapText="1"/>
    </xf>
    <xf numFmtId="0" fontId="57" fillId="25" borderId="0" xfId="0" applyFont="1" applyFill="1"/>
    <xf numFmtId="0" fontId="6" fillId="0" borderId="0" xfId="0" applyFont="1"/>
    <xf numFmtId="0" fontId="57" fillId="26" borderId="0" xfId="0" applyFont="1" applyFill="1"/>
    <xf numFmtId="0" fontId="57" fillId="5" borderId="0" xfId="0" applyFont="1" applyFill="1" applyAlignment="1">
      <alignment horizontal="center" vertical="center"/>
    </xf>
    <xf numFmtId="0" fontId="57" fillId="0" borderId="0" xfId="0" applyFont="1" applyAlignment="1">
      <alignment horizontal="center" vertical="center" wrapText="1"/>
    </xf>
    <xf numFmtId="0" fontId="57" fillId="21" borderId="0" xfId="0" applyFont="1" applyFill="1" applyAlignment="1">
      <alignment horizontal="center" vertical="center" wrapText="1"/>
    </xf>
    <xf numFmtId="0" fontId="84" fillId="22" borderId="16" xfId="0" applyFont="1" applyFill="1" applyBorder="1" applyAlignment="1">
      <alignment horizontal="center" vertical="center" wrapText="1"/>
    </xf>
    <xf numFmtId="0" fontId="57" fillId="21" borderId="1" xfId="0" applyFont="1" applyFill="1" applyBorder="1" applyAlignment="1">
      <alignment horizontal="center" vertical="center" wrapText="1"/>
    </xf>
    <xf numFmtId="0" fontId="57" fillId="0" borderId="0" xfId="0" applyFont="1" applyAlignment="1">
      <alignment horizontal="center" vertical="center"/>
    </xf>
    <xf numFmtId="0" fontId="57" fillId="0" borderId="0" xfId="0" applyFont="1" applyAlignment="1">
      <alignment horizontal="left" wrapText="1"/>
    </xf>
    <xf numFmtId="0" fontId="85" fillId="0" borderId="0" xfId="0" applyFont="1" applyAlignment="1">
      <alignment horizontal="left"/>
    </xf>
    <xf numFmtId="0" fontId="88" fillId="0" borderId="0" xfId="0" applyFont="1" applyAlignment="1">
      <alignment horizontal="left"/>
    </xf>
    <xf numFmtId="0" fontId="90" fillId="0" borderId="0" xfId="0" applyFont="1" applyAlignment="1">
      <alignment horizontal="left"/>
    </xf>
    <xf numFmtId="0" fontId="91" fillId="0" borderId="0" xfId="0" applyFont="1" applyAlignment="1">
      <alignment wrapText="1"/>
    </xf>
    <xf numFmtId="0" fontId="61" fillId="0" borderId="0" xfId="0" applyFont="1"/>
    <xf numFmtId="0" fontId="60" fillId="0" borderId="16" xfId="0" applyFont="1" applyBorder="1" applyAlignment="1">
      <alignment horizontal="left" wrapText="1"/>
    </xf>
    <xf numFmtId="0" fontId="92" fillId="0" borderId="0" xfId="13" applyFont="1"/>
    <xf numFmtId="0" fontId="93" fillId="0" borderId="0" xfId="0" applyFont="1" applyAlignment="1">
      <alignment horizontal="left"/>
    </xf>
    <xf numFmtId="0" fontId="91" fillId="0" borderId="0" xfId="0" applyFont="1" applyAlignment="1">
      <alignment horizontal="left" vertical="top" wrapText="1"/>
    </xf>
    <xf numFmtId="0" fontId="60" fillId="0" borderId="0" xfId="0" applyFont="1"/>
    <xf numFmtId="0" fontId="94" fillId="0" borderId="0" xfId="0" applyFont="1" applyAlignment="1">
      <alignment horizontal="left"/>
    </xf>
    <xf numFmtId="0" fontId="94" fillId="0" borderId="0" xfId="0" applyFont="1"/>
    <xf numFmtId="0" fontId="91" fillId="0" borderId="0" xfId="0" applyFont="1" applyAlignment="1">
      <alignment horizontal="center" vertical="center" wrapText="1"/>
    </xf>
    <xf numFmtId="0" fontId="57" fillId="0" borderId="0" xfId="0" applyFont="1" applyAlignment="1">
      <alignment horizontal="left" vertical="top"/>
    </xf>
    <xf numFmtId="0" fontId="59" fillId="0" borderId="0" xfId="0" applyFont="1"/>
    <xf numFmtId="0" fontId="60" fillId="0" borderId="0" xfId="0" applyFont="1" applyAlignment="1">
      <alignment wrapText="1"/>
    </xf>
    <xf numFmtId="0" fontId="58" fillId="0" borderId="0" xfId="0" applyFont="1"/>
    <xf numFmtId="0" fontId="95" fillId="0" borderId="0" xfId="0" applyFont="1"/>
    <xf numFmtId="0" fontId="96" fillId="0" borderId="0" xfId="0" applyFont="1"/>
    <xf numFmtId="0" fontId="88" fillId="19" borderId="7" xfId="0" applyFont="1" applyFill="1" applyBorder="1" applyAlignment="1">
      <alignment wrapText="1"/>
    </xf>
    <xf numFmtId="0" fontId="63" fillId="0" borderId="16" xfId="0" applyFont="1" applyBorder="1" applyAlignment="1">
      <alignment horizontal="center" wrapText="1"/>
    </xf>
    <xf numFmtId="0" fontId="63" fillId="0" borderId="16" xfId="0" applyFont="1" applyBorder="1" applyAlignment="1">
      <alignment horizontal="left" wrapText="1"/>
    </xf>
    <xf numFmtId="0" fontId="97" fillId="0" borderId="0" xfId="0" applyFont="1" applyAlignment="1">
      <alignment horizontal="left"/>
    </xf>
    <xf numFmtId="0" fontId="63" fillId="0" borderId="0" xfId="0" applyFont="1" applyAlignment="1">
      <alignment wrapText="1"/>
    </xf>
    <xf numFmtId="0" fontId="63" fillId="0" borderId="0" xfId="0" applyFont="1" applyAlignment="1">
      <alignment horizontal="left" wrapText="1"/>
    </xf>
    <xf numFmtId="0" fontId="63" fillId="0" borderId="0" xfId="0" applyFont="1" applyAlignment="1">
      <alignment horizontal="center" vertical="center" wrapText="1"/>
    </xf>
    <xf numFmtId="0" fontId="63" fillId="0" borderId="0" xfId="0" applyFont="1" applyAlignment="1">
      <alignment horizontal="left" vertical="top" wrapText="1"/>
    </xf>
    <xf numFmtId="0" fontId="63" fillId="0" borderId="0" xfId="0" applyFont="1" applyAlignment="1">
      <alignment horizontal="left" vertical="center" wrapText="1"/>
    </xf>
    <xf numFmtId="0" fontId="63" fillId="0" borderId="0" xfId="0" applyFont="1" applyAlignment="1">
      <alignment horizontal="center" wrapText="1"/>
    </xf>
    <xf numFmtId="0" fontId="63" fillId="0" borderId="0" xfId="0" applyFont="1" applyAlignment="1">
      <alignment vertical="top" wrapText="1"/>
    </xf>
    <xf numFmtId="0" fontId="98" fillId="0" borderId="0" xfId="0" applyFont="1" applyAlignment="1">
      <alignment horizontal="left"/>
    </xf>
    <xf numFmtId="0" fontId="57" fillId="0" borderId="0" xfId="0" applyFont="1" applyAlignment="1">
      <alignment horizontal="left" vertical="top" wrapText="1"/>
    </xf>
    <xf numFmtId="0" fontId="45" fillId="0" borderId="0" xfId="0" applyFont="1"/>
    <xf numFmtId="0" fontId="57" fillId="0" borderId="0" xfId="0" quotePrefix="1" applyFont="1" applyAlignment="1">
      <alignment wrapText="1"/>
    </xf>
    <xf numFmtId="0" fontId="57" fillId="0" borderId="0" xfId="0" applyFont="1" applyAlignment="1">
      <alignment horizontal="center" wrapText="1"/>
    </xf>
    <xf numFmtId="0" fontId="99" fillId="0" borderId="0" xfId="0" applyFont="1" applyAlignment="1">
      <alignment wrapText="1"/>
    </xf>
    <xf numFmtId="0" fontId="94" fillId="0" borderId="0" xfId="0" applyFont="1" applyAlignment="1">
      <alignment wrapText="1"/>
    </xf>
    <xf numFmtId="0" fontId="37" fillId="0" borderId="0" xfId="0" applyFont="1" applyAlignment="1">
      <alignment horizontal="center" wrapText="1"/>
    </xf>
    <xf numFmtId="0" fontId="86" fillId="5" borderId="0" xfId="0" applyFont="1" applyFill="1" applyAlignment="1">
      <alignment horizontal="center" vertical="center" wrapText="1"/>
    </xf>
    <xf numFmtId="0" fontId="54" fillId="0" borderId="0" xfId="0" applyFont="1" applyAlignment="1">
      <alignment horizontal="center" wrapText="1"/>
    </xf>
    <xf numFmtId="0" fontId="89" fillId="0" borderId="0" xfId="0" applyFont="1" applyAlignment="1">
      <alignment horizontal="center" wrapText="1"/>
    </xf>
    <xf numFmtId="0" fontId="88" fillId="0" borderId="0" xfId="0" applyFont="1" applyAlignment="1">
      <alignment horizontal="center" wrapText="1"/>
    </xf>
    <xf numFmtId="0" fontId="91" fillId="0" borderId="0" xfId="0" applyFont="1" applyAlignment="1">
      <alignment horizontal="center" wrapText="1"/>
    </xf>
    <xf numFmtId="0" fontId="57" fillId="0" borderId="0" xfId="0" applyFont="1" applyAlignment="1">
      <alignment horizontal="left" vertical="center" wrapText="1"/>
    </xf>
    <xf numFmtId="0" fontId="37" fillId="0" borderId="0" xfId="0" applyFont="1" applyProtection="1">
      <protection locked="0"/>
    </xf>
    <xf numFmtId="0" fontId="100" fillId="0" borderId="0" xfId="0" applyFont="1"/>
    <xf numFmtId="0" fontId="101" fillId="0" borderId="0" xfId="0" applyFont="1"/>
    <xf numFmtId="49" fontId="69" fillId="0" borderId="24" xfId="0" applyNumberFormat="1" applyFont="1" applyBorder="1" applyAlignment="1">
      <alignment horizontal="left" vertical="center" wrapText="1"/>
    </xf>
    <xf numFmtId="0" fontId="47" fillId="26" borderId="0" xfId="0" applyFont="1" applyFill="1" applyAlignment="1">
      <alignment horizontal="center" wrapText="1"/>
    </xf>
    <xf numFmtId="0" fontId="11" fillId="26" borderId="0" xfId="0" applyFont="1" applyFill="1"/>
    <xf numFmtId="0" fontId="64" fillId="27" borderId="0" xfId="0" applyFont="1" applyFill="1"/>
    <xf numFmtId="49" fontId="69" fillId="0" borderId="23" xfId="0" applyNumberFormat="1" applyFont="1" applyBorder="1" applyAlignment="1">
      <alignment horizontal="center" vertical="center" wrapText="1"/>
    </xf>
    <xf numFmtId="49" fontId="69" fillId="0" borderId="23" xfId="0" applyNumberFormat="1" applyFont="1" applyBorder="1" applyAlignment="1">
      <alignment horizontal="left" vertical="center"/>
    </xf>
    <xf numFmtId="0" fontId="38" fillId="28" borderId="0" xfId="0" applyFont="1" applyFill="1"/>
    <xf numFmtId="0" fontId="44" fillId="29" borderId="0" xfId="0" applyFont="1" applyFill="1" applyAlignment="1">
      <alignment wrapText="1"/>
    </xf>
    <xf numFmtId="0" fontId="49" fillId="0" borderId="28" xfId="0" applyFont="1" applyBorder="1"/>
    <xf numFmtId="0" fontId="38" fillId="30" borderId="0" xfId="0" applyFont="1" applyFill="1"/>
    <xf numFmtId="0" fontId="50" fillId="0" borderId="28" xfId="0" applyFont="1" applyBorder="1"/>
    <xf numFmtId="0" fontId="38" fillId="31" borderId="0" xfId="0" applyFont="1" applyFill="1"/>
    <xf numFmtId="0" fontId="102" fillId="0" borderId="28" xfId="0" applyFont="1" applyBorder="1"/>
    <xf numFmtId="0" fontId="38" fillId="32" borderId="1" xfId="0" applyFont="1" applyFill="1" applyBorder="1"/>
    <xf numFmtId="0" fontId="53" fillId="0" borderId="4" xfId="0" applyFont="1" applyBorder="1"/>
    <xf numFmtId="0" fontId="103" fillId="0" borderId="0" xfId="0" applyFont="1"/>
    <xf numFmtId="0" fontId="45" fillId="0" borderId="29" xfId="0" applyFont="1" applyBorder="1"/>
    <xf numFmtId="0" fontId="39" fillId="0" borderId="0" xfId="0" applyFont="1" applyAlignment="1">
      <alignment wrapText="1"/>
    </xf>
    <xf numFmtId="0" fontId="14" fillId="5" borderId="30" xfId="0" applyFont="1" applyFill="1" applyBorder="1"/>
    <xf numFmtId="0" fontId="14" fillId="5" borderId="7" xfId="0" applyFont="1" applyFill="1" applyBorder="1"/>
    <xf numFmtId="0" fontId="14" fillId="36" borderId="7" xfId="0" applyFont="1" applyFill="1" applyBorder="1" applyAlignment="1">
      <alignment wrapText="1"/>
    </xf>
    <xf numFmtId="0" fontId="14" fillId="33" borderId="7" xfId="0" applyFont="1" applyFill="1" applyBorder="1" applyAlignment="1">
      <alignment wrapText="1"/>
    </xf>
    <xf numFmtId="0" fontId="14" fillId="37" borderId="7" xfId="0" applyFont="1" applyFill="1" applyBorder="1" applyAlignment="1">
      <alignment wrapText="1"/>
    </xf>
    <xf numFmtId="0" fontId="14" fillId="34" borderId="7" xfId="0" applyFont="1" applyFill="1" applyBorder="1" applyAlignment="1">
      <alignment wrapText="1"/>
    </xf>
    <xf numFmtId="0" fontId="14" fillId="38" borderId="7" xfId="0" applyFont="1" applyFill="1" applyBorder="1"/>
    <xf numFmtId="0" fontId="14" fillId="35" borderId="7" xfId="0" applyFont="1" applyFill="1" applyBorder="1" applyAlignment="1">
      <alignment wrapText="1"/>
    </xf>
    <xf numFmtId="0" fontId="14" fillId="35" borderId="1" xfId="0" applyFont="1" applyFill="1" applyBorder="1" applyAlignment="1">
      <alignment wrapText="1"/>
    </xf>
    <xf numFmtId="0" fontId="105" fillId="0" borderId="0" xfId="0" applyFont="1"/>
    <xf numFmtId="0" fontId="9" fillId="39" borderId="7" xfId="0" applyFont="1" applyFill="1" applyBorder="1"/>
    <xf numFmtId="0" fontId="9" fillId="19" borderId="7" xfId="0" applyFont="1" applyFill="1" applyBorder="1" applyAlignment="1">
      <alignment wrapText="1"/>
    </xf>
    <xf numFmtId="0" fontId="9" fillId="19" borderId="7" xfId="0" quotePrefix="1" applyFont="1" applyFill="1" applyBorder="1" applyAlignment="1">
      <alignment wrapText="1"/>
    </xf>
    <xf numFmtId="0" fontId="28" fillId="40" borderId="7" xfId="0" applyFont="1" applyFill="1" applyBorder="1"/>
    <xf numFmtId="0" fontId="9" fillId="41" borderId="7" xfId="0" applyFont="1" applyFill="1" applyBorder="1" applyAlignment="1">
      <alignment wrapText="1"/>
    </xf>
    <xf numFmtId="0" fontId="9" fillId="42" borderId="7" xfId="0" applyFont="1" applyFill="1" applyBorder="1"/>
    <xf numFmtId="0" fontId="9" fillId="31" borderId="7" xfId="0" applyFont="1" applyFill="1" applyBorder="1"/>
    <xf numFmtId="0" fontId="9" fillId="0" borderId="7" xfId="0" applyFont="1" applyBorder="1" applyAlignment="1">
      <alignment wrapText="1"/>
    </xf>
    <xf numFmtId="0" fontId="9" fillId="0" borderId="7" xfId="0" quotePrefix="1" applyFont="1" applyBorder="1" applyAlignment="1">
      <alignment wrapText="1"/>
    </xf>
    <xf numFmtId="0" fontId="9" fillId="28" borderId="7" xfId="0" applyFont="1" applyFill="1" applyBorder="1" applyAlignment="1">
      <alignment wrapText="1"/>
    </xf>
    <xf numFmtId="0" fontId="9" fillId="43" borderId="7" xfId="0" applyFont="1" applyFill="1" applyBorder="1"/>
    <xf numFmtId="0" fontId="9" fillId="44" borderId="7" xfId="0" applyFont="1" applyFill="1" applyBorder="1" applyAlignment="1">
      <alignment wrapText="1"/>
    </xf>
    <xf numFmtId="0" fontId="34" fillId="41" borderId="7" xfId="0" applyFont="1" applyFill="1" applyBorder="1" applyAlignment="1">
      <alignment wrapText="1"/>
    </xf>
    <xf numFmtId="0" fontId="34" fillId="44" borderId="7" xfId="0" applyFont="1" applyFill="1" applyBorder="1" applyAlignment="1">
      <alignment wrapText="1"/>
    </xf>
    <xf numFmtId="0" fontId="9" fillId="45" borderId="7" xfId="0" applyFont="1" applyFill="1" applyBorder="1" applyAlignment="1">
      <alignment wrapText="1"/>
    </xf>
    <xf numFmtId="0" fontId="9" fillId="31" borderId="7" xfId="0" applyFont="1" applyFill="1" applyBorder="1" applyAlignment="1">
      <alignment wrapText="1"/>
    </xf>
    <xf numFmtId="0" fontId="9" fillId="42" borderId="7" xfId="0" applyFont="1" applyFill="1" applyBorder="1" applyAlignment="1">
      <alignment wrapText="1"/>
    </xf>
    <xf numFmtId="0" fontId="9" fillId="46" borderId="7" xfId="0" applyFont="1" applyFill="1" applyBorder="1" applyAlignment="1">
      <alignment wrapText="1"/>
    </xf>
    <xf numFmtId="0" fontId="34" fillId="46" borderId="7" xfId="0" applyFont="1" applyFill="1" applyBorder="1" applyAlignment="1">
      <alignment wrapText="1"/>
    </xf>
    <xf numFmtId="0" fontId="34" fillId="28" borderId="7" xfId="0" applyFont="1" applyFill="1" applyBorder="1" applyAlignment="1">
      <alignment wrapText="1"/>
    </xf>
    <xf numFmtId="0" fontId="9" fillId="30" borderId="7" xfId="0" applyFont="1" applyFill="1" applyBorder="1"/>
    <xf numFmtId="0" fontId="9" fillId="30" borderId="0" xfId="0" applyFont="1" applyFill="1"/>
    <xf numFmtId="0" fontId="9" fillId="40" borderId="7" xfId="0" applyFont="1" applyFill="1" applyBorder="1" applyAlignment="1">
      <alignment wrapText="1"/>
    </xf>
    <xf numFmtId="0" fontId="9" fillId="31" borderId="0" xfId="0" applyFont="1" applyFill="1"/>
    <xf numFmtId="0" fontId="9" fillId="43" borderId="0" xfId="0" applyFont="1" applyFill="1"/>
    <xf numFmtId="0" fontId="34" fillId="0" borderId="7" xfId="0" applyFont="1" applyBorder="1" applyAlignment="1">
      <alignment wrapText="1"/>
    </xf>
    <xf numFmtId="0" fontId="9" fillId="19" borderId="7" xfId="0" applyFont="1" applyFill="1" applyBorder="1"/>
    <xf numFmtId="0" fontId="9" fillId="40" borderId="7" xfId="0" applyFont="1" applyFill="1" applyBorder="1"/>
    <xf numFmtId="0" fontId="9" fillId="43" borderId="7" xfId="0" applyFont="1" applyFill="1" applyBorder="1" applyAlignment="1">
      <alignment wrapText="1"/>
    </xf>
    <xf numFmtId="0" fontId="9" fillId="0" borderId="7" xfId="0" applyFont="1" applyBorder="1"/>
    <xf numFmtId="0" fontId="9" fillId="19" borderId="0" xfId="0" applyFont="1" applyFill="1"/>
    <xf numFmtId="0" fontId="9" fillId="45" borderId="7" xfId="0" applyFont="1" applyFill="1" applyBorder="1"/>
    <xf numFmtId="0" fontId="34" fillId="31" borderId="7" xfId="0" applyFont="1" applyFill="1" applyBorder="1" applyAlignment="1">
      <alignment wrapText="1"/>
    </xf>
    <xf numFmtId="0" fontId="34" fillId="19" borderId="7" xfId="0" applyFont="1" applyFill="1" applyBorder="1" applyAlignment="1">
      <alignment wrapText="1"/>
    </xf>
    <xf numFmtId="0" fontId="106" fillId="43" borderId="7" xfId="0" applyFont="1" applyFill="1" applyBorder="1" applyAlignment="1">
      <alignment wrapText="1"/>
    </xf>
    <xf numFmtId="0" fontId="9" fillId="28" borderId="7" xfId="0" applyFont="1" applyFill="1" applyBorder="1"/>
    <xf numFmtId="0" fontId="106" fillId="28" borderId="7" xfId="0" applyFont="1" applyFill="1" applyBorder="1" applyAlignment="1">
      <alignment wrapText="1"/>
    </xf>
    <xf numFmtId="0" fontId="9" fillId="41" borderId="7" xfId="0" applyFont="1" applyFill="1" applyBorder="1"/>
    <xf numFmtId="0" fontId="9" fillId="41" borderId="0" xfId="0" applyFont="1" applyFill="1"/>
    <xf numFmtId="0" fontId="106" fillId="19" borderId="7" xfId="0" applyFont="1" applyFill="1" applyBorder="1" applyAlignment="1">
      <alignment wrapText="1"/>
    </xf>
    <xf numFmtId="0" fontId="106" fillId="31" borderId="7" xfId="0" applyFont="1" applyFill="1" applyBorder="1" applyAlignment="1">
      <alignment wrapText="1"/>
    </xf>
    <xf numFmtId="0" fontId="106" fillId="46" borderId="7" xfId="0" applyFont="1" applyFill="1" applyBorder="1" applyAlignment="1">
      <alignment wrapText="1"/>
    </xf>
    <xf numFmtId="0" fontId="106" fillId="44" borderId="7" xfId="0" applyFont="1" applyFill="1" applyBorder="1" applyAlignment="1">
      <alignment wrapText="1"/>
    </xf>
    <xf numFmtId="0" fontId="106" fillId="41" borderId="7" xfId="0" applyFont="1" applyFill="1" applyBorder="1" applyAlignment="1">
      <alignment wrapText="1"/>
    </xf>
    <xf numFmtId="0" fontId="17" fillId="0" borderId="31" xfId="0" applyFont="1" applyBorder="1" applyAlignment="1">
      <alignment wrapText="1"/>
    </xf>
    <xf numFmtId="0" fontId="17" fillId="0" borderId="32" xfId="0" applyFont="1" applyBorder="1" applyAlignment="1">
      <alignment wrapText="1"/>
    </xf>
    <xf numFmtId="0" fontId="17" fillId="42" borderId="32" xfId="0" applyFont="1" applyFill="1" applyBorder="1"/>
    <xf numFmtId="0" fontId="0" fillId="42" borderId="0" xfId="0" applyFill="1"/>
    <xf numFmtId="0" fontId="38" fillId="4" borderId="33" xfId="0" applyFont="1" applyFill="1" applyBorder="1"/>
    <xf numFmtId="0" fontId="38" fillId="0" borderId="33" xfId="0" applyFont="1" applyBorder="1"/>
    <xf numFmtId="0" fontId="38" fillId="0" borderId="28" xfId="0" applyFont="1" applyBorder="1"/>
    <xf numFmtId="0" fontId="38" fillId="0" borderId="34" xfId="0" applyFont="1" applyBorder="1"/>
    <xf numFmtId="0" fontId="38" fillId="4" borderId="28" xfId="0" applyFont="1" applyFill="1" applyBorder="1"/>
    <xf numFmtId="0" fontId="38" fillId="4" borderId="34" xfId="0" applyFont="1" applyFill="1" applyBorder="1"/>
    <xf numFmtId="0" fontId="40" fillId="0" borderId="28" xfId="0" applyFont="1" applyBorder="1"/>
    <xf numFmtId="0" fontId="40" fillId="0" borderId="34" xfId="0" applyFont="1" applyBorder="1"/>
    <xf numFmtId="0" fontId="38" fillId="0" borderId="35" xfId="0" applyFont="1" applyBorder="1"/>
    <xf numFmtId="0" fontId="14" fillId="47" borderId="7" xfId="0" applyFont="1" applyFill="1" applyBorder="1" applyAlignment="1">
      <alignment wrapText="1"/>
    </xf>
    <xf numFmtId="0" fontId="60" fillId="0" borderId="0" xfId="0" applyFont="1" applyAlignment="1">
      <alignment horizontal="center" wrapText="1"/>
    </xf>
    <xf numFmtId="0" fontId="60" fillId="0" borderId="16" xfId="0" applyFont="1" applyBorder="1" applyAlignment="1">
      <alignment horizontal="center" wrapText="1"/>
    </xf>
    <xf numFmtId="0" fontId="9" fillId="0" borderId="7" xfId="0" applyFont="1" applyBorder="1" applyAlignment="1">
      <alignment horizontal="left" wrapText="1"/>
    </xf>
    <xf numFmtId="0" fontId="60" fillId="0" borderId="0" xfId="0" applyFont="1" applyAlignment="1">
      <alignment horizontal="center" vertical="center" wrapText="1"/>
    </xf>
    <xf numFmtId="0" fontId="38" fillId="0" borderId="6" xfId="0" applyFont="1" applyBorder="1"/>
    <xf numFmtId="0" fontId="91" fillId="0" borderId="0" xfId="0" applyFont="1" applyAlignment="1">
      <alignment horizontal="left" wrapText="1"/>
    </xf>
    <xf numFmtId="0" fontId="60" fillId="0" borderId="0" xfId="0" applyFont="1" applyAlignment="1">
      <alignment horizontal="left" vertical="top" wrapText="1"/>
    </xf>
    <xf numFmtId="0" fontId="60" fillId="19" borderId="7" xfId="0" applyFont="1" applyFill="1" applyBorder="1" applyAlignment="1">
      <alignment wrapText="1"/>
    </xf>
    <xf numFmtId="0" fontId="86" fillId="5" borderId="0" xfId="0" applyFont="1" applyFill="1" applyAlignment="1">
      <alignment horizontal="center" vertical="center"/>
    </xf>
    <xf numFmtId="0" fontId="58" fillId="0" borderId="0" xfId="0" applyFont="1" applyAlignment="1">
      <alignment wrapText="1"/>
    </xf>
    <xf numFmtId="0" fontId="58" fillId="0" borderId="0" xfId="0" applyFont="1" applyAlignment="1">
      <alignment horizontal="left" vertical="top" wrapText="1"/>
    </xf>
    <xf numFmtId="0" fontId="58" fillId="20" borderId="0" xfId="0" applyFont="1" applyFill="1" applyAlignment="1">
      <alignment horizontal="left" vertical="top" wrapText="1"/>
    </xf>
    <xf numFmtId="0" fontId="111" fillId="0" borderId="0" xfId="0" applyFont="1" applyAlignment="1">
      <alignment wrapText="1"/>
    </xf>
    <xf numFmtId="0" fontId="112" fillId="0" borderId="0" xfId="0" applyFont="1" applyAlignment="1">
      <alignment horizontal="left" vertical="top" wrapText="1"/>
    </xf>
    <xf numFmtId="0" fontId="110" fillId="20" borderId="0" xfId="0" applyFont="1" applyFill="1" applyAlignment="1">
      <alignment wrapText="1"/>
    </xf>
    <xf numFmtId="0" fontId="112" fillId="0" borderId="0" xfId="0" applyFont="1" applyAlignment="1">
      <alignment wrapText="1"/>
    </xf>
    <xf numFmtId="0" fontId="97" fillId="0" borderId="0" xfId="0" applyFont="1" applyAlignment="1">
      <alignment wrapText="1"/>
    </xf>
    <xf numFmtId="0" fontId="58" fillId="20" borderId="0" xfId="0" applyFont="1" applyFill="1" applyAlignment="1">
      <alignment wrapText="1"/>
    </xf>
    <xf numFmtId="0" fontId="112" fillId="24" borderId="0" xfId="0" applyFont="1" applyFill="1" applyAlignment="1">
      <alignment horizontal="left" vertical="top" wrapText="1"/>
    </xf>
    <xf numFmtId="0" fontId="9" fillId="48" borderId="7" xfId="0" applyFont="1" applyFill="1" applyBorder="1" applyAlignment="1">
      <alignment vertical="center"/>
    </xf>
    <xf numFmtId="0" fontId="9" fillId="49" borderId="7" xfId="0" applyFont="1" applyFill="1" applyBorder="1" applyAlignment="1">
      <alignment wrapText="1"/>
    </xf>
    <xf numFmtId="0" fontId="9" fillId="50" borderId="7" xfId="0" applyFont="1" applyFill="1" applyBorder="1" applyAlignment="1">
      <alignment wrapText="1"/>
    </xf>
    <xf numFmtId="0" fontId="106" fillId="31" borderId="7" xfId="0" applyFont="1" applyFill="1" applyBorder="1" applyAlignment="1">
      <alignment vertical="center"/>
    </xf>
    <xf numFmtId="0" fontId="106" fillId="48" borderId="7" xfId="0" applyFont="1" applyFill="1" applyBorder="1" applyAlignment="1">
      <alignment vertical="center"/>
    </xf>
    <xf numFmtId="0" fontId="106" fillId="43" borderId="7" xfId="0" applyFont="1" applyFill="1" applyBorder="1" applyAlignment="1">
      <alignment vertical="center"/>
    </xf>
    <xf numFmtId="0" fontId="9" fillId="51" borderId="7" xfId="0" applyFont="1" applyFill="1" applyBorder="1" applyAlignment="1">
      <alignment wrapText="1"/>
    </xf>
    <xf numFmtId="0" fontId="9" fillId="52" borderId="7" xfId="0" applyFont="1" applyFill="1" applyBorder="1" applyAlignment="1">
      <alignment wrapText="1"/>
    </xf>
    <xf numFmtId="0" fontId="9" fillId="51" borderId="7" xfId="0" quotePrefix="1" applyFont="1" applyFill="1" applyBorder="1" applyAlignment="1">
      <alignment wrapText="1"/>
    </xf>
    <xf numFmtId="0" fontId="9" fillId="52" borderId="7" xfId="0" applyFont="1" applyFill="1" applyBorder="1" applyAlignment="1">
      <alignment horizontal="left" wrapText="1"/>
    </xf>
    <xf numFmtId="0" fontId="14" fillId="5" borderId="30" xfId="0" applyFont="1" applyFill="1" applyBorder="1" applyAlignment="1">
      <alignment horizontal="center" vertical="center"/>
    </xf>
    <xf numFmtId="0" fontId="84" fillId="15" borderId="0" xfId="0" applyFont="1" applyFill="1" applyAlignment="1">
      <alignment horizontal="center" vertical="center" wrapText="1"/>
    </xf>
    <xf numFmtId="0" fontId="84" fillId="15" borderId="0" xfId="0" applyFont="1" applyFill="1" applyAlignment="1">
      <alignment horizontal="left" vertical="center" wrapText="1"/>
    </xf>
    <xf numFmtId="0" fontId="9" fillId="24" borderId="0" xfId="0" applyFont="1" applyFill="1" applyAlignment="1">
      <alignment vertical="center"/>
    </xf>
    <xf numFmtId="0" fontId="9" fillId="24" borderId="0" xfId="0" applyFont="1" applyFill="1" applyAlignment="1">
      <alignment horizontal="center" vertical="center"/>
    </xf>
    <xf numFmtId="0" fontId="64" fillId="53" borderId="0" xfId="0" applyFont="1" applyFill="1"/>
    <xf numFmtId="0" fontId="115" fillId="0" borderId="0" xfId="0" applyFont="1" applyAlignment="1">
      <alignment wrapText="1"/>
    </xf>
    <xf numFmtId="0" fontId="38" fillId="0" borderId="29" xfId="0" applyFont="1" applyBorder="1"/>
    <xf numFmtId="0" fontId="116" fillId="34" borderId="0" xfId="0" applyFont="1" applyFill="1" applyAlignment="1">
      <alignment wrapText="1"/>
    </xf>
    <xf numFmtId="0" fontId="14" fillId="5" borderId="7" xfId="0" applyFont="1" applyFill="1" applyBorder="1" applyAlignment="1">
      <alignment wrapText="1"/>
    </xf>
    <xf numFmtId="0" fontId="14" fillId="34" borderId="36" xfId="0" applyFont="1" applyFill="1" applyBorder="1" applyAlignment="1">
      <alignment wrapText="1"/>
    </xf>
    <xf numFmtId="0" fontId="106" fillId="43" borderId="30" xfId="0" applyFont="1" applyFill="1" applyBorder="1"/>
    <xf numFmtId="0" fontId="106" fillId="31" borderId="7" xfId="0" applyFont="1" applyFill="1" applyBorder="1"/>
    <xf numFmtId="0" fontId="9" fillId="54" borderId="7" xfId="0" applyFont="1" applyFill="1" applyBorder="1" applyAlignment="1">
      <alignment wrapText="1"/>
    </xf>
    <xf numFmtId="0" fontId="9" fillId="55" borderId="7" xfId="0" applyFont="1" applyFill="1" applyBorder="1" applyAlignment="1">
      <alignment wrapText="1"/>
    </xf>
    <xf numFmtId="0" fontId="117" fillId="19" borderId="7" xfId="0" applyFont="1" applyFill="1" applyBorder="1"/>
    <xf numFmtId="0" fontId="117" fillId="19" borderId="36" xfId="0" applyFont="1" applyFill="1" applyBorder="1"/>
    <xf numFmtId="0" fontId="9" fillId="56" borderId="7" xfId="0" applyFont="1" applyFill="1" applyBorder="1" applyAlignment="1">
      <alignment wrapText="1"/>
    </xf>
    <xf numFmtId="0" fontId="9" fillId="56" borderId="37" xfId="0" applyFont="1" applyFill="1" applyBorder="1" applyAlignment="1">
      <alignment wrapText="1"/>
    </xf>
    <xf numFmtId="0" fontId="117" fillId="0" borderId="7" xfId="0" applyFont="1" applyBorder="1"/>
    <xf numFmtId="0" fontId="9" fillId="57" borderId="33" xfId="0" applyFont="1" applyFill="1" applyBorder="1"/>
    <xf numFmtId="0" fontId="117" fillId="58" borderId="7" xfId="0" applyFont="1" applyFill="1" applyBorder="1"/>
    <xf numFmtId="0" fontId="106" fillId="43" borderId="7" xfId="0" applyFont="1" applyFill="1" applyBorder="1"/>
    <xf numFmtId="0" fontId="14" fillId="5" borderId="38" xfId="0" applyFont="1" applyFill="1" applyBorder="1"/>
    <xf numFmtId="0" fontId="14" fillId="5" borderId="38" xfId="0" applyFont="1" applyFill="1" applyBorder="1" applyAlignment="1">
      <alignment wrapText="1"/>
    </xf>
    <xf numFmtId="0" fontId="14" fillId="37" borderId="38" xfId="0" applyFont="1" applyFill="1" applyBorder="1" applyAlignment="1">
      <alignment wrapText="1"/>
    </xf>
    <xf numFmtId="0" fontId="14" fillId="34" borderId="38" xfId="0" applyFont="1" applyFill="1" applyBorder="1" applyAlignment="1">
      <alignment wrapText="1"/>
    </xf>
    <xf numFmtId="0" fontId="106" fillId="43" borderId="39" xfId="0" applyFont="1" applyFill="1" applyBorder="1"/>
    <xf numFmtId="0" fontId="9" fillId="31" borderId="39" xfId="0" applyFont="1" applyFill="1" applyBorder="1"/>
    <xf numFmtId="0" fontId="106" fillId="31" borderId="39" xfId="0" applyFont="1" applyFill="1" applyBorder="1"/>
    <xf numFmtId="0" fontId="9" fillId="19" borderId="39" xfId="0" applyFont="1" applyFill="1" applyBorder="1" applyAlignment="1">
      <alignment wrapText="1"/>
    </xf>
    <xf numFmtId="0" fontId="117" fillId="19" borderId="39" xfId="0" applyFont="1" applyFill="1" applyBorder="1"/>
    <xf numFmtId="0" fontId="9" fillId="55" borderId="39" xfId="0" applyFont="1" applyFill="1" applyBorder="1" applyAlignment="1">
      <alignment wrapText="1"/>
    </xf>
    <xf numFmtId="0" fontId="9" fillId="19" borderId="7" xfId="0" applyFont="1" applyFill="1" applyBorder="1" applyAlignment="1">
      <alignment vertical="top" wrapText="1"/>
    </xf>
    <xf numFmtId="0" fontId="14" fillId="37" borderId="38" xfId="0" applyFont="1" applyFill="1" applyBorder="1" applyAlignment="1">
      <alignment vertical="top" wrapText="1"/>
    </xf>
    <xf numFmtId="0" fontId="14" fillId="5" borderId="38" xfId="0" applyFont="1" applyFill="1" applyBorder="1" applyAlignment="1">
      <alignment vertical="top"/>
    </xf>
    <xf numFmtId="0" fontId="14" fillId="5" borderId="38" xfId="0" applyFont="1" applyFill="1" applyBorder="1" applyAlignment="1">
      <alignment vertical="top" wrapText="1"/>
    </xf>
    <xf numFmtId="0" fontId="14" fillId="34" borderId="38" xfId="0" applyFont="1" applyFill="1" applyBorder="1" applyAlignment="1">
      <alignment vertical="top" wrapText="1"/>
    </xf>
    <xf numFmtId="0" fontId="11" fillId="38" borderId="0" xfId="0" applyFont="1" applyFill="1" applyAlignment="1">
      <alignment vertical="top"/>
    </xf>
    <xf numFmtId="0" fontId="11" fillId="33" borderId="0" xfId="0" applyFont="1" applyFill="1" applyAlignment="1">
      <alignment vertical="top" wrapText="1"/>
    </xf>
    <xf numFmtId="0" fontId="14" fillId="59" borderId="7" xfId="0" applyFont="1" applyFill="1" applyBorder="1" applyAlignment="1">
      <alignment vertical="top" wrapText="1"/>
    </xf>
    <xf numFmtId="0" fontId="11" fillId="33" borderId="1" xfId="0" applyFont="1" applyFill="1" applyBorder="1" applyAlignment="1">
      <alignment vertical="top" wrapText="1"/>
    </xf>
    <xf numFmtId="0" fontId="11" fillId="0" borderId="0" xfId="0" applyFont="1" applyAlignment="1">
      <alignment vertical="top"/>
    </xf>
    <xf numFmtId="0" fontId="0" fillId="0" borderId="0" xfId="0" applyAlignment="1">
      <alignment vertical="top"/>
    </xf>
    <xf numFmtId="0" fontId="9" fillId="19" borderId="0" xfId="0" applyFont="1" applyFill="1" applyAlignment="1">
      <alignment vertical="top" wrapText="1"/>
    </xf>
    <xf numFmtId="0" fontId="9" fillId="56" borderId="42" xfId="0" applyFont="1" applyFill="1" applyBorder="1" applyAlignment="1">
      <alignment vertical="top" wrapText="1"/>
    </xf>
    <xf numFmtId="0" fontId="9" fillId="56" borderId="43" xfId="0" applyFont="1" applyFill="1" applyBorder="1" applyAlignment="1">
      <alignment vertical="top" wrapText="1"/>
    </xf>
    <xf numFmtId="0" fontId="9" fillId="19" borderId="39" xfId="0" applyFont="1" applyFill="1" applyBorder="1" applyAlignment="1">
      <alignment vertical="top" wrapText="1"/>
    </xf>
    <xf numFmtId="0" fontId="9"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7" fillId="0" borderId="0" xfId="0" applyFont="1" applyAlignment="1">
      <alignment horizontal="center"/>
    </xf>
    <xf numFmtId="0" fontId="14" fillId="5" borderId="49" xfId="0" applyFont="1" applyFill="1" applyBorder="1"/>
    <xf numFmtId="0" fontId="14" fillId="5" borderId="39" xfId="0" applyFont="1" applyFill="1" applyBorder="1" applyAlignment="1">
      <alignment wrapText="1"/>
    </xf>
    <xf numFmtId="0" fontId="14" fillId="37" borderId="39" xfId="0" applyFont="1" applyFill="1" applyBorder="1" applyAlignment="1">
      <alignment wrapText="1"/>
    </xf>
    <xf numFmtId="0" fontId="14" fillId="37" borderId="39" xfId="0" applyFont="1" applyFill="1" applyBorder="1" applyAlignment="1">
      <alignment vertical="top" wrapText="1"/>
    </xf>
    <xf numFmtId="0" fontId="14" fillId="37" borderId="50" xfId="0" applyFont="1" applyFill="1" applyBorder="1" applyAlignment="1">
      <alignment wrapText="1"/>
    </xf>
    <xf numFmtId="0" fontId="118" fillId="0" borderId="30" xfId="0" applyFont="1" applyBorder="1"/>
    <xf numFmtId="0" fontId="9" fillId="51" borderId="7" xfId="0" applyFont="1" applyFill="1" applyBorder="1" applyAlignment="1">
      <alignment horizontal="left" wrapText="1"/>
    </xf>
    <xf numFmtId="0" fontId="46" fillId="0" borderId="0" xfId="0" applyFont="1"/>
    <xf numFmtId="0" fontId="106" fillId="48" borderId="38" xfId="0" applyFont="1" applyFill="1" applyBorder="1" applyAlignment="1">
      <alignment vertical="center"/>
    </xf>
    <xf numFmtId="0" fontId="106" fillId="48" borderId="39" xfId="0" applyFont="1" applyFill="1" applyBorder="1" applyAlignment="1">
      <alignment vertical="center"/>
    </xf>
    <xf numFmtId="0" fontId="9" fillId="48" borderId="38" xfId="0" applyFont="1" applyFill="1" applyBorder="1" applyAlignment="1">
      <alignment vertical="center"/>
    </xf>
    <xf numFmtId="0" fontId="9" fillId="48" borderId="39" xfId="0" applyFont="1" applyFill="1" applyBorder="1" applyAlignment="1">
      <alignment vertical="center"/>
    </xf>
    <xf numFmtId="0" fontId="106" fillId="31" borderId="30" xfId="0" applyFont="1" applyFill="1" applyBorder="1"/>
    <xf numFmtId="0" fontId="106" fillId="31" borderId="39" xfId="0" applyFont="1" applyFill="1" applyBorder="1" applyAlignment="1">
      <alignment vertical="center"/>
    </xf>
    <xf numFmtId="0" fontId="9" fillId="0" borderId="39" xfId="0" applyFont="1" applyBorder="1" applyAlignment="1">
      <alignment wrapText="1"/>
    </xf>
    <xf numFmtId="0" fontId="9" fillId="46" borderId="39" xfId="0" applyFont="1" applyFill="1" applyBorder="1" applyAlignment="1">
      <alignment wrapText="1"/>
    </xf>
    <xf numFmtId="0" fontId="106" fillId="43" borderId="52" xfId="0" applyFont="1" applyFill="1" applyBorder="1" applyAlignment="1">
      <alignment vertical="center"/>
    </xf>
    <xf numFmtId="0" fontId="9" fillId="48" borderId="52" xfId="0" applyFont="1" applyFill="1" applyBorder="1" applyAlignment="1">
      <alignment vertical="center"/>
    </xf>
    <xf numFmtId="0" fontId="106" fillId="48" borderId="52" xfId="0" applyFont="1" applyFill="1" applyBorder="1" applyAlignment="1">
      <alignment vertical="center"/>
    </xf>
    <xf numFmtId="0" fontId="9" fillId="19" borderId="52" xfId="0" applyFont="1" applyFill="1" applyBorder="1" applyAlignment="1">
      <alignment wrapText="1"/>
    </xf>
    <xf numFmtId="0" fontId="9" fillId="19" borderId="52" xfId="0" quotePrefix="1" applyFont="1" applyFill="1" applyBorder="1" applyAlignment="1">
      <alignment wrapText="1"/>
    </xf>
    <xf numFmtId="0" fontId="0" fillId="0" borderId="51" xfId="0" applyBorder="1"/>
    <xf numFmtId="0" fontId="9" fillId="46" borderId="52" xfId="0" applyFont="1" applyFill="1" applyBorder="1" applyAlignment="1">
      <alignment wrapText="1"/>
    </xf>
    <xf numFmtId="0" fontId="57" fillId="0" borderId="51" xfId="0" applyFont="1" applyBorder="1" applyAlignment="1">
      <alignment horizontal="center"/>
    </xf>
    <xf numFmtId="0" fontId="57" fillId="0" borderId="51" xfId="0" applyFont="1" applyBorder="1"/>
    <xf numFmtId="0" fontId="106" fillId="24" borderId="53" xfId="0" applyFont="1" applyFill="1" applyBorder="1"/>
    <xf numFmtId="0" fontId="106" fillId="43" borderId="52" xfId="0" applyFont="1" applyFill="1" applyBorder="1"/>
    <xf numFmtId="0" fontId="9" fillId="31" borderId="52" xfId="0" applyFont="1" applyFill="1" applyBorder="1"/>
    <xf numFmtId="0" fontId="106" fillId="31" borderId="52" xfId="0" applyFont="1" applyFill="1" applyBorder="1"/>
    <xf numFmtId="0" fontId="9" fillId="19" borderId="51" xfId="0" applyFont="1" applyFill="1" applyBorder="1" applyAlignment="1">
      <alignment vertical="top" wrapText="1"/>
    </xf>
    <xf numFmtId="0" fontId="9" fillId="57" borderId="51" xfId="0" applyFont="1" applyFill="1" applyBorder="1"/>
    <xf numFmtId="0" fontId="117" fillId="19" borderId="52" xfId="0" applyFont="1" applyFill="1" applyBorder="1"/>
    <xf numFmtId="0" fontId="9" fillId="55" borderId="52" xfId="0" applyFont="1" applyFill="1" applyBorder="1" applyAlignment="1">
      <alignment wrapText="1"/>
    </xf>
    <xf numFmtId="0" fontId="106" fillId="31" borderId="52" xfId="0" applyFont="1" applyFill="1" applyBorder="1" applyAlignment="1">
      <alignment vertical="center"/>
    </xf>
    <xf numFmtId="0" fontId="106" fillId="48" borderId="51" xfId="0" applyFont="1" applyFill="1" applyBorder="1" applyAlignment="1">
      <alignment vertical="center"/>
    </xf>
    <xf numFmtId="0" fontId="9" fillId="52" borderId="52" xfId="0" applyFont="1" applyFill="1" applyBorder="1" applyAlignment="1">
      <alignment wrapText="1"/>
    </xf>
    <xf numFmtId="0" fontId="9" fillId="0" borderId="51" xfId="0" applyFont="1" applyBorder="1" applyAlignment="1">
      <alignment wrapText="1"/>
    </xf>
    <xf numFmtId="0" fontId="9" fillId="0" borderId="51" xfId="0" applyFont="1" applyBorder="1" applyAlignment="1">
      <alignment horizontal="left" wrapText="1"/>
    </xf>
    <xf numFmtId="0" fontId="63" fillId="0" borderId="51" xfId="0" applyFont="1" applyBorder="1" applyAlignment="1">
      <alignment wrapText="1"/>
    </xf>
    <xf numFmtId="0" fontId="0" fillId="0" borderId="51" xfId="0" applyBorder="1" applyAlignment="1">
      <alignment horizontal="center"/>
    </xf>
    <xf numFmtId="0" fontId="60" fillId="0" borderId="0" xfId="0" applyFont="1" applyAlignment="1">
      <alignment horizontal="left" wrapText="1"/>
    </xf>
    <xf numFmtId="0" fontId="119" fillId="0" borderId="0" xfId="0" applyFont="1" applyAlignment="1">
      <alignment horizontal="left" wrapText="1"/>
    </xf>
    <xf numFmtId="0" fontId="60" fillId="0" borderId="0" xfId="0" applyFont="1" applyAlignment="1">
      <alignment vertical="top" wrapText="1"/>
    </xf>
    <xf numFmtId="0" fontId="60" fillId="26" borderId="0" xfId="0" applyFont="1" applyFill="1"/>
    <xf numFmtId="0" fontId="60" fillId="20" borderId="0" xfId="0" applyFont="1" applyFill="1" applyAlignment="1">
      <alignment horizontal="left" vertical="top" wrapText="1"/>
    </xf>
    <xf numFmtId="0" fontId="117" fillId="19" borderId="7" xfId="0" applyFont="1" applyFill="1" applyBorder="1" applyAlignment="1">
      <alignment horizontal="center" vertical="center"/>
    </xf>
    <xf numFmtId="0" fontId="117" fillId="19" borderId="36" xfId="0" applyFont="1" applyFill="1" applyBorder="1" applyAlignment="1">
      <alignment horizontal="center" vertical="center"/>
    </xf>
    <xf numFmtId="0" fontId="88" fillId="0" borderId="0" xfId="0" applyFont="1"/>
    <xf numFmtId="0" fontId="88" fillId="0" borderId="51" xfId="0" applyFont="1" applyBorder="1"/>
    <xf numFmtId="0" fontId="9" fillId="19" borderId="39" xfId="0" applyFont="1" applyFill="1" applyBorder="1"/>
    <xf numFmtId="0" fontId="28" fillId="19" borderId="39" xfId="0" applyFont="1" applyFill="1" applyBorder="1"/>
    <xf numFmtId="0" fontId="9" fillId="19" borderId="52" xfId="0" applyFont="1" applyFill="1" applyBorder="1"/>
    <xf numFmtId="0" fontId="122" fillId="0" borderId="16" xfId="0" applyFont="1" applyBorder="1" applyAlignment="1">
      <alignment horizontal="center" wrapText="1"/>
    </xf>
    <xf numFmtId="0" fontId="122" fillId="0" borderId="0" xfId="0" applyFont="1"/>
    <xf numFmtId="0" fontId="106" fillId="0" borderId="0" xfId="0" applyFont="1"/>
    <xf numFmtId="0" fontId="57" fillId="20" borderId="0" xfId="0" applyFont="1" applyFill="1" applyAlignment="1">
      <alignment horizontal="left"/>
    </xf>
    <xf numFmtId="0" fontId="88" fillId="61" borderId="0" xfId="0" applyFont="1" applyFill="1" applyAlignment="1">
      <alignment horizontal="left"/>
    </xf>
    <xf numFmtId="0" fontId="63" fillId="61" borderId="0" xfId="0" applyFont="1" applyFill="1" applyAlignment="1">
      <alignment horizontal="left"/>
    </xf>
    <xf numFmtId="0" fontId="61" fillId="61" borderId="0" xfId="0" applyFont="1" applyFill="1" applyAlignment="1">
      <alignment horizontal="left"/>
    </xf>
    <xf numFmtId="0" fontId="88" fillId="20" borderId="0" xfId="0" applyFont="1" applyFill="1" applyAlignment="1">
      <alignment horizontal="left"/>
    </xf>
    <xf numFmtId="0" fontId="120" fillId="0" borderId="0" xfId="0" applyFont="1"/>
    <xf numFmtId="0" fontId="124" fillId="0" borderId="0" xfId="0" applyFont="1" applyAlignment="1">
      <alignment horizontal="left" wrapText="1"/>
    </xf>
    <xf numFmtId="0" fontId="62" fillId="21" borderId="0" xfId="0" applyFont="1" applyFill="1" applyAlignment="1">
      <alignment horizontal="center" wrapText="1"/>
    </xf>
    <xf numFmtId="0" fontId="126" fillId="0" borderId="0" xfId="0" applyFont="1" applyAlignment="1">
      <alignment wrapText="1"/>
    </xf>
    <xf numFmtId="0" fontId="126" fillId="0" borderId="0" xfId="0" applyFont="1" applyAlignment="1">
      <alignment horizontal="left"/>
    </xf>
    <xf numFmtId="0" fontId="127" fillId="0" borderId="0" xfId="0" applyFont="1" applyAlignment="1">
      <alignment horizontal="left"/>
    </xf>
    <xf numFmtId="0" fontId="126" fillId="0" borderId="0" xfId="0" applyFont="1" applyAlignment="1">
      <alignment horizontal="left" wrapText="1"/>
    </xf>
    <xf numFmtId="0" fontId="126" fillId="0" borderId="0" xfId="0" applyFont="1" applyAlignment="1">
      <alignment horizontal="center" vertical="center" wrapText="1"/>
    </xf>
    <xf numFmtId="0" fontId="126" fillId="0" borderId="0" xfId="0" applyFont="1" applyAlignment="1">
      <alignment horizontal="center" wrapText="1"/>
    </xf>
    <xf numFmtId="0" fontId="126" fillId="0" borderId="16" xfId="0" applyFont="1" applyBorder="1" applyAlignment="1">
      <alignment horizontal="center" wrapText="1"/>
    </xf>
    <xf numFmtId="0" fontId="126" fillId="26" borderId="0" xfId="0" applyFont="1" applyFill="1"/>
    <xf numFmtId="0" fontId="126" fillId="0" borderId="0" xfId="0" applyFont="1" applyAlignment="1">
      <alignment horizontal="left" vertical="top" wrapText="1"/>
    </xf>
    <xf numFmtId="0" fontId="126" fillId="0" borderId="16" xfId="0" applyFont="1" applyBorder="1" applyAlignment="1">
      <alignment horizontal="left" wrapText="1"/>
    </xf>
    <xf numFmtId="0" fontId="126" fillId="0" borderId="0" xfId="0" applyFont="1"/>
    <xf numFmtId="0" fontId="38" fillId="0" borderId="0" xfId="0" applyFont="1"/>
    <xf numFmtId="0" fontId="128" fillId="0" borderId="0" xfId="0" applyFont="1" applyAlignment="1">
      <alignment vertical="center"/>
    </xf>
    <xf numFmtId="0" fontId="129" fillId="0" borderId="0" xfId="0" applyFont="1"/>
    <xf numFmtId="0" fontId="130" fillId="0" borderId="0" xfId="0" applyFont="1" applyAlignment="1">
      <alignment horizontal="left" vertical="center" indent="1"/>
    </xf>
    <xf numFmtId="0" fontId="131" fillId="0" borderId="0" xfId="0" applyFont="1"/>
    <xf numFmtId="0" fontId="132" fillId="0" borderId="0" xfId="0" applyFont="1"/>
    <xf numFmtId="0" fontId="132" fillId="0" borderId="0" xfId="0" applyFont="1" applyAlignment="1">
      <alignment wrapText="1"/>
    </xf>
    <xf numFmtId="0" fontId="110" fillId="0" borderId="0" xfId="0" applyFont="1" applyAlignment="1">
      <alignment wrapText="1"/>
    </xf>
    <xf numFmtId="0" fontId="132" fillId="0" borderId="0" xfId="0" applyFont="1" applyAlignment="1">
      <alignment horizontal="left" wrapText="1"/>
    </xf>
    <xf numFmtId="0" fontId="131" fillId="21" borderId="0" xfId="0" applyFont="1" applyFill="1" applyAlignment="1">
      <alignment horizontal="center" wrapText="1"/>
    </xf>
    <xf numFmtId="0" fontId="132" fillId="0" borderId="0" xfId="0" applyFont="1" applyAlignment="1">
      <alignment horizontal="center" vertical="center" wrapText="1"/>
    </xf>
    <xf numFmtId="0" fontId="132" fillId="0" borderId="0" xfId="0" applyFont="1" applyAlignment="1">
      <alignment horizontal="center" wrapText="1"/>
    </xf>
    <xf numFmtId="0" fontId="132" fillId="0" borderId="0" xfId="0" applyFont="1" applyAlignment="1">
      <alignment horizontal="left" vertical="top" wrapText="1"/>
    </xf>
    <xf numFmtId="0" fontId="133" fillId="0" borderId="0" xfId="0" applyFont="1" applyAlignment="1">
      <alignment horizontal="left"/>
    </xf>
    <xf numFmtId="0" fontId="133" fillId="0" borderId="0" xfId="0" applyFont="1" applyAlignment="1">
      <alignment wrapText="1"/>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134" fillId="0" borderId="0" xfId="0" applyFont="1"/>
    <xf numFmtId="0" fontId="135" fillId="0" borderId="1" xfId="0" applyFont="1" applyBorder="1"/>
    <xf numFmtId="0" fontId="136" fillId="0" borderId="0" xfId="0" applyFont="1" applyAlignment="1">
      <alignment wrapText="1"/>
    </xf>
    <xf numFmtId="0" fontId="136" fillId="0" borderId="0" xfId="0" applyFont="1" applyAlignment="1">
      <alignment horizontal="left"/>
    </xf>
    <xf numFmtId="0" fontId="137" fillId="0" borderId="0" xfId="0" applyFont="1" applyAlignment="1">
      <alignment horizontal="left"/>
    </xf>
    <xf numFmtId="0" fontId="136" fillId="0" borderId="0" xfId="0" applyFont="1" applyAlignment="1">
      <alignment horizontal="left" wrapText="1"/>
    </xf>
    <xf numFmtId="0" fontId="136"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24" borderId="0" xfId="0" applyFont="1" applyFill="1" applyAlignment="1">
      <alignment horizontal="left" vertical="top" wrapText="1"/>
    </xf>
    <xf numFmtId="0" fontId="136" fillId="0" borderId="16" xfId="0" applyFont="1" applyBorder="1" applyAlignment="1">
      <alignment horizontal="left" wrapText="1"/>
    </xf>
    <xf numFmtId="0" fontId="136" fillId="0" borderId="0" xfId="0" applyFont="1"/>
    <xf numFmtId="0" fontId="138" fillId="0" borderId="0" xfId="0" applyFont="1" applyAlignment="1">
      <alignment wrapText="1"/>
    </xf>
    <xf numFmtId="0" fontId="138" fillId="0" borderId="0" xfId="0" applyFont="1" applyAlignment="1">
      <alignment horizontal="left"/>
    </xf>
    <xf numFmtId="0" fontId="139" fillId="0" borderId="0" xfId="0" applyFont="1" applyAlignment="1">
      <alignment horizontal="left"/>
    </xf>
    <xf numFmtId="0" fontId="140" fillId="19" borderId="7" xfId="0" applyFont="1" applyFill="1" applyBorder="1" applyAlignment="1">
      <alignment wrapText="1"/>
    </xf>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8" fillId="0" borderId="0" xfId="0" applyFont="1"/>
    <xf numFmtId="0" fontId="141" fillId="0" borderId="0" xfId="0" applyFont="1" applyAlignment="1">
      <alignment wrapText="1"/>
    </xf>
    <xf numFmtId="0" fontId="142" fillId="0" borderId="0" xfId="0" applyFont="1" applyAlignment="1">
      <alignment wrapText="1"/>
    </xf>
    <xf numFmtId="0" fontId="142" fillId="0" borderId="0" xfId="0" applyFont="1" applyAlignment="1">
      <alignment horizontal="left"/>
    </xf>
    <xf numFmtId="0" fontId="142" fillId="0" borderId="0" xfId="0" applyFont="1"/>
    <xf numFmtId="0" fontId="142" fillId="0" borderId="0" xfId="0" applyFont="1" applyAlignment="1">
      <alignment horizontal="left" wrapText="1"/>
    </xf>
    <xf numFmtId="0" fontId="142" fillId="0" borderId="0" xfId="0" applyFont="1" applyAlignment="1">
      <alignment horizontal="center" vertical="center" wrapText="1"/>
    </xf>
    <xf numFmtId="0" fontId="142" fillId="0" borderId="0" xfId="0" applyFont="1" applyAlignment="1">
      <alignment horizontal="center" wrapText="1"/>
    </xf>
    <xf numFmtId="0" fontId="142" fillId="0" borderId="16" xfId="0" applyFont="1" applyBorder="1" applyAlignment="1">
      <alignment horizontal="center" wrapText="1"/>
    </xf>
    <xf numFmtId="0" fontId="142" fillId="26" borderId="0" xfId="0" applyFont="1" applyFill="1"/>
    <xf numFmtId="0" fontId="142" fillId="0" borderId="0" xfId="0" applyFont="1" applyAlignment="1">
      <alignment horizontal="left" vertical="top" wrapText="1"/>
    </xf>
    <xf numFmtId="0" fontId="142" fillId="0" borderId="16" xfId="0" applyFont="1" applyBorder="1" applyAlignment="1">
      <alignment horizontal="left" wrapText="1"/>
    </xf>
    <xf numFmtId="0" fontId="138" fillId="24" borderId="0" xfId="0" applyFont="1" applyFill="1" applyAlignment="1">
      <alignment horizontal="left" vertical="top" wrapText="1"/>
    </xf>
    <xf numFmtId="0" fontId="143" fillId="0" borderId="0" xfId="0" applyFont="1" applyAlignment="1">
      <alignment horizontal="left"/>
    </xf>
    <xf numFmtId="0" fontId="144" fillId="0" borderId="1" xfId="0" applyFont="1" applyBorder="1"/>
    <xf numFmtId="0" fontId="141" fillId="0" borderId="0" xfId="0" applyFont="1" applyAlignment="1">
      <alignment horizontal="center" vertical="center" wrapText="1"/>
    </xf>
    <xf numFmtId="0" fontId="138" fillId="0" borderId="0" xfId="0" quotePrefix="1" applyFont="1" applyAlignment="1">
      <alignment horizontal="left" wrapText="1"/>
    </xf>
    <xf numFmtId="0" fontId="141" fillId="0" borderId="0" xfId="0" applyFont="1" applyAlignment="1">
      <alignment horizontal="left" wrapText="1"/>
    </xf>
    <xf numFmtId="0" fontId="136" fillId="0" borderId="0" xfId="0" applyFont="1" applyAlignment="1">
      <alignment horizontal="left" vertical="top"/>
    </xf>
    <xf numFmtId="0" fontId="136" fillId="0" borderId="0" xfId="0" applyFont="1" applyAlignment="1">
      <alignment horizontal="left" vertical="top" wrapText="1"/>
    </xf>
    <xf numFmtId="0" fontId="138" fillId="0" borderId="7" xfId="0" applyFont="1" applyBorder="1" applyAlignment="1">
      <alignment wrapText="1"/>
    </xf>
    <xf numFmtId="0" fontId="137" fillId="0" borderId="0" xfId="0" applyFont="1" applyAlignment="1">
      <alignment wrapText="1"/>
    </xf>
    <xf numFmtId="0" fontId="137" fillId="0" borderId="0" xfId="0" applyFont="1" applyAlignment="1">
      <alignment horizontal="left" wrapText="1"/>
    </xf>
    <xf numFmtId="0" fontId="145"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0" borderId="0" xfId="0" applyFont="1" applyAlignment="1">
      <alignment horizontal="left" vertical="top" wrapText="1"/>
    </xf>
    <xf numFmtId="0" fontId="137" fillId="0" borderId="16" xfId="0" applyFont="1" applyBorder="1" applyAlignment="1">
      <alignment horizontal="left" wrapText="1"/>
    </xf>
    <xf numFmtId="0" fontId="137" fillId="0" borderId="0" xfId="0" applyFont="1"/>
    <xf numFmtId="0" fontId="139" fillId="0" borderId="0" xfId="0" applyFont="1"/>
    <xf numFmtId="0" fontId="146" fillId="0" borderId="1" xfId="0" applyFont="1" applyBorder="1"/>
    <xf numFmtId="0" fontId="145" fillId="0" borderId="0" xfId="0" applyFont="1" applyAlignment="1">
      <alignment wrapText="1"/>
    </xf>
    <xf numFmtId="0" fontId="138" fillId="0" borderId="0" xfId="0" applyFont="1" applyAlignment="1">
      <alignment wrapText="1" shrinkToFit="1"/>
    </xf>
    <xf numFmtId="0" fontId="143" fillId="0" borderId="0" xfId="0" applyFont="1" applyAlignment="1">
      <alignment wrapText="1"/>
    </xf>
    <xf numFmtId="0" fontId="143" fillId="0" borderId="0" xfId="0" applyFont="1" applyAlignment="1">
      <alignment horizontal="left" wrapText="1"/>
    </xf>
    <xf numFmtId="0" fontId="143" fillId="0" borderId="0" xfId="0" applyFont="1" applyAlignment="1">
      <alignment horizontal="center" vertical="center" wrapText="1"/>
    </xf>
    <xf numFmtId="0" fontId="143" fillId="0" borderId="0" xfId="0" applyFont="1" applyAlignment="1">
      <alignment horizontal="center" wrapText="1"/>
    </xf>
    <xf numFmtId="0" fontId="143" fillId="0" borderId="16" xfId="0" applyFont="1" applyBorder="1" applyAlignment="1">
      <alignment horizontal="center" wrapText="1"/>
    </xf>
    <xf numFmtId="0" fontId="143" fillId="26" borderId="0" xfId="0" applyFont="1" applyFill="1"/>
    <xf numFmtId="0" fontId="143" fillId="0" borderId="0" xfId="0" applyFont="1" applyAlignment="1">
      <alignment horizontal="left" vertical="top" wrapText="1"/>
    </xf>
    <xf numFmtId="0" fontId="143" fillId="0" borderId="16" xfId="0" applyFont="1" applyBorder="1" applyAlignment="1">
      <alignment horizontal="left" wrapText="1"/>
    </xf>
    <xf numFmtId="0" fontId="143" fillId="0" borderId="0" xfId="0" applyFont="1"/>
    <xf numFmtId="0" fontId="147" fillId="0" borderId="0" xfId="13" applyFont="1"/>
    <xf numFmtId="0" fontId="148" fillId="0" borderId="0" xfId="13" applyFont="1"/>
    <xf numFmtId="0" fontId="139" fillId="20" borderId="0" xfId="0" applyFont="1" applyFill="1" applyAlignment="1">
      <alignment wrapText="1"/>
    </xf>
    <xf numFmtId="0" fontId="149" fillId="0" borderId="0" xfId="0" applyFont="1"/>
    <xf numFmtId="0" fontId="138" fillId="0" borderId="0" xfId="0" quotePrefix="1" applyFont="1" applyAlignment="1">
      <alignment wrapText="1"/>
    </xf>
    <xf numFmtId="0" fontId="149" fillId="0" borderId="0" xfId="0" applyFont="1" applyAlignment="1">
      <alignment horizontal="center" wrapText="1"/>
    </xf>
    <xf numFmtId="0" fontId="149" fillId="0" borderId="0" xfId="0" applyFont="1" applyAlignment="1">
      <alignment horizontal="left" vertical="top" wrapText="1"/>
    </xf>
    <xf numFmtId="0" fontId="149" fillId="0" borderId="0" xfId="0" applyFont="1" applyAlignment="1">
      <alignment wrapText="1"/>
    </xf>
    <xf numFmtId="0" fontId="149" fillId="0" borderId="0" xfId="0" applyFont="1" applyAlignment="1">
      <alignment horizontal="left" wrapText="1"/>
    </xf>
    <xf numFmtId="0" fontId="150" fillId="0" borderId="0" xfId="0" applyFont="1"/>
    <xf numFmtId="0" fontId="150" fillId="0" borderId="0" xfId="0" applyFont="1" applyAlignment="1">
      <alignment horizontal="center" vertical="center"/>
    </xf>
    <xf numFmtId="0" fontId="141" fillId="0" borderId="0" xfId="0" applyFont="1" applyAlignment="1">
      <alignment horizontal="left"/>
    </xf>
    <xf numFmtId="0" fontId="141" fillId="0" borderId="0" xfId="0" applyFont="1" applyAlignment="1">
      <alignment horizontal="center" wrapText="1"/>
    </xf>
    <xf numFmtId="0" fontId="141" fillId="0" borderId="0" xfId="0" applyFont="1" applyAlignment="1">
      <alignment horizontal="left" vertical="top" wrapText="1"/>
    </xf>
    <xf numFmtId="0" fontId="138" fillId="19" borderId="7" xfId="0" applyFont="1" applyFill="1" applyBorder="1" applyAlignment="1">
      <alignment wrapText="1"/>
    </xf>
    <xf numFmtId="0" fontId="139" fillId="0" borderId="0" xfId="0" applyFont="1" applyAlignment="1">
      <alignment wrapText="1"/>
    </xf>
    <xf numFmtId="0" fontId="139" fillId="20" borderId="0" xfId="0" applyFont="1" applyFill="1" applyAlignment="1">
      <alignment horizontal="left" vertical="top" wrapText="1"/>
    </xf>
    <xf numFmtId="0" fontId="139" fillId="0" borderId="0" xfId="0" applyFont="1" applyAlignment="1">
      <alignment horizontal="left" vertical="top" wrapText="1"/>
    </xf>
    <xf numFmtId="0" fontId="138" fillId="0" borderId="0" xfId="0" applyFont="1" applyAlignment="1">
      <alignment horizontal="left" vertical="center" wrapText="1"/>
    </xf>
    <xf numFmtId="0" fontId="136" fillId="0" borderId="7" xfId="0" applyFont="1" applyBorder="1" applyAlignment="1">
      <alignment wrapText="1"/>
    </xf>
    <xf numFmtId="0" fontId="137" fillId="0" borderId="0" xfId="0" quotePrefix="1" applyFont="1" applyAlignment="1">
      <alignment horizontal="left" wrapText="1"/>
    </xf>
    <xf numFmtId="0" fontId="137" fillId="0" borderId="0" xfId="0" applyFont="1" applyAlignment="1">
      <alignment horizontal="center" vertical="center" wrapText="1"/>
    </xf>
    <xf numFmtId="0" fontId="137" fillId="19" borderId="7" xfId="0" applyFont="1" applyFill="1" applyBorder="1" applyAlignment="1">
      <alignment wrapText="1"/>
    </xf>
    <xf numFmtId="0" fontId="138" fillId="0" borderId="0" xfId="0" applyFont="1" applyAlignment="1">
      <alignment vertical="top" wrapText="1"/>
    </xf>
    <xf numFmtId="0" fontId="138" fillId="20" borderId="0" xfId="0" applyFont="1" applyFill="1" applyAlignment="1">
      <alignment wrapText="1"/>
    </xf>
    <xf numFmtId="0" fontId="138" fillId="20" borderId="0" xfId="0" applyFont="1" applyFill="1" applyAlignment="1">
      <alignment horizontal="left" vertical="top" wrapText="1"/>
    </xf>
    <xf numFmtId="0" fontId="138" fillId="14" borderId="0" xfId="0" applyFont="1" applyFill="1" applyAlignment="1">
      <alignment wrapText="1"/>
    </xf>
    <xf numFmtId="0" fontId="138" fillId="14" borderId="0" xfId="0" applyFont="1" applyFill="1" applyAlignment="1">
      <alignment horizontal="left"/>
    </xf>
    <xf numFmtId="0" fontId="84" fillId="21" borderId="16" xfId="0" applyFont="1" applyFill="1" applyBorder="1" applyAlignment="1">
      <alignment horizontal="center" vertical="center" wrapText="1"/>
    </xf>
    <xf numFmtId="0" fontId="138" fillId="62" borderId="0" xfId="0" applyFont="1" applyFill="1" applyAlignment="1">
      <alignment wrapText="1"/>
    </xf>
    <xf numFmtId="0" fontId="138" fillId="62" borderId="0" xfId="0" applyFont="1" applyFill="1" applyAlignment="1">
      <alignment horizontal="left"/>
    </xf>
    <xf numFmtId="0" fontId="138" fillId="62" borderId="0" xfId="0" applyFont="1" applyFill="1" applyAlignment="1">
      <alignment horizontal="left" wrapText="1"/>
    </xf>
    <xf numFmtId="0" fontId="138" fillId="62" borderId="0" xfId="0" applyFont="1" applyFill="1" applyAlignment="1">
      <alignment horizontal="center" vertical="center" wrapText="1"/>
    </xf>
    <xf numFmtId="0" fontId="138" fillId="62" borderId="0" xfId="0" applyFont="1" applyFill="1" applyAlignment="1">
      <alignment horizontal="center" wrapText="1"/>
    </xf>
    <xf numFmtId="0" fontId="138" fillId="62" borderId="16" xfId="0" applyFont="1" applyFill="1" applyBorder="1" applyAlignment="1">
      <alignment horizontal="center" wrapText="1"/>
    </xf>
    <xf numFmtId="0" fontId="138" fillId="62" borderId="0" xfId="0" applyFont="1" applyFill="1"/>
    <xf numFmtId="0" fontId="138" fillId="62" borderId="0" xfId="0" applyFont="1" applyFill="1" applyAlignment="1">
      <alignment horizontal="left" vertical="top" wrapText="1"/>
    </xf>
    <xf numFmtId="0" fontId="138" fillId="62" borderId="16" xfId="0" applyFont="1" applyFill="1" applyBorder="1" applyAlignment="1">
      <alignment horizontal="left" wrapText="1"/>
    </xf>
    <xf numFmtId="0" fontId="151" fillId="0" borderId="0" xfId="13"/>
    <xf numFmtId="0" fontId="63" fillId="26" borderId="0" xfId="0" applyFont="1" applyFill="1"/>
    <xf numFmtId="0" fontId="153" fillId="0" borderId="1" xfId="0" applyFont="1" applyBorder="1"/>
    <xf numFmtId="0" fontId="152" fillId="0" borderId="0" xfId="0" applyFont="1" applyAlignment="1">
      <alignment vertical="center"/>
    </xf>
    <xf numFmtId="0" fontId="5" fillId="0" borderId="0" xfId="0" applyFont="1"/>
    <xf numFmtId="0" fontId="59" fillId="26" borderId="0" xfId="0" applyFont="1" applyFill="1"/>
    <xf numFmtId="0" fontId="58" fillId="26" borderId="0" xfId="0" applyFont="1" applyFill="1"/>
    <xf numFmtId="0" fontId="61" fillId="26" borderId="0" xfId="0" applyFont="1" applyFill="1"/>
    <xf numFmtId="0" fontId="95" fillId="26" borderId="0" xfId="0" applyFont="1" applyFill="1"/>
    <xf numFmtId="0" fontId="96" fillId="26" borderId="0" xfId="0" applyFont="1" applyFill="1"/>
    <xf numFmtId="0" fontId="154" fillId="0" borderId="0" xfId="0" applyFont="1" applyAlignment="1">
      <alignment horizontal="left"/>
    </xf>
    <xf numFmtId="0" fontId="83" fillId="24" borderId="0" xfId="0" applyFont="1" applyFill="1"/>
    <xf numFmtId="0" fontId="155" fillId="24" borderId="0" xfId="0" applyFont="1" applyFill="1"/>
    <xf numFmtId="0" fontId="9" fillId="19" borderId="0" xfId="0" applyFont="1" applyFill="1" applyAlignment="1">
      <alignment wrapText="1"/>
    </xf>
    <xf numFmtId="49" fontId="85" fillId="51" borderId="0" xfId="0" applyNumberFormat="1" applyFont="1" applyFill="1" applyAlignment="1">
      <alignment horizontal="left"/>
    </xf>
    <xf numFmtId="49" fontId="61" fillId="60" borderId="0" xfId="0" applyNumberFormat="1" applyFont="1" applyFill="1" applyAlignment="1">
      <alignment horizontal="left"/>
    </xf>
    <xf numFmtId="49" fontId="9" fillId="60" borderId="0" xfId="0" applyNumberFormat="1" applyFont="1" applyFill="1"/>
    <xf numFmtId="49" fontId="91" fillId="0" borderId="0" xfId="0" applyNumberFormat="1" applyFont="1" applyAlignment="1">
      <alignment wrapText="1"/>
    </xf>
    <xf numFmtId="49" fontId="57" fillId="26" borderId="0" xfId="0" applyNumberFormat="1" applyFont="1" applyFill="1"/>
    <xf numFmtId="49" fontId="85" fillId="0" borderId="0" xfId="0" applyNumberFormat="1" applyFont="1" applyAlignment="1">
      <alignment horizontal="left"/>
    </xf>
    <xf numFmtId="49" fontId="88" fillId="20" borderId="0" xfId="0" applyNumberFormat="1" applyFont="1" applyFill="1" applyAlignment="1">
      <alignment horizontal="left"/>
    </xf>
    <xf numFmtId="49" fontId="88" fillId="0" borderId="0" xfId="0" applyNumberFormat="1" applyFont="1" applyAlignment="1">
      <alignment horizontal="left"/>
    </xf>
    <xf numFmtId="49" fontId="57" fillId="0" borderId="0" xfId="0" applyNumberFormat="1" applyFont="1" applyAlignment="1">
      <alignment horizontal="left"/>
    </xf>
    <xf numFmtId="49" fontId="121" fillId="0" borderId="0" xfId="0" applyNumberFormat="1" applyFont="1" applyAlignment="1">
      <alignment horizontal="left"/>
    </xf>
    <xf numFmtId="49" fontId="111" fillId="0" borderId="0" xfId="0" applyNumberFormat="1" applyFont="1" applyAlignment="1">
      <alignment wrapText="1"/>
    </xf>
    <xf numFmtId="49" fontId="111" fillId="0" borderId="0" xfId="0" applyNumberFormat="1" applyFont="1" applyAlignment="1">
      <alignment horizontal="left" wrapText="1"/>
    </xf>
    <xf numFmtId="49" fontId="111" fillId="0" borderId="0" xfId="0" applyNumberFormat="1" applyFont="1" applyAlignment="1">
      <alignment horizontal="center" vertical="center" wrapText="1"/>
    </xf>
    <xf numFmtId="49" fontId="111" fillId="0" borderId="0" xfId="0" applyNumberFormat="1" applyFont="1" applyAlignment="1">
      <alignment horizontal="center" wrapText="1"/>
    </xf>
    <xf numFmtId="49" fontId="121" fillId="51" borderId="0" xfId="0" applyNumberFormat="1" applyFont="1" applyFill="1" applyAlignment="1">
      <alignment horizontal="left"/>
    </xf>
    <xf numFmtId="49" fontId="88" fillId="60" borderId="0" xfId="0" applyNumberFormat="1" applyFont="1" applyFill="1" applyAlignment="1">
      <alignment horizontal="left"/>
    </xf>
    <xf numFmtId="49" fontId="123" fillId="0" borderId="0" xfId="0" applyNumberFormat="1" applyFont="1" applyAlignment="1">
      <alignment wrapText="1"/>
    </xf>
    <xf numFmtId="49" fontId="67" fillId="0" borderId="0" xfId="0" applyNumberFormat="1" applyFont="1" applyAlignment="1">
      <alignment horizontal="left"/>
    </xf>
    <xf numFmtId="49" fontId="63" fillId="0" borderId="0" xfId="0" applyNumberFormat="1" applyFont="1" applyAlignment="1">
      <alignment vertical="top" wrapText="1"/>
    </xf>
    <xf numFmtId="49" fontId="91" fillId="0" borderId="0" xfId="0" applyNumberFormat="1" applyFont="1" applyAlignment="1">
      <alignment horizontal="left" wrapText="1"/>
    </xf>
    <xf numFmtId="49" fontId="120" fillId="0" borderId="0" xfId="0" applyNumberFormat="1" applyFont="1" applyAlignment="1">
      <alignment horizontal="left"/>
    </xf>
    <xf numFmtId="49" fontId="111" fillId="0" borderId="16" xfId="0" applyNumberFormat="1" applyFont="1" applyBorder="1" applyAlignment="1">
      <alignment horizontal="center" wrapText="1"/>
    </xf>
    <xf numFmtId="49" fontId="120" fillId="26" borderId="0" xfId="0" applyNumberFormat="1" applyFont="1" applyFill="1"/>
    <xf numFmtId="49" fontId="111" fillId="0" borderId="0" xfId="0" applyNumberFormat="1" applyFont="1" applyAlignment="1">
      <alignment horizontal="left" vertical="top" wrapText="1"/>
    </xf>
    <xf numFmtId="49" fontId="111" fillId="0" borderId="16" xfId="0" applyNumberFormat="1" applyFont="1" applyBorder="1" applyAlignment="1">
      <alignment horizontal="left" wrapText="1"/>
    </xf>
    <xf numFmtId="0" fontId="155" fillId="0" borderId="0" xfId="0" applyFont="1"/>
    <xf numFmtId="49" fontId="57" fillId="64" borderId="0" xfId="0" applyNumberFormat="1" applyFont="1" applyFill="1" applyAlignment="1">
      <alignment horizontal="left"/>
    </xf>
    <xf numFmtId="49" fontId="88" fillId="64" borderId="0" xfId="0" applyNumberFormat="1" applyFont="1" applyFill="1" applyAlignment="1">
      <alignment horizontal="left"/>
    </xf>
    <xf numFmtId="0" fontId="39" fillId="34" borderId="0" xfId="0" applyFont="1" applyFill="1" applyAlignment="1">
      <alignment wrapText="1"/>
    </xf>
    <xf numFmtId="0" fontId="62" fillId="23" borderId="0" xfId="0" applyFont="1" applyFill="1" applyAlignment="1">
      <alignment wrapText="1"/>
    </xf>
    <xf numFmtId="0" fontId="62" fillId="24" borderId="0" xfId="0" applyFont="1" applyFill="1" applyAlignment="1">
      <alignment wrapText="1"/>
    </xf>
    <xf numFmtId="0" fontId="114" fillId="23" borderId="0" xfId="0" applyFont="1" applyFill="1" applyAlignment="1">
      <alignment wrapText="1"/>
    </xf>
    <xf numFmtId="0" fontId="156" fillId="0" borderId="16" xfId="0" applyFont="1" applyBorder="1" applyAlignment="1">
      <alignment horizontal="center" wrapText="1"/>
    </xf>
    <xf numFmtId="0" fontId="157" fillId="0" borderId="16" xfId="0" applyFont="1" applyBorder="1" applyAlignment="1">
      <alignment horizontal="center" wrapText="1"/>
    </xf>
    <xf numFmtId="0" fontId="120" fillId="0" borderId="0" xfId="0" applyFont="1" applyAlignment="1">
      <alignment horizontal="left"/>
    </xf>
    <xf numFmtId="0" fontId="158" fillId="0" borderId="0" xfId="0" applyFont="1" applyAlignment="1">
      <alignment horizontal="left"/>
    </xf>
    <xf numFmtId="0" fontId="121" fillId="0" borderId="0" xfId="0" applyFont="1" applyAlignment="1">
      <alignment horizontal="left"/>
    </xf>
    <xf numFmtId="0" fontId="159" fillId="19" borderId="7" xfId="0" applyFont="1" applyFill="1" applyBorder="1" applyAlignment="1">
      <alignment wrapText="1"/>
    </xf>
    <xf numFmtId="0" fontId="111" fillId="19" borderId="0" xfId="0" applyFont="1" applyFill="1" applyAlignment="1">
      <alignment horizontal="left" wrapText="1"/>
    </xf>
    <xf numFmtId="0" fontId="111" fillId="0" borderId="0" xfId="0" applyFont="1" applyAlignment="1">
      <alignment horizontal="left" wrapText="1"/>
    </xf>
    <xf numFmtId="0" fontId="111" fillId="0" borderId="0" xfId="0" applyFont="1" applyAlignment="1">
      <alignment horizontal="center" vertical="center" wrapText="1"/>
    </xf>
    <xf numFmtId="0" fontId="111" fillId="0" borderId="0" xfId="0" applyFont="1" applyAlignment="1">
      <alignment horizontal="center" wrapText="1"/>
    </xf>
    <xf numFmtId="0" fontId="111" fillId="0" borderId="16" xfId="0" applyFont="1" applyBorder="1" applyAlignment="1">
      <alignment horizontal="center" wrapText="1"/>
    </xf>
    <xf numFmtId="0" fontId="120" fillId="26" borderId="0" xfId="0" applyFont="1" applyFill="1"/>
    <xf numFmtId="0" fontId="111" fillId="0" borderId="0" xfId="0" applyFont="1" applyAlignment="1">
      <alignment horizontal="left" vertical="top" wrapText="1"/>
    </xf>
    <xf numFmtId="0" fontId="111" fillId="0" borderId="16" xfId="0" applyFont="1" applyBorder="1" applyAlignment="1">
      <alignment horizontal="left" wrapText="1"/>
    </xf>
    <xf numFmtId="0" fontId="88" fillId="27" borderId="0" xfId="0" applyFont="1" applyFill="1" applyAlignment="1">
      <alignment horizontal="left"/>
    </xf>
    <xf numFmtId="0" fontId="160" fillId="0" borderId="0" xfId="0" applyFont="1"/>
    <xf numFmtId="0" fontId="57" fillId="27" borderId="0" xfId="0" applyFont="1" applyFill="1" applyAlignment="1">
      <alignment horizontal="left" vertical="top"/>
    </xf>
    <xf numFmtId="0" fontId="57" fillId="27" borderId="0" xfId="0" applyFont="1" applyFill="1" applyAlignment="1">
      <alignment horizontal="left"/>
    </xf>
    <xf numFmtId="0" fontId="9" fillId="27" borderId="0" xfId="0" applyFont="1" applyFill="1"/>
    <xf numFmtId="0" fontId="57" fillId="0" borderId="0" xfId="0" applyFont="1" applyAlignment="1">
      <alignment horizontal="right" wrapText="1"/>
    </xf>
    <xf numFmtId="0" fontId="57" fillId="0" borderId="0" xfId="0" applyFont="1" applyAlignment="1">
      <alignment horizontal="right" vertical="center" wrapText="1"/>
    </xf>
    <xf numFmtId="0" fontId="124" fillId="0" borderId="0" xfId="0" applyFont="1" applyAlignment="1">
      <alignment wrapText="1"/>
    </xf>
    <xf numFmtId="0" fontId="4" fillId="0" borderId="0" xfId="0" applyFont="1" applyAlignment="1">
      <alignment horizontal="left"/>
    </xf>
    <xf numFmtId="0" fontId="4" fillId="0" borderId="0" xfId="0" applyFont="1" applyAlignment="1">
      <alignment wrapText="1"/>
    </xf>
    <xf numFmtId="0" fontId="4" fillId="0" borderId="0" xfId="0" applyFont="1" applyAlignment="1">
      <alignment horizontal="left" wrapText="1"/>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16" xfId="0" applyFont="1" applyBorder="1" applyAlignment="1">
      <alignment horizontal="center" wrapText="1"/>
    </xf>
    <xf numFmtId="0" fontId="4" fillId="0" borderId="0" xfId="0" applyFont="1" applyAlignment="1">
      <alignment horizontal="left" vertical="top" wrapText="1"/>
    </xf>
    <xf numFmtId="0" fontId="4" fillId="0" borderId="16" xfId="0" applyFont="1" applyBorder="1" applyAlignment="1">
      <alignment horizontal="left" wrapText="1"/>
    </xf>
    <xf numFmtId="0" fontId="4" fillId="0" borderId="7" xfId="0" applyFont="1" applyBorder="1" applyAlignment="1">
      <alignment wrapText="1"/>
    </xf>
    <xf numFmtId="0" fontId="4" fillId="0" borderId="0" xfId="0" quotePrefix="1" applyFont="1" applyAlignment="1">
      <alignment horizontal="left" wrapText="1"/>
    </xf>
    <xf numFmtId="0" fontId="4" fillId="20" borderId="0" xfId="0" applyFont="1" applyFill="1" applyAlignment="1">
      <alignment wrapText="1"/>
    </xf>
    <xf numFmtId="0" fontId="4" fillId="0" borderId="0" xfId="0" applyFont="1"/>
    <xf numFmtId="0" fontId="4" fillId="0" borderId="0" xfId="0" applyFont="1" applyAlignment="1">
      <alignment wrapText="1" shrinkToFit="1"/>
    </xf>
    <xf numFmtId="0" fontId="4" fillId="63" borderId="16" xfId="0" applyFont="1" applyFill="1" applyBorder="1" applyAlignment="1">
      <alignment horizontal="center" wrapText="1"/>
    </xf>
    <xf numFmtId="0" fontId="4" fillId="19" borderId="7" xfId="0" applyFont="1" applyFill="1" applyBorder="1" applyAlignment="1">
      <alignment wrapText="1"/>
    </xf>
    <xf numFmtId="0" fontId="4" fillId="0" borderId="0" xfId="0" applyFont="1" applyAlignment="1">
      <alignment vertical="top" wrapText="1"/>
    </xf>
    <xf numFmtId="0" fontId="4" fillId="20" borderId="0" xfId="0" applyFont="1" applyFill="1" applyAlignment="1">
      <alignment horizontal="left" vertical="top" wrapText="1"/>
    </xf>
    <xf numFmtId="0" fontId="4" fillId="66" borderId="0" xfId="0" applyFont="1" applyFill="1" applyAlignment="1">
      <alignment wrapText="1"/>
    </xf>
    <xf numFmtId="0" fontId="4" fillId="19" borderId="0" xfId="0" applyFont="1" applyFill="1" applyAlignment="1">
      <alignment horizontal="left" wrapText="1"/>
    </xf>
    <xf numFmtId="0" fontId="4" fillId="0" borderId="16" xfId="0" applyFont="1" applyBorder="1" applyAlignment="1">
      <alignment wrapText="1"/>
    </xf>
    <xf numFmtId="0" fontId="4" fillId="26" borderId="0" xfId="0" applyFont="1" applyFill="1"/>
    <xf numFmtId="0" fontId="4" fillId="65" borderId="0" xfId="0" applyFont="1" applyFill="1" applyAlignment="1">
      <alignment horizontal="left" wrapText="1"/>
    </xf>
    <xf numFmtId="0" fontId="4" fillId="27" borderId="0" xfId="0" applyFont="1" applyFill="1" applyAlignment="1">
      <alignment horizontal="left"/>
    </xf>
    <xf numFmtId="49" fontId="4" fillId="60" borderId="0" xfId="0" applyNumberFormat="1" applyFont="1" applyFill="1" applyAlignment="1">
      <alignment wrapText="1"/>
    </xf>
    <xf numFmtId="49" fontId="4" fillId="0" borderId="0" xfId="0" applyNumberFormat="1" applyFont="1" applyAlignment="1">
      <alignment wrapText="1"/>
    </xf>
    <xf numFmtId="49" fontId="4" fillId="0" borderId="0" xfId="0" applyNumberFormat="1" applyFont="1" applyAlignment="1">
      <alignment horizontal="left" wrapText="1"/>
    </xf>
    <xf numFmtId="49" fontId="4" fillId="0" borderId="0" xfId="0" applyNumberFormat="1" applyFont="1" applyAlignment="1">
      <alignment horizontal="center" vertical="center" wrapText="1"/>
    </xf>
    <xf numFmtId="49" fontId="4" fillId="0" borderId="0" xfId="0" applyNumberFormat="1" applyFont="1" applyAlignment="1">
      <alignment horizontal="center" wrapText="1"/>
    </xf>
    <xf numFmtId="49" fontId="4" fillId="0" borderId="16" xfId="0" applyNumberFormat="1" applyFont="1" applyBorder="1" applyAlignment="1">
      <alignment horizontal="center" wrapText="1"/>
    </xf>
    <xf numFmtId="49" fontId="4" fillId="0" borderId="0" xfId="0" applyNumberFormat="1" applyFont="1" applyAlignment="1">
      <alignment horizontal="left" vertical="top" wrapText="1"/>
    </xf>
    <xf numFmtId="49" fontId="4" fillId="0" borderId="16" xfId="0" applyNumberFormat="1" applyFont="1" applyBorder="1" applyAlignment="1">
      <alignment horizontal="left" wrapText="1"/>
    </xf>
    <xf numFmtId="49" fontId="4" fillId="0" borderId="0" xfId="0" applyNumberFormat="1" applyFont="1" applyAlignment="1">
      <alignment horizontal="left"/>
    </xf>
    <xf numFmtId="49" fontId="4" fillId="60" borderId="0" xfId="0" applyNumberFormat="1" applyFont="1" applyFill="1" applyAlignment="1">
      <alignment horizontal="left" wrapText="1"/>
    </xf>
    <xf numFmtId="49" fontId="4" fillId="60" borderId="0" xfId="0" applyNumberFormat="1" applyFont="1" applyFill="1" applyAlignment="1">
      <alignment horizontal="left"/>
    </xf>
    <xf numFmtId="49" fontId="4" fillId="64" borderId="0" xfId="0" applyNumberFormat="1" applyFont="1" applyFill="1" applyAlignment="1">
      <alignment wrapText="1"/>
    </xf>
    <xf numFmtId="49" fontId="4" fillId="64" borderId="0" xfId="0" applyNumberFormat="1" applyFont="1" applyFill="1" applyAlignment="1">
      <alignment horizontal="left" wrapText="1"/>
    </xf>
    <xf numFmtId="49" fontId="4" fillId="64" borderId="0" xfId="0" applyNumberFormat="1" applyFont="1" applyFill="1" applyAlignment="1">
      <alignment horizontal="center" vertical="center" wrapText="1"/>
    </xf>
    <xf numFmtId="49" fontId="4" fillId="64" borderId="0" xfId="0" applyNumberFormat="1" applyFont="1" applyFill="1" applyAlignment="1">
      <alignment horizontal="center" wrapText="1"/>
    </xf>
    <xf numFmtId="49" fontId="4" fillId="64" borderId="16" xfId="0" applyNumberFormat="1" applyFont="1" applyFill="1" applyBorder="1" applyAlignment="1">
      <alignment horizontal="center" wrapText="1"/>
    </xf>
    <xf numFmtId="0" fontId="4" fillId="61" borderId="0" xfId="0" applyFont="1" applyFill="1" applyAlignment="1">
      <alignment wrapText="1"/>
    </xf>
    <xf numFmtId="0" fontId="4" fillId="61" borderId="0" xfId="0" applyFont="1" applyFill="1" applyAlignment="1">
      <alignment horizontal="left" wrapText="1"/>
    </xf>
    <xf numFmtId="0" fontId="4" fillId="61" borderId="0" xfId="0" applyFont="1" applyFill="1" applyAlignment="1">
      <alignment horizontal="left"/>
    </xf>
    <xf numFmtId="0" fontId="4" fillId="26" borderId="16" xfId="0" applyFont="1" applyFill="1" applyBorder="1" applyAlignment="1">
      <alignment horizontal="center" wrapText="1"/>
    </xf>
    <xf numFmtId="0" fontId="4" fillId="0" borderId="54" xfId="0" applyFont="1" applyBorder="1" applyAlignment="1">
      <alignment horizontal="center" wrapText="1"/>
    </xf>
    <xf numFmtId="0" fontId="3" fillId="0" borderId="0" xfId="0" applyFont="1" applyAlignment="1">
      <alignment horizontal="left" wrapText="1"/>
    </xf>
    <xf numFmtId="0" fontId="60" fillId="20" borderId="16" xfId="0" applyFont="1" applyFill="1" applyBorder="1" applyAlignment="1">
      <alignment horizontal="center" wrapText="1"/>
    </xf>
    <xf numFmtId="0" fontId="2" fillId="0" borderId="0" xfId="0" applyFont="1" applyAlignment="1">
      <alignment wrapText="1"/>
    </xf>
    <xf numFmtId="0" fontId="2" fillId="0" borderId="0" xfId="0" applyFont="1" applyAlignment="1">
      <alignment horizontal="left" wrapText="1"/>
    </xf>
    <xf numFmtId="0" fontId="2" fillId="27" borderId="0" xfId="0" applyFont="1" applyFill="1" applyAlignment="1">
      <alignment horizontal="left"/>
    </xf>
    <xf numFmtId="0" fontId="2" fillId="0" borderId="0" xfId="0" quotePrefix="1" applyFont="1" applyAlignment="1">
      <alignment horizontal="left" wrapText="1"/>
    </xf>
    <xf numFmtId="0" fontId="0" fillId="5" borderId="1" xfId="0" applyFill="1" applyBorder="1"/>
    <xf numFmtId="0" fontId="65" fillId="15" borderId="8" xfId="0" applyFont="1" applyFill="1" applyBorder="1" applyAlignment="1">
      <alignment horizontal="left"/>
    </xf>
    <xf numFmtId="0" fontId="65" fillId="15" borderId="9" xfId="0" applyFont="1" applyFill="1" applyBorder="1" applyAlignment="1">
      <alignment horizontal="left"/>
    </xf>
    <xf numFmtId="49" fontId="69" fillId="0" borderId="23" xfId="0" applyNumberFormat="1" applyFont="1" applyBorder="1" applyAlignment="1">
      <alignment horizontal="center" vertical="center" wrapText="1"/>
    </xf>
    <xf numFmtId="49" fontId="70" fillId="0" borderId="17" xfId="0" applyNumberFormat="1" applyFont="1" applyBorder="1" applyAlignment="1">
      <alignment horizontal="center"/>
    </xf>
    <xf numFmtId="49" fontId="70" fillId="0" borderId="18" xfId="0" applyNumberFormat="1" applyFont="1" applyBorder="1" applyAlignment="1">
      <alignment horizontal="center"/>
    </xf>
    <xf numFmtId="49" fontId="70" fillId="0" borderId="19" xfId="0" applyNumberFormat="1" applyFont="1" applyBorder="1" applyAlignment="1">
      <alignment horizontal="center"/>
    </xf>
    <xf numFmtId="49" fontId="79" fillId="0" borderId="20" xfId="0" applyNumberFormat="1" applyFont="1" applyBorder="1" applyAlignment="1">
      <alignment horizontal="center" vertical="center" wrapText="1"/>
    </xf>
    <xf numFmtId="49" fontId="79" fillId="0" borderId="21" xfId="0" applyNumberFormat="1" applyFont="1" applyBorder="1" applyAlignment="1">
      <alignment horizontal="center" vertical="center" wrapText="1"/>
    </xf>
    <xf numFmtId="49" fontId="79" fillId="0" borderId="22" xfId="0" applyNumberFormat="1" applyFont="1" applyBorder="1" applyAlignment="1">
      <alignment horizontal="center" vertical="center" wrapText="1"/>
    </xf>
    <xf numFmtId="49" fontId="69" fillId="0" borderId="23" xfId="0" applyNumberFormat="1" applyFont="1" applyBorder="1" applyAlignment="1">
      <alignment horizontal="center" vertical="center"/>
    </xf>
    <xf numFmtId="49" fontId="69" fillId="0" borderId="23" xfId="0" applyNumberFormat="1" applyFont="1" applyBorder="1" applyAlignment="1">
      <alignment horizontal="left" vertical="center"/>
    </xf>
    <xf numFmtId="49" fontId="73" fillId="0" borderId="0" xfId="0" applyNumberFormat="1" applyFont="1" applyAlignment="1">
      <alignment horizontal="left" vertical="top"/>
    </xf>
    <xf numFmtId="49" fontId="69" fillId="0" borderId="0" xfId="0" applyNumberFormat="1" applyFont="1" applyAlignment="1">
      <alignment horizontal="left" vertical="top"/>
    </xf>
    <xf numFmtId="0" fontId="44" fillId="13" borderId="0" xfId="0" applyFont="1" applyFill="1" applyAlignment="1">
      <alignment horizontal="center" vertical="center" wrapText="1"/>
    </xf>
    <xf numFmtId="0" fontId="37" fillId="0" borderId="0" xfId="0" applyFont="1" applyAlignment="1">
      <alignment horizontal="center" wrapText="1"/>
    </xf>
    <xf numFmtId="0" fontId="62" fillId="21" borderId="0" xfId="0" applyFont="1" applyFill="1" applyAlignment="1">
      <alignment horizontal="center" wrapText="1"/>
    </xf>
    <xf numFmtId="0" fontId="62" fillId="23" borderId="0" xfId="0" applyFont="1" applyFill="1" applyAlignment="1">
      <alignment horizontal="center" wrapText="1"/>
    </xf>
    <xf numFmtId="0" fontId="62" fillId="23" borderId="0" xfId="0" applyFont="1" applyFill="1" applyAlignment="1">
      <alignment horizontal="center" vertical="center" wrapText="1"/>
    </xf>
    <xf numFmtId="0" fontId="44" fillId="29" borderId="0" xfId="0" applyFont="1" applyFill="1" applyAlignment="1">
      <alignment wrapText="1"/>
    </xf>
    <xf numFmtId="0" fontId="39" fillId="33" borderId="0" xfId="0" applyFont="1" applyFill="1" applyAlignment="1">
      <alignment wrapText="1"/>
    </xf>
    <xf numFmtId="0" fontId="39" fillId="35" borderId="0" xfId="0" applyFont="1" applyFill="1" applyAlignment="1">
      <alignment wrapText="1"/>
    </xf>
    <xf numFmtId="0" fontId="44" fillId="0" borderId="0" xfId="0" applyFont="1" applyAlignment="1">
      <alignment horizontal="center" vertical="center" wrapText="1"/>
    </xf>
    <xf numFmtId="0" fontId="38" fillId="28" borderId="0" xfId="0" applyFont="1" applyFill="1" applyAlignment="1">
      <alignment horizontal="center" vertical="center"/>
    </xf>
    <xf numFmtId="0" fontId="37" fillId="0" borderId="0" xfId="0" applyFont="1" applyAlignment="1">
      <alignment wrapText="1"/>
    </xf>
    <xf numFmtId="0" fontId="64" fillId="53" borderId="40" xfId="0" applyFont="1" applyFill="1" applyBorder="1" applyAlignment="1">
      <alignment horizontal="center" vertical="center"/>
    </xf>
    <xf numFmtId="0" fontId="64" fillId="53" borderId="29" xfId="0" applyFont="1" applyFill="1" applyBorder="1" applyAlignment="1">
      <alignment horizontal="center" vertical="center"/>
    </xf>
    <xf numFmtId="0" fontId="38" fillId="32" borderId="41" xfId="0" applyFont="1" applyFill="1" applyBorder="1" applyAlignment="1">
      <alignment horizontal="center" vertical="center"/>
    </xf>
    <xf numFmtId="0" fontId="38" fillId="32" borderId="34" xfId="0" applyFont="1" applyFill="1" applyBorder="1" applyAlignment="1">
      <alignment horizontal="center" vertical="center"/>
    </xf>
    <xf numFmtId="0" fontId="38" fillId="31" borderId="0" xfId="0" applyFont="1" applyFill="1" applyAlignment="1">
      <alignment horizontal="center" vertical="center"/>
    </xf>
    <xf numFmtId="0" fontId="38" fillId="30" borderId="0" xfId="0" applyFont="1" applyFill="1" applyAlignment="1">
      <alignment horizontal="center" vertical="center"/>
    </xf>
    <xf numFmtId="0" fontId="9" fillId="0" borderId="0" xfId="0" applyFont="1" applyAlignment="1">
      <alignment horizontal="left" vertical="top" wrapText="1"/>
    </xf>
    <xf numFmtId="0" fontId="9" fillId="0" borderId="0" xfId="0" applyFont="1" applyAlignment="1">
      <alignment horizontal="left" vertical="center" wrapText="1"/>
    </xf>
    <xf numFmtId="49" fontId="1" fillId="0" borderId="0" xfId="0" applyNumberFormat="1" applyFont="1" applyAlignment="1">
      <alignment wrapText="1"/>
    </xf>
    <xf numFmtId="0" fontId="1" fillId="0" borderId="0" xfId="0" applyFont="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97">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896" dataDxfId="1895">
  <autoFilter ref="A8:AD20" xr:uid="{EF99425A-BF7C-494D-843B-A436A28F1D50}"/>
  <tableColumns count="30">
    <tableColumn id="26" xr3:uid="{F6E0102F-6A62-4676-8743-12C78DFD5AAE}" name="ID" totalsRowFunction="count" dataDxfId="1894" totalsRowDxfId="1893"/>
    <tableColumn id="34" xr3:uid="{C5C184C6-181D-45CF-A63D-7AEDCADFA43B}" name="Donnée (Niveau 1)" dataDxfId="1892" totalsRowDxfId="1891"/>
    <tableColumn id="1" xr3:uid="{48BA0677-2A51-4516-901D-245A32C9EF11}" name="Donnée (Niveau 2)" totalsRowFunction="count" dataDxfId="1890" totalsRowDxfId="1889"/>
    <tableColumn id="2" xr3:uid="{22B866D0-1B5E-4581-93E5-86229BC69C02}" name="Donnée (Niveau 3)" totalsRowFunction="count" dataDxfId="1888" totalsRowDxfId="1887"/>
    <tableColumn id="3" xr3:uid="{888BC815-3A76-4EEA-B68B-9A9CFFA21AC6}" name="Donnée (Niveau 4)" totalsRowFunction="count" dataDxfId="1886" totalsRowDxfId="1885"/>
    <tableColumn id="4" xr3:uid="{A1D31B95-E51B-44D1-A7C2-8E42F9D33E13}" name="Donnée (Niveau 5)" totalsRowFunction="count" dataDxfId="1884" totalsRowDxfId="1883"/>
    <tableColumn id="5" xr3:uid="{EA6D57DD-52EF-4D70-B539-0505DC6517EC}" name="Donnée (Niveau 6)" totalsRowFunction="count" dataDxfId="1882" totalsRowDxfId="1881"/>
    <tableColumn id="6" xr3:uid="{3FE552E2-2FEF-4E1A-B5DE-F4C21C13A296}" name="Description" totalsRowFunction="count" dataDxfId="1880" totalsRowDxfId="1879"/>
    <tableColumn id="14" xr3:uid="{BE5AEDCA-1CC5-4938-964E-9C68E6A07DC7}" name="Exemples" totalsRowFunction="count" dataDxfId="1878" totalsRowDxfId="1877"/>
    <tableColumn id="13" xr3:uid="{ED5FE47C-9997-4511-9856-83AF83A90171}" name="Fichier XSD" totalsRowFunction="count" dataDxfId="1876" totalsRowDxfId="1875"/>
    <tableColumn id="32" xr3:uid="{5C8C2495-D269-4E47-88B5-00584EF6B484}" name="Balise EMSI" dataDxfId="1874" totalsRowDxfId="1873"/>
    <tableColumn id="7" xr3:uid="{5C4F4C1E-17D3-4C4E-9650-A41F0BBB82B0}" name="Balise NexSIS" totalsRowFunction="count" dataDxfId="1872" totalsRowDxfId="1871"/>
    <tableColumn id="21" xr3:uid="{D8470834-C8F8-4F70-9302-7A4C602B72E6}" name="Nouvelle balise" totalsRowFunction="count" dataDxfId="1870" totalsRowDxfId="1869"/>
    <tableColumn id="8" xr3:uid="{D4E41060-B282-4AE5-8C87-3716CFB70625}" name="Nantes - balise" totalsRowFunction="count" dataDxfId="1868" totalsRowDxfId="1867"/>
    <tableColumn id="15" xr3:uid="{BB0E9A10-45CE-44DE-802C-D3A58D081A2F}" name="Nantes - description" totalsRowFunction="count" dataDxfId="1866" totalsRowDxfId="1865"/>
    <tableColumn id="18" xr3:uid="{8FE17C2A-E229-4B7F-B204-F356EEB4AE45}" name="GT399" totalsRowFunction="count" dataDxfId="1864" totalsRowDxfId="1863"/>
    <tableColumn id="9" xr3:uid="{4C9E2B92-3A78-454F-B9FF-8B97A2EAE3ED}" name="GT399 description" totalsRowFunction="count" dataDxfId="1862" totalsRowDxfId="1861"/>
    <tableColumn id="10" xr3:uid="{CCF33634-CF25-46BD-8DE3-12B24D24D5F8}" name="Priorisation" totalsRowFunction="count" dataDxfId="1860" totalsRowDxfId="1859"/>
    <tableColumn id="11" xr3:uid="{85B3828E-8687-4AA3-88CE-D610FCBDCFDE}" name="Cardinalité" dataDxfId="1858" totalsRowDxfId="1857"/>
    <tableColumn id="27" xr3:uid="{CF8F2F83-80E1-4F34-8CA4-101022C31379}" name="Objet" totalsRowFunction="count" dataDxfId="1856" totalsRowDxfId="1855"/>
    <tableColumn id="12" xr3:uid="{9491E93A-73C3-4214-8227-2A99EABCA3C1}" name="Format (ou type)" totalsRowFunction="count" dataDxfId="1854" totalsRowDxfId="1853"/>
    <tableColumn id="31" xr3:uid="{97801A1D-505C-4F61-ACF5-6EE844F5E23A}" name="Détails de format" dataDxfId="1852" totalsRowDxfId="1851"/>
    <tableColumn id="36" xr3:uid="{62248724-3AC6-48C6-B62F-D3C050A5A08F}" name="15-18" dataDxfId="1850" totalsRowDxfId="1849"/>
    <tableColumn id="35" xr3:uid="{2A6F94A4-B86B-4A8C-8862-6337DBF190B2}" name="15-15" dataDxfId="1848" totalsRowDxfId="1847"/>
    <tableColumn id="37" xr3:uid="{01782744-2942-D140-994A-3D343B0E0342}" name="CUT" dataDxfId="1846" totalsRowDxfId="1845"/>
    <tableColumn id="19" xr3:uid="{B112D546-E236-4723-880E-6D39731D2093}" name="Commentaire Hub Santé" totalsRowFunction="count" dataDxfId="1844" totalsRowDxfId="1843"/>
    <tableColumn id="16" xr3:uid="{E6CB6828-8B65-4F12-95B0-B9304BA135D8}" name="Commentaire Philippe Dreyfus" totalsRowFunction="count" dataDxfId="1842" totalsRowDxfId="1841"/>
    <tableColumn id="33" xr3:uid="{9AEA7D2D-C467-4E16-9414-C9877028EA11}" name="Commentaire FBE" dataDxfId="1840" totalsRowDxfId="1839"/>
    <tableColumn id="17" xr3:uid="{ACE48C56-220E-4341-8BEC-04B45FF1F728}" name="Commentaire Yann Penverne" totalsRowFunction="count" dataDxfId="1838" totalsRowDxfId="1837"/>
    <tableColumn id="20" xr3:uid="{A0AF1313-269D-4060-8F91-417D2F081DEB}" name="NexSIS" totalsRowFunction="custom" dataDxfId="1836" totalsRowDxfId="1835">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834" dataDxfId="1833" totalsRowDxfId="1832">
  <autoFilter ref="A8:AD14" xr:uid="{EF99425A-BF7C-494D-843B-A436A28F1D50}"/>
  <tableColumns count="30">
    <tableColumn id="26" xr3:uid="{D5B2518C-6D8E-6147-8C4F-B866728B3834}" name="ID" totalsRowFunction="count" dataDxfId="1831" totalsRowDxfId="1830"/>
    <tableColumn id="34" xr3:uid="{87148819-B7A5-7947-82EE-7CD825960AED}" name="Donnée (Niveau 1)" dataDxfId="1829" totalsRowDxfId="1828"/>
    <tableColumn id="1" xr3:uid="{D13C8DA4-A6E7-6647-83BF-735A36445504}" name="Donnée (Niveau 2)" totalsRowFunction="count" dataDxfId="1827" totalsRowDxfId="1826"/>
    <tableColumn id="2" xr3:uid="{9844E3D8-484C-674F-A6FE-C5E74C0BECD7}" name="Donnée (Niveau 3)" totalsRowFunction="count" dataDxfId="1825" totalsRowDxfId="1824"/>
    <tableColumn id="3" xr3:uid="{EDEAC3BB-E6E5-6D4A-81D4-0D53BDE32BE7}" name="Donnée (Niveau 4)" totalsRowFunction="count" dataDxfId="1823" totalsRowDxfId="1822"/>
    <tableColumn id="4" xr3:uid="{02D62420-0C0A-4A42-BF62-D538EE277DA2}" name="Donnée (Niveau 5)" totalsRowFunction="count" dataDxfId="1821" totalsRowDxfId="1820"/>
    <tableColumn id="5" xr3:uid="{AEDF2332-EB8E-3F47-A30F-62F4B295DC6E}" name="Donnée (Niveau 6)" totalsRowFunction="count" dataDxfId="1819" totalsRowDxfId="1818"/>
    <tableColumn id="6" xr3:uid="{6B82679A-C79E-B942-87C2-2A9AC62DFE61}" name="Description" totalsRowFunction="count" dataDxfId="1817" totalsRowDxfId="1816"/>
    <tableColumn id="14" xr3:uid="{64EB0DE7-7110-B649-B47F-39D14AB54769}" name="Exemples" totalsRowFunction="count" dataDxfId="1815" totalsRowDxfId="1814"/>
    <tableColumn id="7" xr3:uid="{30859462-25E2-6C4B-8D3C-5F2310CF2710}" name="Balise NexSIS" totalsRowFunction="count" dataDxfId="1813" totalsRowDxfId="1812"/>
    <tableColumn id="21" xr3:uid="{C7789C87-5B0F-9240-95BB-36A6DBBF16F7}" name="Nouvelle balise" totalsRowFunction="count" dataDxfId="1811" totalsRowDxfId="1810"/>
    <tableColumn id="8" xr3:uid="{56A311D2-6944-B44A-BA90-1B44FB783B25}" name="Nantes - balise" totalsRowFunction="count" dataDxfId="1809" totalsRowDxfId="1808"/>
    <tableColumn id="15" xr3:uid="{CC481BC4-1ACF-7849-B03D-7121652EE416}" name="Nantes - description" totalsRowFunction="count" dataDxfId="1807" totalsRowDxfId="1806"/>
    <tableColumn id="18" xr3:uid="{DA3EC825-B94E-6142-B1D1-58F763F6812E}" name="GT399" totalsRowFunction="count" dataDxfId="1805" totalsRowDxfId="1804"/>
    <tableColumn id="9" xr3:uid="{A60F6B9F-CF7A-6F48-A3FD-7FC591506696}" name="GT399 description" totalsRowFunction="count" dataDxfId="1803" totalsRowDxfId="1802"/>
    <tableColumn id="10" xr3:uid="{F183E99A-8936-D242-9E2F-7DF202579449}" name="Priorisation" totalsRowFunction="count" dataDxfId="1801" totalsRowDxfId="1800"/>
    <tableColumn id="11" xr3:uid="{0C55DBEB-B030-EB40-8778-44C43E402B7D}" name="Cardinalité" dataDxfId="1799" totalsRowDxfId="1798"/>
    <tableColumn id="27" xr3:uid="{3EA0014F-1F9E-3346-86AA-D19E79E32F71}" name="Objet" totalsRowFunction="count" dataDxfId="1797" totalsRowDxfId="1796"/>
    <tableColumn id="12" xr3:uid="{A3CD3B4C-97D3-9741-9A73-087C7A9F8936}" name="Format (ou type)" totalsRowFunction="count" dataDxfId="1795" totalsRowDxfId="1794"/>
    <tableColumn id="37" xr3:uid="{3FE45E5F-AD1E-7B48-BE25-BC7327DD16EC}" name="Nomenclature/ énumération" dataDxfId="1793" totalsRowDxfId="1792"/>
    <tableColumn id="31" xr3:uid="{9CB46CA4-597C-5148-8480-F8796E3C5AFD}" name="Détails de format" dataDxfId="1791" totalsRowDxfId="1790"/>
    <tableColumn id="36" xr3:uid="{97A47004-218F-7749-B82B-5B2AEE40A23C}" name="15-18" dataDxfId="1789" totalsRowDxfId="1788"/>
    <tableColumn id="35" xr3:uid="{544CEA0F-DCB5-C64C-9CDE-A40F1906888F}" name="15-15" dataDxfId="1787" totalsRowDxfId="1786"/>
    <tableColumn id="39" xr3:uid="{6DB8C4C4-E592-DA4D-B502-CA1F3A98FF18}" name="CUT" dataDxfId="1785" totalsRowDxfId="1784"/>
    <tableColumn id="19" xr3:uid="{F48E57B7-0080-CD4F-8CC0-D9866BEEABEE}" name="Commentaire Hub Santé" totalsRowFunction="count" dataDxfId="1783" totalsRowDxfId="1782"/>
    <tableColumn id="16" xr3:uid="{93611743-80E2-3A49-9F47-6E81E63C36BC}" name="Commentaire Philippe Dreyfus" totalsRowFunction="count" dataDxfId="1781" totalsRowDxfId="1780"/>
    <tableColumn id="33" xr3:uid="{E8582012-E1AA-5C48-84F3-81E85831EA3D}" name="Commentaire FBE" dataDxfId="1779" totalsRowDxfId="1778"/>
    <tableColumn id="17" xr3:uid="{10CD9342-79AA-B840-BD59-F6A02345EC01}" name="Commentaire Yann Penverne" totalsRowFunction="count" dataDxfId="1777" totalsRowDxfId="1776"/>
    <tableColumn id="20" xr3:uid="{36DD8A92-EC42-2849-A047-5EE0AABF1132}" name="NexSIS" totalsRowFunction="custom" dataDxfId="1775" totalsRowDxfId="1774">
      <totalsRowFormula>SUBTOTAL(103,createCase3[NexSIS])-COUNTIFS(createCase3[NexSIS],"=X")</totalsRowFormula>
    </tableColumn>
    <tableColumn id="22" xr3:uid="{055A2D99-D525-3349-A349-779652E6F495}" name="Métier" totalsRowFunction="custom" dataDxfId="1773" totalsRowDxfId="1772">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71" dataDxfId="1770" totalsRowDxfId="1769">
  <autoFilter ref="A11:AD191" xr:uid="{EF99425A-BF7C-494D-843B-A436A28F1D50}"/>
  <tableColumns count="30">
    <tableColumn id="26" xr3:uid="{ABF5D23D-E9BE-447B-A48E-850A8FE050AB}" name="ID" totalsRowFunction="count" dataDxfId="1768" totalsRowDxfId="1767"/>
    <tableColumn id="34" xr3:uid="{C603A664-BB7C-4E81-81F5-9AC771B920CE}" name="Donnée (Niveau 1)" dataDxfId="1766" totalsRowDxfId="1765"/>
    <tableColumn id="1" xr3:uid="{985EC22A-699F-4D1C-A0FF-90DCFB6591AE}" name="Donnée (Niveau 2)" totalsRowFunction="count" dataDxfId="1764" totalsRowDxfId="1763"/>
    <tableColumn id="2" xr3:uid="{9726EFFF-17E9-4567-9D61-3FDED4A1439C}" name="Donnée (Niveau 3)" totalsRowFunction="count" dataDxfId="1762" totalsRowDxfId="1761"/>
    <tableColumn id="3" xr3:uid="{DC2A9A2B-BD09-4CA3-892C-4DE6298A5712}" name="Donnée (Niveau 4)" totalsRowFunction="count" dataDxfId="1760" totalsRowDxfId="1759"/>
    <tableColumn id="4" xr3:uid="{B78C276D-8762-4642-9D7D-502A3706006F}" name="Donnée (Niveau 5)" totalsRowFunction="count" dataDxfId="1758" totalsRowDxfId="1757"/>
    <tableColumn id="5" xr3:uid="{E754A894-2972-4273-B6DD-CF0D8D93573D}" name="Donnée (Niveau 6)" totalsRowFunction="count" dataDxfId="1756" totalsRowDxfId="1755"/>
    <tableColumn id="6" xr3:uid="{24AAC4C6-656F-44C0-87E7-A586457237B4}" name="Description" totalsRowFunction="count" dataDxfId="1754" totalsRowDxfId="1753"/>
    <tableColumn id="14" xr3:uid="{5B142435-1C90-4234-8FB8-74C6ED9A57EB}" name="Exemples" totalsRowFunction="count" dataDxfId="1752" totalsRowDxfId="1751"/>
    <tableColumn id="7" xr3:uid="{23939F30-951A-4F60-A1C3-04B73AEA5803}" name="Balise NexSIS" totalsRowFunction="count" dataDxfId="1750" totalsRowDxfId="1749"/>
    <tableColumn id="21" xr3:uid="{DC207162-20F5-49F1-888F-349E9D3CC392}" name="Nouvelle balise" totalsRowFunction="count" dataDxfId="1748" totalsRowDxfId="1747"/>
    <tableColumn id="8" xr3:uid="{7556FAA0-1801-4DD7-900A-EE18363D5E82}" name="Nantes - balise" totalsRowFunction="count" dataDxfId="1746" totalsRowDxfId="1745"/>
    <tableColumn id="15" xr3:uid="{5FB127EE-7452-472C-AB5F-3281FCE1AA29}" name="Nantes - description" totalsRowFunction="count" dataDxfId="1744" totalsRowDxfId="1743"/>
    <tableColumn id="18" xr3:uid="{B55CBC10-E0E1-44C1-8A07-61AE2E43D1CB}" name="GT399" totalsRowFunction="count" dataDxfId="1742" totalsRowDxfId="1741"/>
    <tableColumn id="9" xr3:uid="{ED8CCBEC-AE8D-4416-B493-B3C4C06F7DE9}" name="GT399 description" totalsRowFunction="count" dataDxfId="1740" totalsRowDxfId="1739"/>
    <tableColumn id="10" xr3:uid="{46B3BCFD-A3E1-4528-930E-7787E8879562}" name="Priorisation" totalsRowFunction="count" dataDxfId="1738" totalsRowDxfId="1737"/>
    <tableColumn id="11" xr3:uid="{ABAA3778-8B61-4076-8B61-44A440D6CD31}" name="Cardinalité" dataDxfId="1736" totalsRowDxfId="1735"/>
    <tableColumn id="27" xr3:uid="{E5276C21-A4EF-4884-B4FB-C3E1823816EB}" name="Objet" totalsRowFunction="count" dataDxfId="1734" totalsRowDxfId="1733"/>
    <tableColumn id="12" xr3:uid="{5E7CF984-0D2D-4AB5-8857-24FA22847AFC}" name="Format (ou type)" totalsRowFunction="count" dataDxfId="1732" totalsRowDxfId="1731"/>
    <tableColumn id="37" xr3:uid="{2169D618-3BA4-45CD-952B-3014DC716E45}" name="Nomenclature/ énumération" dataDxfId="1730" totalsRowDxfId="1729"/>
    <tableColumn id="31" xr3:uid="{EC8DCE8F-9583-487D-94F2-441D28009773}" name="Détails de format" dataDxfId="1728" totalsRowDxfId="1727"/>
    <tableColumn id="36" xr3:uid="{2218AE1F-CDAB-423E-B754-D13BA6E01E7D}" name="Exos/RRAMU" dataDxfId="1726" totalsRowDxfId="1725"/>
    <tableColumn id="35" xr3:uid="{CF1EC0D3-4BCA-452A-AF26-36BE082E3351}" name="15-15" dataDxfId="1724" totalsRowDxfId="1723"/>
    <tableColumn id="39" xr3:uid="{4775AE16-DC68-4E34-8344-7B69CEBD7DD8}" name="CUT" dataDxfId="1722" totalsRowDxfId="1721"/>
    <tableColumn id="19" xr3:uid="{8FA91BE2-BC77-4525-BDE0-F6A9933290D7}" name="Commentaire Hub Santé" totalsRowFunction="count" dataDxfId="1720" totalsRowDxfId="1719"/>
    <tableColumn id="16" xr3:uid="{CFE0C64C-3AF3-4ED4-B261-757CDC0E4BAF}" name="Commentaire Philippe Dreyfus" totalsRowFunction="count" dataDxfId="1718" totalsRowDxfId="1717"/>
    <tableColumn id="33" xr3:uid="{DEAB7E62-6BC9-459A-9537-0973D7DAD581}" name="Commentaire FBE" dataDxfId="1716" totalsRowDxfId="1715"/>
    <tableColumn id="17" xr3:uid="{29D9B450-9ECA-42F9-BAF0-F3037CEEF915}" name="Commentaire Yann Penverne" totalsRowFunction="count" dataDxfId="1714" totalsRowDxfId="1713"/>
    <tableColumn id="20" xr3:uid="{DDA0A9DE-8EA2-4BC6-88A9-FC4FC0D98FFE}" name="NexSIS" totalsRowFunction="custom" dataDxfId="1712" totalsRowDxfId="1711">
      <totalsRowFormula>SUBTOTAL(103,createCase142[NexSIS])-COUNTIFS(createCase142[NexSIS],"=X")</totalsRowFormula>
    </tableColumn>
    <tableColumn id="22" xr3:uid="{1E79267D-7033-4469-BFCF-BBE2A69D6108}" name="Métier" totalsRowFunction="custom" dataDxfId="1710" totalsRowDxfId="1709">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6" totalsRowCount="1" headerRowDxfId="1708" dataDxfId="1707" totalsRowDxfId="1706">
  <autoFilter ref="A8:AE205" xr:uid="{EF99425A-BF7C-494D-843B-A436A28F1D50}">
    <filterColumn colId="22">
      <customFilters>
        <customFilter operator="notEqual" val=" "/>
      </customFilters>
    </filterColumn>
  </autoFilter>
  <tableColumns count="31">
    <tableColumn id="26" xr3:uid="{F89F79B0-EC13-4626-8B8B-E72803CF8D7F}" name="ID" totalsRowFunction="count" dataDxfId="61" totalsRowDxfId="60">
      <calculatedColumnFormula>ROW()-8</calculatedColumnFormula>
    </tableColumn>
    <tableColumn id="34" xr3:uid="{82D9E408-6E89-6548-8064-32C2C1C49796}" name="Donnée (Niveau 1)" dataDxfId="59" totalsRowDxfId="58"/>
    <tableColumn id="1" xr3:uid="{A4D81CB2-5DBF-46A1-831A-3B0CB8713987}" name="Donnée (Niveau 2)" totalsRowFunction="count" dataDxfId="57" totalsRowDxfId="56"/>
    <tableColumn id="2" xr3:uid="{70FEA672-42A5-4D50-83E3-20F1DC99F826}" name="Donnée (Niveau 3)" totalsRowFunction="count" dataDxfId="55" totalsRowDxfId="54"/>
    <tableColumn id="3" xr3:uid="{E5F546D4-3F7C-49D3-ACAD-5C0AA86EEA72}" name="Donnée (Niveau 4)" totalsRowFunction="count" dataDxfId="53" totalsRowDxfId="52"/>
    <tableColumn id="4" xr3:uid="{C36F63D5-6F86-4068-8553-7E11F2FF2E34}" name="Donnée (Niveau 5)" totalsRowFunction="count" dataDxfId="51" totalsRowDxfId="50"/>
    <tableColumn id="5" xr3:uid="{BCD32C8B-1BF5-4152-A4E3-856EB454D41F}" name="Donnée (Niveau 6)" totalsRowFunction="count" dataDxfId="49" totalsRowDxfId="48"/>
    <tableColumn id="6" xr3:uid="{31AB271A-A79E-4AD6-A425-139013E5C0ED}" name="Description" totalsRowFunction="count" dataDxfId="47" totalsRowDxfId="46"/>
    <tableColumn id="14" xr3:uid="{42356E16-5C2C-47EF-96D9-1439EB52D654}" name="Exemples" totalsRowFunction="count" dataDxfId="45" totalsRowDxfId="44"/>
    <tableColumn id="7" xr3:uid="{05B3DFF6-BC4E-40A1-862A-0EBD5F2686D8}" name="Balise NexSIS" totalsRowFunction="count" dataDxfId="43" totalsRowDxfId="42"/>
    <tableColumn id="21" xr3:uid="{A67EAB5D-C889-4A87-AEDD-CB5D507B5224}" name="Nouvelle balise" totalsRowFunction="count" dataDxfId="41" totalsRowDxfId="40"/>
    <tableColumn id="8" xr3:uid="{142E6E6B-2EEA-41C0-969F-103EB7FEE77B}" name="Nantes - balise" totalsRowFunction="count" dataDxfId="39" totalsRowDxfId="38"/>
    <tableColumn id="15" xr3:uid="{4B3C95EC-2C41-42CE-9528-75F02E532B07}" name="Nantes - description" totalsRowFunction="count" dataDxfId="37" totalsRowDxfId="36"/>
    <tableColumn id="18" xr3:uid="{DD4C49C8-6EEB-4810-B6DF-F5EA0958E68F}" name="GT399" totalsRowFunction="count" dataDxfId="35" totalsRowDxfId="34"/>
    <tableColumn id="9" xr3:uid="{1EF347D1-5F3C-455F-B7CC-0411A0A13BA5}" name="GT399 description" totalsRowFunction="count" dataDxfId="33" totalsRowDxfId="32"/>
    <tableColumn id="10" xr3:uid="{A688C13F-43B2-4D38-AB61-5A8FA70F8877}" name="Priorisation" totalsRowFunction="count" dataDxfId="31" totalsRowDxfId="30"/>
    <tableColumn id="11" xr3:uid="{740E98DF-4145-4688-96B5-1DB2B4C65860}" name="Cardinalité" dataDxfId="29" totalsRowDxfId="28"/>
    <tableColumn id="27" xr3:uid="{5362BDCB-F398-463F-807C-5642BE8139A3}" name="Objet" totalsRowFunction="count" dataDxfId="27" totalsRowDxfId="26"/>
    <tableColumn id="12" xr3:uid="{F99D40B9-B75A-4B6D-AD14-A9CC94A67A94}" name="Format (ou type)" totalsRowFunction="count" dataDxfId="25" totalsRowDxfId="24"/>
    <tableColumn id="37" xr3:uid="{C4249FC6-D549-4A35-98D7-D98FEFD604C7}" name="Nomenclature/ énumération" dataDxfId="23" totalsRowDxfId="22"/>
    <tableColumn id="31" xr3:uid="{165DCEEB-09D9-4414-9EB1-071322B65527}" name="Détails de format" dataDxfId="21" totalsRowDxfId="20"/>
    <tableColumn id="36" xr3:uid="{DFE77849-E589-4C00-A974-5EA32CAC9950}" name="15-18" dataDxfId="19" totalsRowDxfId="18"/>
    <tableColumn id="35" xr3:uid="{6F7422E5-A9F0-4CB5-94CC-23CADED3A1EA}" name="15-15" dataDxfId="17" totalsRowDxfId="16"/>
    <tableColumn id="24" xr3:uid="{84A6C4F7-D7B2-45A3-94D6-FA4C63F0BF6D}" name="15-SMUR" dataDxfId="15" totalsRowDxfId="14"/>
    <tableColumn id="39" xr3:uid="{D123E456-B227-404D-9075-2C12B6D79281}" name="CUT" dataDxfId="13" totalsRowDxfId="12"/>
    <tableColumn id="19" xr3:uid="{0E27CA97-E0CC-4707-8A95-C2EB8B822A50}" name="Commentaire Hub Santé" totalsRowFunction="count" dataDxfId="11" totalsRowDxfId="10"/>
    <tableColumn id="16" xr3:uid="{85C90A89-19FA-4640-8DE9-5BC81E29801A}" name="Commentaire Philippe Dreyfus" totalsRowFunction="count" dataDxfId="9" totalsRowDxfId="8"/>
    <tableColumn id="33" xr3:uid="{F9B7E469-F267-4217-89F6-2332B9BE9F00}" name="Commentaire FBE" dataDxfId="7" totalsRowDxfId="6"/>
    <tableColumn id="17" xr3:uid="{AF1719C0-5CFC-4F9F-8447-1E16DD154E8D}" name="Commentaire Yann Penverne" totalsRowFunction="count" dataDxfId="5" totalsRowDxfId="4"/>
    <tableColumn id="20" xr3:uid="{A1AC7405-8CAD-4797-ACD3-A6DB9BD4973A}" name="NexSIS" totalsRowFunction="custom" dataDxfId="3" totalsRowDxfId="2">
      <totalsRowFormula>SUBTOTAL(103,createCase[NexSIS])-COUNTIFS(createCase[NexSIS],"=X")</totalsRowFormula>
    </tableColumn>
    <tableColumn id="22" xr3:uid="{BFD15786-BC47-434A-8C58-1A07EC8D4305}" name="Métier" totalsRowFunction="custom" dataDxfId="1" totalsRowDxfId="0">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91" totalsRowCount="1" headerRowDxfId="1705" dataDxfId="1704" totalsRowDxfId="1703">
  <autoFilter ref="A8:X90" xr:uid="{C92664FE-ED8F-46D7-9DD5-6F2E0861D6FF}">
    <filterColumn colId="17">
      <customFilters>
        <customFilter operator="notEqual" val=" "/>
      </customFilters>
    </filterColumn>
  </autoFilter>
  <tableColumns count="24">
    <tableColumn id="26" xr3:uid="{62D1D962-435E-445C-8176-6AFEE7ABB964}" name="ID" totalsRowFunction="count" dataDxfId="1702" totalsRowDxfId="1701"/>
    <tableColumn id="34" xr3:uid="{AF99D652-DA31-487A-8CE3-C43A9D0D0F82}" name="Donnée (Niveau 1)" dataDxfId="1700" totalsRowDxfId="1699"/>
    <tableColumn id="1" xr3:uid="{26624729-2378-4BE4-AF94-2AD83420E408}" name="Donnée (Niveau 2)" totalsRowFunction="count" dataDxfId="1698" totalsRowDxfId="1697"/>
    <tableColumn id="2" xr3:uid="{3DF2C155-D187-4F5C-A2F9-29CA2B2A18CC}" name="Donnée (Niveau 3)" totalsRowFunction="count" dataDxfId="1696" totalsRowDxfId="1695"/>
    <tableColumn id="3" xr3:uid="{DD16CD2E-7545-4983-AF64-50A47209731F}" name="Donnée (Niveau 4)" totalsRowFunction="count" dataDxfId="1694" totalsRowDxfId="1693"/>
    <tableColumn id="4" xr3:uid="{9201EFE0-C9BD-490F-B6AA-83311B09262F}" name="Donnée (Niveau 5)" totalsRowFunction="count" dataDxfId="1692" totalsRowDxfId="1691"/>
    <tableColumn id="5" xr3:uid="{20C32895-212D-4F26-B134-FBDF1FD4ED0E}" name="Donnée (Niveau 6)" totalsRowFunction="count" dataDxfId="1690" totalsRowDxfId="1689"/>
    <tableColumn id="6" xr3:uid="{036B2D7E-23E0-4814-B2FB-5C619B25F782}" name="Description" totalsRowFunction="count" dataDxfId="1688" totalsRowDxfId="1687"/>
    <tableColumn id="14" xr3:uid="{51A4E1A3-F3DC-4BAD-9F20-81B65F485A0D}" name="Exemples" totalsRowFunction="count" dataDxfId="1686" totalsRowDxfId="1685"/>
    <tableColumn id="7" xr3:uid="{E778FC69-A017-41C1-83AA-E451D575B2A3}" name="Balise NexSIS" dataDxfId="1684" totalsRowDxfId="1683"/>
    <tableColumn id="21" xr3:uid="{C6BE7A8E-F875-441C-BFA9-86D71B9EFF88}" name="Nouvelle balise" totalsRowFunction="count" dataDxfId="1682" totalsRowDxfId="1681"/>
    <tableColumn id="11" xr3:uid="{F10EE65F-1515-4AE2-9211-FD44F3EA5D3E}" name="Cardinalité" dataDxfId="1680" totalsRowDxfId="1679"/>
    <tableColumn id="27" xr3:uid="{B47DCBC0-7B24-497F-8892-323B08A42011}" name="Objet" totalsRowFunction="count" dataDxfId="1678" totalsRowDxfId="1677"/>
    <tableColumn id="12" xr3:uid="{15BDE3A9-E8A9-4EFC-A353-0269A66BC2B2}" name="Format (ou type)" totalsRowFunction="count" dataDxfId="1676" totalsRowDxfId="1675"/>
    <tableColumn id="37" xr3:uid="{046163B9-02C2-4347-B7FB-61E0432AAB68}" name="Nomenclature/ énumération" dataDxfId="1674" totalsRowDxfId="1673"/>
    <tableColumn id="31" xr3:uid="{20E92D64-29A1-4239-93C5-E8F762FFD8DE}" name="Détails de format" dataDxfId="1672" totalsRowDxfId="1671"/>
    <tableColumn id="36" xr3:uid="{636C128D-46D4-443D-9FB6-645B4E8390EC}" name="15-18" dataDxfId="1670" totalsRowDxfId="1669"/>
    <tableColumn id="35" xr3:uid="{3C17CD84-5847-4BD3-990E-46197D8D30CE}" name="15-15" dataDxfId="1668" totalsRowDxfId="1667"/>
    <tableColumn id="39" xr3:uid="{8F5DF9DE-3AC1-4BBF-B05B-904A5EB4D934}" name="CUT" dataDxfId="1666" totalsRowDxfId="1665"/>
    <tableColumn id="19" xr3:uid="{B90DC3CB-85F4-4D23-8DE4-7B4C05AC2236}" name="Commentaire Hub Santé" totalsRowFunction="count" dataDxfId="1664" totalsRowDxfId="1663"/>
    <tableColumn id="16" xr3:uid="{E17F6AB0-4FBD-425F-A071-573AD4BA0F3E}" name="Commentaire Philippe Dreyfus" totalsRowFunction="count" dataDxfId="1662" totalsRowDxfId="1661"/>
    <tableColumn id="33" xr3:uid="{7CFA00D6-8048-42E1-B541-BEA178D54E3E}" name="Commentaire FBE" dataDxfId="1660" totalsRowDxfId="1659"/>
    <tableColumn id="17" xr3:uid="{FC58F8C6-81B4-4955-A593-71BD7E5BDA7A}" name="Commentaire Yann Penverne" totalsRowFunction="count" dataDxfId="1658" totalsRowDxfId="1657"/>
    <tableColumn id="22" xr3:uid="{DB0180C0-781E-4165-87A4-8168655417AB}" name="Métier" totalsRowFunction="custom" dataDxfId="1656" totalsRowDxfId="1655">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2" totalsRowCount="1" headerRowDxfId="1654" dataDxfId="1653" totalsRowDxfId="1652">
  <autoFilter ref="A8:X61" xr:uid="{C92664FE-ED8F-46D7-9DD5-6F2E0861D6FF}"/>
  <tableColumns count="24">
    <tableColumn id="26" xr3:uid="{3D95D60D-4749-4205-B5A3-C40BC9083DDF}" name="ID" totalsRowFunction="count" dataDxfId="1651" totalsRowDxfId="1650"/>
    <tableColumn id="34" xr3:uid="{F55F9431-FBCC-4C37-BC99-DDE204E6AD66}" name="Donnée (Niveau 1)" dataDxfId="1649" totalsRowDxfId="1648"/>
    <tableColumn id="1" xr3:uid="{7BDE9DBC-8BFF-4962-94C8-303215EF6651}" name="Donnée (Niveau 2)" totalsRowFunction="count" dataDxfId="1647" totalsRowDxfId="1646"/>
    <tableColumn id="2" xr3:uid="{D40563B8-DCFF-4581-97D6-3BC1A593C4AB}" name="Donnée (Niveau 3)" totalsRowFunction="count" dataDxfId="1645" totalsRowDxfId="1644"/>
    <tableColumn id="3" xr3:uid="{25A7848B-AF8E-4993-88F6-92216A238470}" name="Donnée (Niveau 4)" totalsRowFunction="count" dataDxfId="1643" totalsRowDxfId="1642"/>
    <tableColumn id="4" xr3:uid="{AA50B053-891E-46D9-A92A-0E26EF075B7E}" name="Donnée (Niveau 5)" totalsRowFunction="count" dataDxfId="1641" totalsRowDxfId="1640"/>
    <tableColumn id="5" xr3:uid="{58A3E3FB-40F5-40E2-96F6-8C1C4AF04759}" name="Donnée (Niveau 6)" totalsRowFunction="count" dataDxfId="1639" totalsRowDxfId="1638"/>
    <tableColumn id="6" xr3:uid="{C62E45BF-811F-42E7-AB88-572B417F6150}" name="Description" totalsRowFunction="count" dataDxfId="1637" totalsRowDxfId="1636"/>
    <tableColumn id="14" xr3:uid="{F9F87B89-8446-4459-82BE-4CC3FDAE3D24}" name="Exemples" totalsRowFunction="count" dataDxfId="1635" totalsRowDxfId="1634"/>
    <tableColumn id="7" xr3:uid="{F4B052FA-031E-401E-BE7B-85F763764DFE}" name="Balise NexSIS" dataDxfId="1633" totalsRowDxfId="1632"/>
    <tableColumn id="21" xr3:uid="{48DE3666-C566-4CAB-B0A7-07A3209B6595}" name="Nouvelle balise" totalsRowFunction="count" dataDxfId="1631" totalsRowDxfId="1630"/>
    <tableColumn id="11" xr3:uid="{FD69FEBC-E70D-44C5-AD2D-C6CC2D1C0D06}" name="Cardinalité" dataDxfId="1629" totalsRowDxfId="1628"/>
    <tableColumn id="27" xr3:uid="{B5A842FA-9CEA-4996-A030-5CA520DDD42D}" name="Objet" totalsRowFunction="count" dataDxfId="1627" totalsRowDxfId="1626"/>
    <tableColumn id="12" xr3:uid="{A04D9211-F25C-4418-9545-A6F2966A3528}" name="Format (ou type)" totalsRowFunction="count" dataDxfId="1625" totalsRowDxfId="1624"/>
    <tableColumn id="37" xr3:uid="{4AA2533B-7EE3-47E8-A3C9-3721487911B2}" name="Nomenclature/ énumération" dataDxfId="1623" totalsRowDxfId="1622"/>
    <tableColumn id="31" xr3:uid="{5F33B9AF-8F57-40C0-B58A-2900055019D0}" name="Détails de format" dataDxfId="1621" totalsRowDxfId="1620"/>
    <tableColumn id="36" xr3:uid="{4350E4CE-9B26-491D-804C-0334C47A43C5}" name="15-18" dataDxfId="1619" totalsRowDxfId="1618"/>
    <tableColumn id="35" xr3:uid="{D25EA6AD-098C-4C6E-94BD-A321CF38C383}" name="15-15" dataDxfId="1617" totalsRowDxfId="1616"/>
    <tableColumn id="39" xr3:uid="{05BE7884-8749-4B81-B356-DDAA0EAB4864}" name="CUT" dataDxfId="1615" totalsRowDxfId="1614"/>
    <tableColumn id="19" xr3:uid="{6A104928-C33B-4AA9-A990-40B6C20E9D80}" name="Commentaire Hub Santé" totalsRowFunction="count" dataDxfId="1613" totalsRowDxfId="1612"/>
    <tableColumn id="16" xr3:uid="{712AA8BE-EBEC-4D34-9BE4-C551609D4A8E}" name="Commentaire Philippe Dreyfus" totalsRowFunction="count" dataDxfId="1611" totalsRowDxfId="1610"/>
    <tableColumn id="33" xr3:uid="{C7EF274F-4008-4396-97F1-6B640D914E6E}" name="Commentaire FBE" dataDxfId="1609" totalsRowDxfId="1608"/>
    <tableColumn id="17" xr3:uid="{BC6A7B64-7E37-4F83-AA3E-8E136D3C025C}" name="Commentaire Yann Penverne" totalsRowFunction="count" dataDxfId="1607" totalsRowDxfId="1606"/>
    <tableColumn id="22" xr3:uid="{FBAE91BA-4332-4036-98CF-545C9190993D}" name="Métier" totalsRowFunction="custom" dataDxfId="1605" totalsRowDxfId="1604">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1603" dataDxfId="1602" totalsRowDxfId="1601">
  <autoFilter ref="A8:X42" xr:uid="{C92664FE-ED8F-46D7-9DD5-6F2E0861D6FF}"/>
  <tableColumns count="24">
    <tableColumn id="26" xr3:uid="{F0BBFE2C-91EC-4F63-8C42-7A13D8DB1773}" name="ID" totalsRowFunction="count" dataDxfId="1600" totalsRowDxfId="1599"/>
    <tableColumn id="34" xr3:uid="{D4146487-94AF-45AE-9337-108D3BA4CEB4}" name="Donnée (Niveau 1)" dataDxfId="1598" totalsRowDxfId="1597"/>
    <tableColumn id="1" xr3:uid="{6249CE60-4860-4AE5-B2FE-DC960F0E9986}" name="Donnée (Niveau 2)" totalsRowFunction="count" dataDxfId="1596" totalsRowDxfId="1595"/>
    <tableColumn id="2" xr3:uid="{C2D3DCAE-6928-4F1C-AF61-C37FEBF17CE7}" name="Donnée (Niveau 3)" totalsRowFunction="count" dataDxfId="1594" totalsRowDxfId="1593"/>
    <tableColumn id="3" xr3:uid="{33216364-1D3C-4C3A-9A87-FDF54DD48221}" name="Donnée (Niveau 4)" totalsRowFunction="count" dataDxfId="1592" totalsRowDxfId="1591"/>
    <tableColumn id="4" xr3:uid="{57EF9CD5-EC70-4A23-A60C-23D9F357C89F}" name="Donnée (Niveau 5)" totalsRowFunction="count" dataDxfId="1590" totalsRowDxfId="1589"/>
    <tableColumn id="5" xr3:uid="{9F84A053-8A83-4A58-AEB1-A4D4BC92B461}" name="Donnée (Niveau 6)" totalsRowFunction="count" dataDxfId="1588" totalsRowDxfId="1587"/>
    <tableColumn id="6" xr3:uid="{D1C161A6-6AE9-4A45-944C-37A17B71ECB9}" name="Description" totalsRowFunction="count" dataDxfId="1586" totalsRowDxfId="1585"/>
    <tableColumn id="14" xr3:uid="{B7506A0E-75D9-44A0-9C02-5DB0ECF2A955}" name="Exemples" totalsRowFunction="count" dataDxfId="1584" totalsRowDxfId="1583"/>
    <tableColumn id="7" xr3:uid="{75D58EAE-33E2-4457-BF72-961EB594E74F}" name="Balise NexSIS" dataDxfId="1582" totalsRowDxfId="1581"/>
    <tableColumn id="21" xr3:uid="{8064C132-A136-4348-BB46-3374B12E8118}" name="Nouvelle balise" totalsRowFunction="count" dataDxfId="1580" totalsRowDxfId="1579"/>
    <tableColumn id="11" xr3:uid="{07C5EC80-6F69-4BF2-A52F-A8DC0C68FDD5}" name="Cardinalité" dataDxfId="1578" totalsRowDxfId="1577"/>
    <tableColumn id="27" xr3:uid="{45AE51DB-A6BF-45B0-A5E3-450B57AFF1BE}" name="Objet" totalsRowFunction="count" dataDxfId="1576" totalsRowDxfId="1575"/>
    <tableColumn id="12" xr3:uid="{DDC6828F-2B6C-4E05-87D2-07F4D40557F4}" name="Format (ou type)" totalsRowFunction="count" dataDxfId="1574" totalsRowDxfId="1573"/>
    <tableColumn id="37" xr3:uid="{66657B31-D3ED-45B0-AFA9-C1A1912F21C1}" name="Nomenclature/ énumération" dataDxfId="1572" totalsRowDxfId="1571"/>
    <tableColumn id="31" xr3:uid="{FC0F3951-1CFE-4C1D-96D5-F355E8519DFE}" name="Détails de format" dataDxfId="1570" totalsRowDxfId="1569"/>
    <tableColumn id="36" xr3:uid="{E4D376D5-6C75-44C6-9C5A-2DB0ECCB6D64}" name="15-18" dataDxfId="1568" totalsRowDxfId="1567"/>
    <tableColumn id="35" xr3:uid="{EA11A1BC-8967-40FA-ADCD-0B84F05B4FB7}" name="15-15" dataDxfId="1566" totalsRowDxfId="1565"/>
    <tableColumn id="39" xr3:uid="{D31DD38F-C6EE-4749-A560-C7A57192A678}" name="CUT" dataDxfId="1564" totalsRowDxfId="1563"/>
    <tableColumn id="19" xr3:uid="{B19166B6-0C3E-4F4D-ADFE-C549689DAD0F}" name="Commentaire Hub Santé" totalsRowFunction="count" dataDxfId="1562" totalsRowDxfId="1561"/>
    <tableColumn id="16" xr3:uid="{4463EAB1-8B99-416B-81E7-7BF762EFF67F}" name="Commentaire Philippe Dreyfus" totalsRowFunction="count" dataDxfId="1560" totalsRowDxfId="1559"/>
    <tableColumn id="33" xr3:uid="{AEB9EA63-47DE-4EB1-98A2-28AF16C300B3}" name="Commentaire FBE" dataDxfId="1558" totalsRowDxfId="1557"/>
    <tableColumn id="17" xr3:uid="{A303D711-3B44-411C-AFCC-D94F65BB0726}" name="Commentaire Yann Penverne" totalsRowFunction="count" dataDxfId="1556" totalsRowDxfId="1555"/>
    <tableColumn id="22" xr3:uid="{05D5BA78-9525-42BB-9AA1-997AB030D68E}" name="Métier" totalsRowFunction="custom" dataDxfId="1554" totalsRowDxfId="1553">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1552" dataDxfId="1551" totalsRowDxfId="1550">
  <autoFilter ref="A8:AF72" xr:uid="{63D50B21-49FD-4724-931E-4B74BF8476B1}"/>
  <tableColumns count="32">
    <tableColumn id="26" xr3:uid="{8D5EDC39-215F-4E94-846A-3D4ACA1D2C53}" name="ID" totalsRowFunction="count" dataDxfId="1134" totalsRowDxfId="1133">
      <calculatedColumnFormula>ROW()-8</calculatedColumnFormula>
    </tableColumn>
    <tableColumn id="34" xr3:uid="{207093F4-4D8B-4CEB-9D2D-235D14641525}" name="Donnée (Niveau 1)" dataDxfId="1132" totalsRowDxfId="1131"/>
    <tableColumn id="1" xr3:uid="{9E73ABC5-269F-4BD3-9995-81E72371DAE3}" name="Donnée (Niveau 2)" totalsRowFunction="count" dataDxfId="1130" totalsRowDxfId="1129"/>
    <tableColumn id="2" xr3:uid="{2161A585-4F28-44FE-A023-7DB4D8C14776}" name="Donnée (Niveau 3)" totalsRowFunction="count" dataDxfId="1128" totalsRowDxfId="1127"/>
    <tableColumn id="3" xr3:uid="{B4AC3C84-E90A-41BE-8D7E-B00512446AA0}" name="Donnée (Niveau 4)" totalsRowFunction="count" dataDxfId="1126" totalsRowDxfId="1125"/>
    <tableColumn id="4" xr3:uid="{7625C9EB-D58E-42FE-879B-9F8F2027D9BC}" name="Donnée (Niveau 5)" totalsRowFunction="count" dataDxfId="1124" totalsRowDxfId="1123"/>
    <tableColumn id="5" xr3:uid="{F9A74558-8C8F-45C8-835B-46F0B31B479D}" name="Donnée (Niveau 6)" totalsRowFunction="count" dataDxfId="1122" totalsRowDxfId="1121"/>
    <tableColumn id="6" xr3:uid="{09509801-3591-48A7-8985-CCEA3490DE3C}" name="Description" totalsRowFunction="count" dataDxfId="1120" totalsRowDxfId="1119"/>
    <tableColumn id="14" xr3:uid="{8545E83F-C13A-48FC-82C5-4A224D3A6106}" name="Exemples" totalsRowFunction="count" dataDxfId="1118" totalsRowDxfId="1117"/>
    <tableColumn id="7" xr3:uid="{F7282465-AB67-4D8A-90B4-CAF4CDB5007B}" name="Balise NexSIS" totalsRowFunction="count" dataDxfId="1116" totalsRowDxfId="1115"/>
    <tableColumn id="21" xr3:uid="{44DD35C0-3D58-465E-82FF-70ABB11F29EF}" name="Nouvelle balise" totalsRowFunction="count" dataDxfId="1114" totalsRowDxfId="1113"/>
    <tableColumn id="8" xr3:uid="{8F87BED5-B74C-4B7A-B29D-D91C208A9F73}" name="Nantes - balise" totalsRowFunction="count" dataDxfId="1112" totalsRowDxfId="1111"/>
    <tableColumn id="15" xr3:uid="{718CC66C-29F4-4C63-B0E0-D70789F55F8F}" name="Nantes - description" totalsRowFunction="count" dataDxfId="1110" totalsRowDxfId="1109"/>
    <tableColumn id="18" xr3:uid="{65F92B88-E7A2-45E5-8796-E162FAED8248}" name="GT399" totalsRowFunction="count" dataDxfId="1108" totalsRowDxfId="1107"/>
    <tableColumn id="9" xr3:uid="{A24D6524-4257-4D93-94F9-A3667397DDBA}" name="GT399 description" totalsRowFunction="count" dataDxfId="1106" totalsRowDxfId="1105"/>
    <tableColumn id="10" xr3:uid="{E016D53B-CB5B-4F83-A1DA-7C210BE8E926}" name="Priorisation" totalsRowFunction="count" dataDxfId="1104" totalsRowDxfId="1103"/>
    <tableColumn id="11" xr3:uid="{17AE5B25-E42A-4545-AF36-AE2BF5D231F1}" name="Cardinalité" dataDxfId="1102" totalsRowDxfId="1101"/>
    <tableColumn id="27" xr3:uid="{0646FC2D-E448-497F-9566-96B9E754D7B3}" name="Objet" totalsRowFunction="count" dataDxfId="1100" totalsRowDxfId="1099"/>
    <tableColumn id="12" xr3:uid="{9F463A79-A8A7-456D-BC30-1910D14EEA3A}" name="Format (ou type)" totalsRowFunction="count" dataDxfId="1098" totalsRowDxfId="1097"/>
    <tableColumn id="37" xr3:uid="{B034C9F4-78BE-4F4D-9B79-BA9F5DAB2826}" name="Nomenclature/ énumération" dataDxfId="1096" totalsRowDxfId="1095"/>
    <tableColumn id="31" xr3:uid="{3158C7A2-A99D-4EF2-8BAE-8667747DCF73}" name="Détails de format" dataDxfId="1094" totalsRowDxfId="1093"/>
    <tableColumn id="36" xr3:uid="{89279DA3-D94C-4AAB-B817-DF00FFBA9888}" name="15-RPIS" dataDxfId="1092" totalsRowDxfId="1091"/>
    <tableColumn id="13" xr3:uid="{A70D290D-71CE-4BB5-8E04-3E3B951B7729}" name="15-SMUR" dataDxfId="1090" totalsRowDxfId="1089"/>
    <tableColumn id="23" xr3:uid="{FB137A89-375F-455A-9ADB-F409CB7B19B9}" name="15-18" dataDxfId="1088" totalsRowDxfId="1087"/>
    <tableColumn id="35" xr3:uid="{EE84F553-FEE7-4CD0-89C0-C8DD492F4429}" name="15-TSU" dataDxfId="1086" totalsRowDxfId="1085"/>
    <tableColumn id="39" xr3:uid="{DA320A45-45B6-4963-91DD-917A38D8DF49}" name="CUT" dataDxfId="1084" totalsRowDxfId="1083"/>
    <tableColumn id="19" xr3:uid="{FF109D4E-4787-4AB3-9E15-478656FCDADF}" name="Commentaire Hub Santé" totalsRowFunction="count" dataDxfId="1082" totalsRowDxfId="1081"/>
    <tableColumn id="16" xr3:uid="{642C8AF9-3354-4F6C-A37B-363B64C9780B}" name="Commentaire Philippe Dreyfus" totalsRowFunction="count" dataDxfId="1080" totalsRowDxfId="1079"/>
    <tableColumn id="33" xr3:uid="{44001357-ED08-4953-9C2E-B2302A17E223}" name="Commentaire FBE" dataDxfId="1078" totalsRowDxfId="1077"/>
    <tableColumn id="17" xr3:uid="{D9CE2245-CA19-44A0-94CC-CE702DFB5445}" name="Commentaire Yann Penverne" totalsRowFunction="count" dataDxfId="1076" totalsRowDxfId="1075"/>
    <tableColumn id="20" xr3:uid="{2A0BBAC6-9A77-4C1A-BA6E-777232E44EA6}" name="NexSIS" totalsRowFunction="custom" dataDxfId="1074" totalsRowDxfId="1073">
      <totalsRowFormula>SUBTOTAL(103,createCase2912[NexSIS])-COUNTIFS(createCase2912[NexSIS],"=X")</totalsRowFormula>
    </tableColumn>
    <tableColumn id="22" xr3:uid="{2D3A15A0-662A-48E8-A3A3-1095AE1804CC}" name="Métier" totalsRowFunction="custom" dataDxfId="1072" totalsRowDxfId="1071">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549" dataDxfId="1548" totalsRowDxfId="1547">
  <autoFilter ref="A8:AD92" xr:uid="{61BCAC55-9BDD-436A-8C43-43FA10A8A29F}"/>
  <tableColumns count="30">
    <tableColumn id="26" xr3:uid="{588455DD-C3D5-4460-AC26-09BB83302193}" name="ID" totalsRowFunction="count" dataDxfId="1546" totalsRowDxfId="1545"/>
    <tableColumn id="34" xr3:uid="{75617E3F-38B8-498E-B488-E5382B8D8E59}" name="Donnée (Niveau 1)" dataDxfId="1544" totalsRowDxfId="1543"/>
    <tableColumn id="1" xr3:uid="{90A61A2B-B1CF-4E5B-AC63-E218B3506FE1}" name="Donnée (Niveau 2)" totalsRowFunction="count" dataDxfId="1542" totalsRowDxfId="1541"/>
    <tableColumn id="2" xr3:uid="{40B5ED06-C233-4300-B851-9639491A20EA}" name="Donnée (Niveau 3)" totalsRowFunction="count" dataDxfId="1540" totalsRowDxfId="1539"/>
    <tableColumn id="3" xr3:uid="{FE650810-91F2-43FA-A1A9-4ADEDDF019D9}" name="Donnée (Niveau 4)" totalsRowFunction="count" dataDxfId="1538" totalsRowDxfId="1537"/>
    <tableColumn id="4" xr3:uid="{67B0AC35-FCE9-4B98-A5B5-F79242422DED}" name="Donnée (Niveau 5)" totalsRowFunction="count" dataDxfId="1536" totalsRowDxfId="1535"/>
    <tableColumn id="5" xr3:uid="{5584FBA0-8C9A-4B74-996C-489E5B6D8B31}" name="Donnée (Niveau 6)" totalsRowFunction="count" dataDxfId="1534" totalsRowDxfId="1533"/>
    <tableColumn id="6" xr3:uid="{B561E47E-0EF4-4741-9318-11ED52CE2081}" name="Description" totalsRowFunction="count" dataDxfId="1532" totalsRowDxfId="1531"/>
    <tableColumn id="14" xr3:uid="{BCB241CF-864B-404B-9457-5CFCE283A52E}" name="Exemples" totalsRowFunction="count" dataDxfId="1530" totalsRowDxfId="1529"/>
    <tableColumn id="7" xr3:uid="{EAF17525-FE29-430A-A520-5F864853ED00}" name="Balise NexSIS" totalsRowFunction="count" dataDxfId="1528" totalsRowDxfId="1527"/>
    <tableColumn id="21" xr3:uid="{D0BFFE6C-4225-46D0-B895-F3676779BA23}" name="Nouvelle balise" totalsRowFunction="count" dataDxfId="1526" totalsRowDxfId="1525"/>
    <tableColumn id="8" xr3:uid="{3895610D-D4D5-42BF-BCF9-30A1A3C697D5}" name="Nantes - balise" totalsRowFunction="count" dataDxfId="1524" totalsRowDxfId="1523"/>
    <tableColumn id="15" xr3:uid="{A4C3AF04-789D-45AA-AF75-181EE5D3C889}" name="Nantes - description" totalsRowFunction="count" dataDxfId="1522" totalsRowDxfId="1521"/>
    <tableColumn id="18" xr3:uid="{0B319C5E-2B1A-48A1-AB5B-565B289E8E5A}" name="GT399" totalsRowFunction="count" dataDxfId="1520" totalsRowDxfId="1519"/>
    <tableColumn id="9" xr3:uid="{3270362B-AE6D-4A4F-9B53-9B4705420332}" name="GT399 description" totalsRowFunction="count" dataDxfId="1518" totalsRowDxfId="1517"/>
    <tableColumn id="10" xr3:uid="{7DFD36C3-C87A-40C8-A097-E0E6D15F31FF}" name="Priorisation" totalsRowFunction="count" dataDxfId="1516" totalsRowDxfId="1515"/>
    <tableColumn id="11" xr3:uid="{830A5A92-5BDB-4DBC-B7BB-71ACF59E0F86}" name="Cardinalité" dataDxfId="1514" totalsRowDxfId="1513"/>
    <tableColumn id="27" xr3:uid="{84308AE7-7DC0-4DF5-B1F2-D62629FB9721}" name="Objet" totalsRowFunction="count" dataDxfId="1512" totalsRowDxfId="1511"/>
    <tableColumn id="12" xr3:uid="{BC7634C4-D51C-4D1D-A74D-CA61CA757208}" name="Format (ou type)" totalsRowFunction="count" dataDxfId="1510" totalsRowDxfId="1509"/>
    <tableColumn id="37" xr3:uid="{66BD417D-8F82-43EE-8B74-84DF4CC46C92}" name="Nomenclature/ énumération" dataDxfId="1508" totalsRowDxfId="1507"/>
    <tableColumn id="31" xr3:uid="{57E65586-98BD-4335-934F-A093282E1FEE}" name="Détails de format" dataDxfId="1506" totalsRowDxfId="1505"/>
    <tableColumn id="36" xr3:uid="{8151D5CE-9DBC-4230-BFCD-A109E5501497}" name="15-18" dataDxfId="1504" totalsRowDxfId="1503"/>
    <tableColumn id="35" xr3:uid="{B2C9F5A2-91F5-468B-AE17-940BE1DE3870}" name="15-SMUR" dataDxfId="1502" totalsRowDxfId="1501"/>
    <tableColumn id="39" xr3:uid="{81AAA84E-9D2F-4ADE-9D78-C7DB3A5A2ACF}" name="15-ATSU" dataDxfId="1500" totalsRowDxfId="1499"/>
    <tableColumn id="19" xr3:uid="{0F82E793-70E1-4AE5-ACE7-7E8EB5091B93}" name="Commentaire Hub Santé" totalsRowFunction="count" dataDxfId="1498" totalsRowDxfId="1497"/>
    <tableColumn id="16" xr3:uid="{C59347C9-5FCC-40A9-8926-CA2A963211D3}" name="Commentaire Philippe Dreyfus" totalsRowFunction="count" dataDxfId="1496" totalsRowDxfId="1495"/>
    <tableColumn id="33" xr3:uid="{61C64199-FD5A-477C-9F67-38D22581EECF}" name="Commentaire FBE" dataDxfId="1494" totalsRowDxfId="1493"/>
    <tableColumn id="17" xr3:uid="{E78A9C85-C797-4A18-8685-52FDE2B659CA}" name="Commentaire Yann Penverne" totalsRowFunction="count" dataDxfId="1492" totalsRowDxfId="1491"/>
    <tableColumn id="20" xr3:uid="{F9D1F989-7BDE-4BE2-8178-8D906FAA358D}" name="NexSIS" totalsRowFunction="custom" dataDxfId="1490" totalsRowDxfId="1489">
      <totalsRowFormula>SUBTOTAL(103,createCase215[NexSIS])-COUNTIFS(createCase215[NexSIS],"=X")</totalsRowFormula>
    </tableColumn>
    <tableColumn id="22" xr3:uid="{736803F3-8344-4B8F-A1B7-881CC3FA1483}" name="Métier" totalsRowFunction="custom" dataDxfId="1488" totalsRowDxfId="1487">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486" dataDxfId="1485" totalsRowDxfId="1484">
  <autoFilter ref="A8:AF64" xr:uid="{35EA0160-5939-4AFE-BAAE-8243018C4F97}"/>
  <tableColumns count="32">
    <tableColumn id="26" xr3:uid="{12D8CEB3-E681-43DF-BEC0-6C291A8D8329}" name="ID" totalsRowFunction="count" dataDxfId="1483" totalsRowDxfId="1482"/>
    <tableColumn id="34" xr3:uid="{9EE009C3-D24E-469A-A94A-F3A00D5DDB8B}" name="Donnée (Niveau 1)" dataDxfId="1481" totalsRowDxfId="1480"/>
    <tableColumn id="1" xr3:uid="{B7EC5B63-675D-4F31-B76D-3E5B9E37F078}" name="Donnée (Niveau 2)" totalsRowFunction="count" dataDxfId="1479" totalsRowDxfId="1478"/>
    <tableColumn id="2" xr3:uid="{5B57BF21-F87F-460E-ACB7-9BCE55E6C176}" name="Donnée (Niveau 3)" totalsRowFunction="count" dataDxfId="1477" totalsRowDxfId="1476"/>
    <tableColumn id="3" xr3:uid="{8520709C-ABA8-4102-B671-D70267716998}" name="Donnée (Niveau 4)" totalsRowFunction="count" dataDxfId="1475" totalsRowDxfId="1474"/>
    <tableColumn id="4" xr3:uid="{94B80BD7-3514-45E7-8B9D-A5DC5D37E118}" name="Donnée (Niveau 5)" totalsRowFunction="count" dataDxfId="1473" totalsRowDxfId="1472"/>
    <tableColumn id="5" xr3:uid="{F774375F-2786-4A73-8C43-B5EB8D703C0F}" name="Donnée (Niveau 6)" totalsRowFunction="count" dataDxfId="1471" totalsRowDxfId="1470"/>
    <tableColumn id="23" xr3:uid="{338CDAC6-AC89-46E4-AF8E-187CA0315B6E}" name="Colonne2" dataDxfId="1469" totalsRowDxfId="1468"/>
    <tableColumn id="13" xr3:uid="{5043CFEE-E3A2-40E9-89E2-B8C2A1E632D2}" name="Colonne1" dataDxfId="1467" totalsRowDxfId="1466"/>
    <tableColumn id="6" xr3:uid="{C95E5171-3260-402B-86BF-C67DF056D407}" name="Description" totalsRowFunction="count" dataDxfId="1465" totalsRowDxfId="1464"/>
    <tableColumn id="14" xr3:uid="{067837E0-4917-486E-9C27-F725A2C59FCC}" name="Exemples" totalsRowFunction="count" dataDxfId="1463" totalsRowDxfId="1462"/>
    <tableColumn id="7" xr3:uid="{47E5D71A-AC82-4F55-8E27-563593D3B2F2}" name="Balise NexSIS" totalsRowFunction="count" dataDxfId="1461" totalsRowDxfId="1460"/>
    <tableColumn id="21" xr3:uid="{48DFB3FE-D2A7-4950-A487-0263E812B718}" name="Nouvelle balise" totalsRowFunction="count" dataDxfId="1459" totalsRowDxfId="1458"/>
    <tableColumn id="8" xr3:uid="{23093890-1C60-4E05-B2F8-363E069FD671}" name="Nantes - balise" totalsRowFunction="count" dataDxfId="1457" totalsRowDxfId="1456"/>
    <tableColumn id="15" xr3:uid="{8DC442E9-7D57-46C9-A861-01C2491324E2}" name="Nantes - description" totalsRowFunction="count" dataDxfId="1455" totalsRowDxfId="1454"/>
    <tableColumn id="18" xr3:uid="{57F2ED8D-3700-461C-82A4-8C8C841C0155}" name="GT399" totalsRowFunction="count" dataDxfId="1453" totalsRowDxfId="1452"/>
    <tableColumn id="9" xr3:uid="{45CB5E5C-D372-4A26-AF5B-2DA6114D7886}" name="GT399 description" totalsRowFunction="count" dataDxfId="1451" totalsRowDxfId="1450"/>
    <tableColumn id="10" xr3:uid="{00C96956-9EC8-4735-8013-245FC44ED807}" name="Priorisation" totalsRowFunction="count" dataDxfId="1449" totalsRowDxfId="1448"/>
    <tableColumn id="11" xr3:uid="{EF3C732C-A2D6-463A-85FD-D8AA0C9B50F6}" name="Cardinalité" dataDxfId="1447" totalsRowDxfId="1446"/>
    <tableColumn id="27" xr3:uid="{1B7324D2-64BE-4C9B-A6EE-8283085CB7EC}" name="Objet" totalsRowFunction="count" dataDxfId="1445" totalsRowDxfId="1444"/>
    <tableColumn id="12" xr3:uid="{346BC643-C741-4ED3-B94E-9C4FB69ED0A9}" name="Format (ou type)" totalsRowFunction="count" dataDxfId="1443" totalsRowDxfId="1442"/>
    <tableColumn id="37" xr3:uid="{BE51494B-A6D7-451B-9A84-3ECED33214DA}" name="Nomenclature/ énumération" dataDxfId="1441" totalsRowDxfId="1440"/>
    <tableColumn id="31" xr3:uid="{6BD336ED-7D35-4C80-AE8F-19525394188D}" name="Détails de format" dataDxfId="1439" totalsRowDxfId="1438"/>
    <tableColumn id="36" xr3:uid="{E5F8BD0D-97FB-4023-B64F-B4F8A90F6ADA}" name="15-SMUR" dataDxfId="1437" totalsRowDxfId="1436"/>
    <tableColumn id="35" xr3:uid="{45734523-870D-44C5-B243-A03765CD1CDD}" name="15-XX" dataDxfId="1435" totalsRowDxfId="1434"/>
    <tableColumn id="39" xr3:uid="{F8B31559-1068-4F01-BFEB-663EA0804A93}" name="CUT" dataDxfId="1433" totalsRowDxfId="1432"/>
    <tableColumn id="19" xr3:uid="{B4C5005C-0D3A-4440-A4BD-B2D49E8D7DD6}" name="Commentaire Hub Santé" totalsRowFunction="count" dataDxfId="1431" totalsRowDxfId="1430"/>
    <tableColumn id="16" xr3:uid="{8AC22362-8626-468F-AB79-BB4DB6E31CD3}" name="Commentaire Philippe Dreyfus" totalsRowFunction="count" dataDxfId="1429" totalsRowDxfId="1428"/>
    <tableColumn id="33" xr3:uid="{D9D4C6BB-6562-473E-8C63-13A3EDF78820}" name="Commentaire FBE" dataDxfId="1427" totalsRowDxfId="1426"/>
    <tableColumn id="17" xr3:uid="{11394A71-F820-4495-9AD4-2BF85E5B2920}" name="Commentaire Yann Penverne" totalsRowFunction="count" dataDxfId="1425" totalsRowDxfId="1424"/>
    <tableColumn id="20" xr3:uid="{036A98E5-4C02-415A-989D-802A776C391D}" name="NexSIS" totalsRowFunction="custom" dataDxfId="1423" totalsRowDxfId="1422">
      <totalsRowFormula>SUBTOTAL(103,createCase16[NexSIS])-COUNTIFS(createCase16[NexSIS],"=X")</totalsRowFormula>
    </tableColumn>
    <tableColumn id="22" xr3:uid="{307F1363-FE7C-48AC-ADD9-C3A2A561630D}" name="Métier" totalsRowFunction="custom" dataDxfId="1421" totalsRowDxfId="1420">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Y16" totalsRowCount="1" headerRowDxfId="1419" dataDxfId="1418" totalsRowDxfId="1417">
  <autoFilter ref="A8:Y15" xr:uid="{F3595FED-2D23-43E0-82AA-4A679D9E25EC}"/>
  <tableColumns count="25">
    <tableColumn id="26" xr3:uid="{1FA9DD08-C96F-4AE2-8207-3C37C2625ABE}" name="ID" totalsRowFunction="count" dataDxfId="1416" totalsRowDxfId="1415"/>
    <tableColumn id="34" xr3:uid="{795EBD09-E696-417D-A399-6AF56CB38FFE}" name="Donnée (Niveau 1)" dataDxfId="1414" totalsRowDxfId="1413"/>
    <tableColumn id="1" xr3:uid="{5D55C6A7-D3C8-4B4F-962B-D684CC469CD7}" name="Donnée (Niveau 2)" totalsRowFunction="count" dataDxfId="1412" totalsRowDxfId="1411"/>
    <tableColumn id="2" xr3:uid="{6064AA15-6125-4E52-A059-BCD0F891AC4D}" name="Donnée (Niveau 3)" totalsRowFunction="count" dataDxfId="1410" totalsRowDxfId="1409"/>
    <tableColumn id="3" xr3:uid="{C4094AB5-565D-4563-9A98-4BAC24C8C03F}" name="Donnée (Niveau 4)" totalsRowFunction="count" dataDxfId="1408" totalsRowDxfId="1407"/>
    <tableColumn id="4" xr3:uid="{FDFD5534-55B3-462C-A013-1AF4EEFC7A0E}" name="Donnée (Niveau 5)" totalsRowFunction="count" dataDxfId="1406" totalsRowDxfId="1405"/>
    <tableColumn id="5" xr3:uid="{4C7DDDEF-FB5D-40CE-A24D-1069A6180C9C}" name="Donnée (Niveau 6)" totalsRowFunction="count" dataDxfId="1404" totalsRowDxfId="1403"/>
    <tableColumn id="6" xr3:uid="{BDC8426F-031A-4500-84AD-15FC39F3F6CE}" name="Description" totalsRowFunction="count" dataDxfId="1402" totalsRowDxfId="1401"/>
    <tableColumn id="14" xr3:uid="{1BD518AA-08F2-4CB0-853F-ED4258E389B3}" name="Exemples" totalsRowFunction="count" dataDxfId="1400" totalsRowDxfId="1399"/>
    <tableColumn id="7" xr3:uid="{954A4923-6D69-4D9C-96C3-B805F09BB0D2}" name="Balise NexSIS" dataDxfId="1398" totalsRowDxfId="1397"/>
    <tableColumn id="21" xr3:uid="{773DD795-C5AD-4B15-84FB-8DE01F1F60C4}" name="Nouvelle balise" totalsRowFunction="count" dataDxfId="1396" totalsRowDxfId="1395"/>
    <tableColumn id="11" xr3:uid="{CF28EC3A-4C91-435F-AC27-1982AA8ADD1D}" name="Cardinalité" dataDxfId="1394" totalsRowDxfId="1393"/>
    <tableColumn id="27" xr3:uid="{A2A017CB-AD8E-44B3-8642-D11115614E70}" name="Objet" totalsRowFunction="count" dataDxfId="1392" totalsRowDxfId="1391"/>
    <tableColumn id="12" xr3:uid="{66EFD264-E68A-4187-98CB-316B01B4417B}" name="Format (ou type)" totalsRowFunction="count" dataDxfId="1390" totalsRowDxfId="1389"/>
    <tableColumn id="37" xr3:uid="{EE16CD08-1554-426C-9970-EB455A6E91CE}" name="Nomenclature/ énumération" dataDxfId="1388" totalsRowDxfId="1387"/>
    <tableColumn id="31" xr3:uid="{2C55E942-315D-4196-88AC-22B3956DA9E4}" name="Détails de format" dataDxfId="1386" totalsRowDxfId="1385"/>
    <tableColumn id="36" xr3:uid="{4457D8CC-EA04-48F7-94E1-5038866A5C40}" name="15-18" dataDxfId="1384" totalsRowDxfId="1383"/>
    <tableColumn id="35" xr3:uid="{DE6F3E1D-4E7D-4614-B0F4-FBCC8B26E17F}" name="15-15" dataDxfId="1382" totalsRowDxfId="1381"/>
    <tableColumn id="39" xr3:uid="{ED0D760B-A01B-4FCE-968A-DF8FB318720F}" name="CUT" dataDxfId="1380" totalsRowDxfId="1379"/>
    <tableColumn id="19" xr3:uid="{13987337-997C-423C-8C6C-CD2A636B3191}" name="Commentaire Hub Santé" totalsRowFunction="count" dataDxfId="1378" totalsRowDxfId="1377"/>
    <tableColumn id="16" xr3:uid="{2E666105-7978-4AB4-BD35-48C364391E38}" name="Commentaire Philippe Dreyfus" totalsRowFunction="count" dataDxfId="1376" totalsRowDxfId="1375"/>
    <tableColumn id="33" xr3:uid="{59ED82FB-9F32-4B0C-92AF-B11030B269C4}" name="Commentaire FBE" dataDxfId="1374" totalsRowDxfId="1373"/>
    <tableColumn id="17" xr3:uid="{FF32A60F-0401-427C-85E9-AF6C668D67E5}" name="Commentaire Yann Penverne" totalsRowFunction="count" dataDxfId="1372" totalsRowDxfId="1371"/>
    <tableColumn id="20" xr3:uid="{4C3C4242-9715-4D3F-8678-E2DF7E298B48}" name="NexSIS" totalsRowFunction="custom" dataDxfId="1370" totalsRowDxfId="1369">
      <totalsRowFormula>SUBTOTAL(103,createCase291217[NexSIS])-COUNTIFS(createCase291217[NexSIS],"=X")</totalsRowFormula>
    </tableColumn>
    <tableColumn id="22" xr3:uid="{89A21B40-369F-479D-8124-13571B8DC460}" name="Métier" totalsRowFunction="custom" dataDxfId="1368" totalsRowDxfId="1367">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366" dataDxfId="1365" totalsRowDxfId="1364">
  <autoFilter ref="A8:AD18" xr:uid="{3932ADEA-DC88-4A0F-8DAC-A587FD7E4148}"/>
  <tableColumns count="30">
    <tableColumn id="26" xr3:uid="{3299B1BE-9E8D-4297-8D33-E8B4E6314998}" name="ID" totalsRowFunction="count" dataDxfId="1363" totalsRowDxfId="1362"/>
    <tableColumn id="34" xr3:uid="{943EB1AA-FC87-47D8-9208-417FE7A33ACF}" name="Donnée (Niveau 1)" dataDxfId="1361" totalsRowDxfId="1360"/>
    <tableColumn id="1" xr3:uid="{9AB0B7F6-617C-49F5-8E21-C93976E9DCDA}" name="Donnée (Niveau 2)" totalsRowFunction="count" dataDxfId="1359" totalsRowDxfId="1358"/>
    <tableColumn id="2" xr3:uid="{A48A81EF-3C17-489D-BCD8-5B425E174DCF}" name="Donnée (Niveau 3)" totalsRowFunction="count" dataDxfId="1357" totalsRowDxfId="1356"/>
    <tableColumn id="3" xr3:uid="{AEF972B8-4C2B-48DE-9661-295612B8D9D4}" name="Donnée (Niveau 4)" totalsRowFunction="count" dataDxfId="1355" totalsRowDxfId="1354"/>
    <tableColumn id="4" xr3:uid="{3788DC23-8937-4CF6-BF8E-302839D5FFDD}" name="Donnée (Niveau 5)" totalsRowFunction="count" dataDxfId="1353" totalsRowDxfId="1352"/>
    <tableColumn id="5" xr3:uid="{52D81477-ABE6-4966-B95A-C02F570AE73A}" name="Donnée (Niveau 6)" totalsRowFunction="count" dataDxfId="1351" totalsRowDxfId="1350"/>
    <tableColumn id="6" xr3:uid="{8CBF540E-BEA4-4436-8262-A7C687CE3E2D}" name="Description" totalsRowFunction="count" dataDxfId="1349" totalsRowDxfId="1348"/>
    <tableColumn id="14" xr3:uid="{64D795F4-1995-494F-810E-260DF2C5085A}" name="Exemples" totalsRowFunction="count" dataDxfId="1347" totalsRowDxfId="1346"/>
    <tableColumn id="7" xr3:uid="{D6B3F761-7C6E-417A-9BDD-696632C9F5FF}" name="Balise NexSIS" totalsRowFunction="count" dataDxfId="1345" totalsRowDxfId="1344"/>
    <tableColumn id="21" xr3:uid="{9DFC9AE6-5781-4CF5-9259-45DCFD672294}" name="Nouvelle balise" totalsRowFunction="count" dataDxfId="1343" totalsRowDxfId="1342"/>
    <tableColumn id="8" xr3:uid="{01EECBEF-753B-4F59-99A4-4790E47E73EE}" name="Nantes - balise" totalsRowFunction="count" dataDxfId="1341" totalsRowDxfId="1340"/>
    <tableColumn id="15" xr3:uid="{0A856445-1DFB-47A0-8F98-1BB704EBE9BB}" name="Nantes - description" totalsRowFunction="count" dataDxfId="1339" totalsRowDxfId="1338"/>
    <tableColumn id="18" xr3:uid="{C7281F1D-46DF-4F03-B261-CAA071B10445}" name="GT399" totalsRowFunction="count" dataDxfId="1337" totalsRowDxfId="1336"/>
    <tableColumn id="9" xr3:uid="{8F75A270-1699-45B9-AEE8-46DC9C103E9A}" name="GT399 description" totalsRowFunction="count" dataDxfId="1335" totalsRowDxfId="1334"/>
    <tableColumn id="10" xr3:uid="{C4EF9828-8BEA-45BA-9358-37C041F8BE93}" name="Priorisation" totalsRowFunction="count" dataDxfId="1333" totalsRowDxfId="1332"/>
    <tableColumn id="11" xr3:uid="{C8A1EB70-9D5E-41CB-888E-94DB682F73EE}" name="Cardinalité" dataDxfId="1331" totalsRowDxfId="1330"/>
    <tableColumn id="27" xr3:uid="{CA1C1D4B-6AA0-4DEB-8946-D2D88578F7E3}" name="Objet" totalsRowFunction="count" dataDxfId="1329" totalsRowDxfId="1328"/>
    <tableColumn id="12" xr3:uid="{DE654E76-8FBA-4354-9CF8-6E6A462E6409}" name="Format (ou type)" totalsRowFunction="count" dataDxfId="1327" totalsRowDxfId="1326"/>
    <tableColumn id="37" xr3:uid="{C96CA3D7-42EC-4F04-A68A-7444B82822C8}" name="Nomenclature/ énumération" dataDxfId="1325" totalsRowDxfId="1324"/>
    <tableColumn id="31" xr3:uid="{D0A863DE-C408-4007-8ED1-035E6F8C1949}" name="Détails de format" dataDxfId="1323" totalsRowDxfId="1322"/>
    <tableColumn id="36" xr3:uid="{4FBDDCB5-6890-404E-AF57-163DA21D490D}" name="15-18" dataDxfId="1321" totalsRowDxfId="1320"/>
    <tableColumn id="35" xr3:uid="{31AA9CC8-C176-428C-BF54-6A11D6D81BB2}" name="15-15" dataDxfId="1319" totalsRowDxfId="1318"/>
    <tableColumn id="39" xr3:uid="{8866D17E-800C-4E85-BE99-1E028619BE67}" name="CUT" dataDxfId="1317" totalsRowDxfId="1316"/>
    <tableColumn id="19" xr3:uid="{89AE86E7-D981-4E55-B036-1545CE5A0149}" name="Commentaire Hub Santé" totalsRowFunction="count" dataDxfId="1315" totalsRowDxfId="1314"/>
    <tableColumn id="16" xr3:uid="{ACDAA173-B451-4B80-A3E5-E5A1D928393F}" name="Commentaire Philippe Dreyfus" totalsRowFunction="count" dataDxfId="1313" totalsRowDxfId="1312"/>
    <tableColumn id="33" xr3:uid="{9B4758BD-1388-4079-8A50-1F8C39538EDF}" name="Commentaire FBE" dataDxfId="1311" totalsRowDxfId="1310"/>
    <tableColumn id="17" xr3:uid="{BF13D23C-C019-4EEE-96CD-540F8E568157}" name="Commentaire Yann Penverne" totalsRowFunction="count" dataDxfId="1309" totalsRowDxfId="1308"/>
    <tableColumn id="20" xr3:uid="{CA95465C-6ED7-43BD-96F7-66CA68FFA6DF}" name="NexSIS" totalsRowFunction="custom" dataDxfId="1307" totalsRowDxfId="1306">
      <totalsRowFormula>SUBTOTAL(103,createCase29[NexSIS])-COUNTIFS(createCase29[NexSIS],"=X")</totalsRowFormula>
    </tableColumn>
    <tableColumn id="22" xr3:uid="{A91321AB-D5A1-492C-80AF-94204824579D}" name="Métier" totalsRowFunction="custom" dataDxfId="1305" totalsRowDxfId="1304">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303">
  <autoFilter ref="A8:W23" xr:uid="{EEF68223-2157-47F6-9133-264D671F0942}"/>
  <tableColumns count="23">
    <tableColumn id="1" xr3:uid="{0308532B-296F-49D7-B76E-23948A2F1FAE}" name="ID" totalsRowFunction="count" dataDxfId="1302" totalsRowDxfId="1301"/>
    <tableColumn id="2" xr3:uid="{4E5CA3CD-74C0-41D7-A064-93B29A44F6EA}" name="Donnée (Niveau 1)" totalsRowFunction="custom" dataDxfId="1300" totalsRowDxfId="1299">
      <totalsRowFormula>SUBTOTAL(103,Tableau3[Donnée (Niveau 1)])</totalsRowFormula>
    </tableColumn>
    <tableColumn id="3" xr3:uid="{099F4D11-28E8-482A-B443-FA0B35F69A5A}" name="Donnée (Niveau 2)" totalsRowFunction="custom" dataDxfId="1298" totalsRowDxfId="1297">
      <totalsRowFormula>SUBTOTAL(103,Tableau3[Donnée (Niveau 2)])</totalsRowFormula>
    </tableColumn>
    <tableColumn id="4" xr3:uid="{894FFF8F-C344-436B-8995-6D977D9EE845}" name="Donnée (Niveau 3)" totalsRowFunction="custom" dataDxfId="1296" totalsRowDxfId="1295">
      <totalsRowFormula>SUBTOTAL(103,Tableau3[Donnée (Niveau 3)])</totalsRowFormula>
    </tableColumn>
    <tableColumn id="5" xr3:uid="{AB815DDF-5ECF-4083-A621-45835C8FE42C}" name="Donnée (Niveau 4)" totalsRowFunction="custom" dataDxfId="1294" totalsRowDxfId="1293">
      <totalsRowFormula>SUBTOTAL(103,Tableau3[Donnée (Niveau 4)])</totalsRowFormula>
    </tableColumn>
    <tableColumn id="6" xr3:uid="{20F05C10-E73C-4ECE-95CB-368439F635A4}" name="Donnée (Niveau 5)" totalsRowFunction="custom" dataDxfId="1292" totalsRowDxfId="1291">
      <totalsRowFormula>SUBTOTAL(103,Tableau3[Donnée (Niveau 5)])</totalsRowFormula>
    </tableColumn>
    <tableColumn id="7" xr3:uid="{CD2D80B3-AFB4-4A43-A25F-9936020F0A33}" name="Donnée (Niveau 6)" totalsRowFunction="custom" dataDxfId="1290" totalsRowDxfId="1289">
      <totalsRowFormula>SUBTOTAL(103,Tableau3[Donnée (Niveau 6)])</totalsRowFormula>
    </tableColumn>
    <tableColumn id="8" xr3:uid="{6D534A97-72D3-4D26-ACDA-1E36EFF5A5D1}" name="Description" totalsRowFunction="custom" totalsRowDxfId="1288">
      <totalsRowFormula>SUBTOTAL(103,Tableau3[Description])</totalsRowFormula>
    </tableColumn>
    <tableColumn id="9" xr3:uid="{1C7F0F41-E26E-4A31-99F7-36DA6F587FD4}" name="Exemples" totalsRowFunction="custom" totalsRowDxfId="1287">
      <totalsRowFormula>SUBTOTAL(103,Tableau3[Exemples])</totalsRowFormula>
    </tableColumn>
    <tableColumn id="10" xr3:uid="{16E03419-7018-452F-85C4-FD235A5FD831}" name="Balise NexSIS" totalsRowFunction="custom" totalsRowDxfId="1286">
      <totalsRowFormula>SUBTOTAL(103,Tableau3[Balise NexSIS])</totalsRowFormula>
    </tableColumn>
    <tableColumn id="11" xr3:uid="{B07E8B63-480E-4E4D-B3C9-5480DBD4EBFD}" name="Nouvelle balise" totalsRowFunction="custom" totalsRowDxfId="1285">
      <totalsRowFormula>SUBTOTAL(103,Tableau3[Nouvelle balise])</totalsRowFormula>
    </tableColumn>
    <tableColumn id="12" xr3:uid="{580E514F-043D-4789-9329-386B22D4622D}" name="Nantes - balise" totalsRowFunction="custom" totalsRowDxfId="1284">
      <totalsRowFormula>SUBTOTAL(103,Tableau3[Nantes - balise])</totalsRowFormula>
    </tableColumn>
    <tableColumn id="13" xr3:uid="{0C60FD75-9B70-4899-B643-430300539392}" name="Nantes - description" totalsRowFunction="custom" totalsRowDxfId="1283">
      <totalsRowFormula>SUBTOTAL(103,Tableau3[Nantes - description])</totalsRowFormula>
    </tableColumn>
    <tableColumn id="14" xr3:uid="{A80B0132-E4A5-41BF-9151-A57B2C45E16D}" name="GT399" totalsRowFunction="custom" totalsRowDxfId="1282">
      <totalsRowFormula>SUBTOTAL(103,Tableau3[GT399])</totalsRowFormula>
    </tableColumn>
    <tableColumn id="15" xr3:uid="{8E187925-974B-4A24-81D7-AB82144912F1}" name="GT399 description" totalsRowFunction="custom" totalsRowDxfId="1281">
      <totalsRowFormula>SUBTOTAL(103,Tableau3[GT399 description])</totalsRowFormula>
    </tableColumn>
    <tableColumn id="16" xr3:uid="{42F38D08-76CB-4B3A-A731-4207FB6FBE23}" name="Priorisation" totalsRowFunction="custom" totalsRowDxfId="1280">
      <totalsRowFormula>SUBTOTAL(103,Tableau3[Priorisation])</totalsRowFormula>
    </tableColumn>
    <tableColumn id="17" xr3:uid="{9F68F1ED-1480-436C-8BC5-AA551A9025A4}" name="Cardinalité" totalsRowFunction="custom" dataDxfId="1279" totalsRowDxfId="1278">
      <totalsRowFormula>SUBTOTAL(103,Tableau3[Cardinalité])</totalsRowFormula>
    </tableColumn>
    <tableColumn id="18" xr3:uid="{8D71687D-B67F-4FBE-A91C-E3D7AF1CF7CE}" name="Objet" totalsRowFunction="custom" dataDxfId="1277" totalsRowDxfId="1276">
      <totalsRowFormula>SUBTOTAL(103,Tableau3[Objet])</totalsRowFormula>
    </tableColumn>
    <tableColumn id="19" xr3:uid="{3997D7F5-733D-4A1D-97E2-3BDAED2B9FE3}" name="Format (ou type)" totalsRowFunction="custom" dataDxfId="1275" totalsRowDxfId="1274">
      <totalsRowFormula>SUBTOTAL(103,Tableau3[Format (ou type)])</totalsRowFormula>
    </tableColumn>
    <tableColumn id="20" xr3:uid="{33562809-70DE-436A-940D-49F45D5F14A8}" name="Nomenclature/ énumération" totalsRowFunction="custom" totalsRowDxfId="1273">
      <totalsRowFormula>SUBTOTAL(103,Tableau3[Nomenclature/ énumération])</totalsRowFormula>
    </tableColumn>
    <tableColumn id="21" xr3:uid="{0FBF9953-AE08-41BF-9CDE-EA27950F10D4}" name="Détails de format" totalsRowFunction="custom" totalsRowDxfId="1272">
      <totalsRowFormula>SUBTOTAL(103,Tableau3[Détails de format])</totalsRowFormula>
    </tableColumn>
    <tableColumn id="22" xr3:uid="{9F868D8D-588A-4128-8291-ABF86AE38F9A}" name="15-18" totalsRowFunction="custom" dataDxfId="1271" totalsRowDxfId="1270">
      <totalsRowFormula>SUBTOTAL(103,Tableau3[15-18])</totalsRowFormula>
    </tableColumn>
    <tableColumn id="23" xr3:uid="{87B18F95-525A-4A9B-860F-C7A99278233D}" name="15-15" totalsRowFunction="custom" dataDxfId="1269" totalsRowDxfId="1268">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267">
  <autoFilter ref="A8:W9" xr:uid="{75253F3A-254C-4618-A5FE-BEE9E9C3C612}"/>
  <tableColumns count="23">
    <tableColumn id="1" xr3:uid="{B9312955-B2A3-439B-98E2-35497FC3B9CD}" name="ID" totalsRowFunction="count" dataDxfId="1266" totalsRowDxfId="1265"/>
    <tableColumn id="2" xr3:uid="{A41A30AA-1973-446D-97F1-BB8048C22A4F}" name="Donnée (Niveau 1)" totalsRowFunction="custom" dataDxfId="1264" totalsRowDxfId="1263">
      <totalsRowFormula>SUBTOTAL(103,Tableau35[Donnée (Niveau 1)])</totalsRowFormula>
    </tableColumn>
    <tableColumn id="3" xr3:uid="{DFE7CE8D-9D20-4AEF-A0BD-66C619A3B39A}" name="Donnée (Niveau 2)" totalsRowFunction="custom" dataDxfId="1262" totalsRowDxfId="1261">
      <totalsRowFormula>SUBTOTAL(103,Tableau35[Donnée (Niveau 2)])</totalsRowFormula>
    </tableColumn>
    <tableColumn id="4" xr3:uid="{D4BCA6FB-BEEB-4675-B373-97CA3247D3B3}" name="Donnée (Niveau 3)" totalsRowFunction="custom" dataDxfId="1260" totalsRowDxfId="1259">
      <totalsRowFormula>SUBTOTAL(103,Tableau35[Donnée (Niveau 3)])</totalsRowFormula>
    </tableColumn>
    <tableColumn id="5" xr3:uid="{98330C77-3D56-4BE0-94A2-82DDC5827C96}" name="Donnée (Niveau 4)" totalsRowFunction="custom" dataDxfId="1258" totalsRowDxfId="1257">
      <totalsRowFormula>SUBTOTAL(103,Tableau35[Donnée (Niveau 4)])</totalsRowFormula>
    </tableColumn>
    <tableColumn id="6" xr3:uid="{3D011196-6587-48FF-87E2-AE1D56773EE7}" name="Donnée (Niveau 5)" totalsRowFunction="custom" dataDxfId="1256" totalsRowDxfId="1255">
      <totalsRowFormula>SUBTOTAL(103,Tableau35[Donnée (Niveau 5)])</totalsRowFormula>
    </tableColumn>
    <tableColumn id="7" xr3:uid="{9EBCC79E-BB78-43E2-8390-99AED4817490}" name="Donnée (Niveau 6)" totalsRowFunction="custom" dataDxfId="1254" totalsRowDxfId="1253">
      <totalsRowFormula>SUBTOTAL(103,Tableau35[Donnée (Niveau 6)])</totalsRowFormula>
    </tableColumn>
    <tableColumn id="8" xr3:uid="{E26B9737-D2F7-4253-9691-0FAB27540899}" name="Description" totalsRowFunction="custom" totalsRowDxfId="1252">
      <totalsRowFormula>SUBTOTAL(103,Tableau35[Description])</totalsRowFormula>
    </tableColumn>
    <tableColumn id="9" xr3:uid="{CD269DAD-CD7B-426A-8623-52708A75A9F3}" name="Exemples" totalsRowFunction="custom" totalsRowDxfId="1251">
      <totalsRowFormula>SUBTOTAL(103,Tableau35[Exemples])</totalsRowFormula>
    </tableColumn>
    <tableColumn id="10" xr3:uid="{20924355-7D5C-49E1-BBA9-453A972E5FD5}" name="Balise NexSIS" totalsRowFunction="custom" totalsRowDxfId="1250">
      <totalsRowFormula>SUBTOTAL(103,Tableau35[Balise NexSIS])</totalsRowFormula>
    </tableColumn>
    <tableColumn id="11" xr3:uid="{E6886C03-3B0D-46D0-99EE-5173E67D42D5}" name="Nouvelle balise" totalsRowFunction="custom" totalsRowDxfId="1249">
      <totalsRowFormula>SUBTOTAL(103,Tableau35[Nouvelle balise])</totalsRowFormula>
    </tableColumn>
    <tableColumn id="12" xr3:uid="{FC0A1304-6D18-4479-8A8D-40E1640CC417}" name="Nantes - balise" totalsRowFunction="custom" totalsRowDxfId="1248">
      <totalsRowFormula>SUBTOTAL(103,Tableau35[Nantes - balise])</totalsRowFormula>
    </tableColumn>
    <tableColumn id="13" xr3:uid="{F13FED84-5993-4B0F-9596-BB54F03D8CD2}" name="Nantes - description" totalsRowFunction="custom" totalsRowDxfId="1247">
      <totalsRowFormula>SUBTOTAL(103,Tableau35[Nantes - description])</totalsRowFormula>
    </tableColumn>
    <tableColumn id="14" xr3:uid="{D10C28EC-5A2B-4C5A-9DF5-FA610DC16AB7}" name="GT399" totalsRowFunction="custom" totalsRowDxfId="1246">
      <totalsRowFormula>SUBTOTAL(103,Tableau35[GT399])</totalsRowFormula>
    </tableColumn>
    <tableColumn id="15" xr3:uid="{BEB12139-7DD8-42F5-B1E1-2ECBC4C5542E}" name="GT399 description" totalsRowFunction="custom" totalsRowDxfId="1245">
      <totalsRowFormula>SUBTOTAL(103,Tableau35[GT399 description])</totalsRowFormula>
    </tableColumn>
    <tableColumn id="16" xr3:uid="{188B779B-92B8-4FEF-8EED-51C2A38708D0}" name="Priorisation" totalsRowFunction="custom" totalsRowDxfId="1244">
      <totalsRowFormula>SUBTOTAL(103,Tableau35[Priorisation])</totalsRowFormula>
    </tableColumn>
    <tableColumn id="17" xr3:uid="{F4CC96EB-6D1D-4960-BCD8-CD461F381ED8}" name="Cardinalité" totalsRowFunction="custom" dataDxfId="1243" totalsRowDxfId="1242">
      <totalsRowFormula>SUBTOTAL(103,Tableau35[Cardinalité])</totalsRowFormula>
    </tableColumn>
    <tableColumn id="18" xr3:uid="{B0090839-6783-4E0E-8106-4E6A56CCAFD2}" name="Objet" totalsRowFunction="custom" dataDxfId="1241" totalsRowDxfId="1240">
      <totalsRowFormula>SUBTOTAL(103,Tableau35[Objet])</totalsRowFormula>
    </tableColumn>
    <tableColumn id="19" xr3:uid="{A81D9ACE-1BA2-42E2-A7BF-AD6A21D051B7}" name="Format (ou type)" totalsRowFunction="custom" dataDxfId="1239" totalsRowDxfId="1238">
      <totalsRowFormula>SUBTOTAL(103,Tableau35[Format (ou type)])</totalsRowFormula>
    </tableColumn>
    <tableColumn id="20" xr3:uid="{395551A0-AF3E-4BCA-A2D1-B5B3AFE7BB0F}" name="Nomenclature/ énumération" totalsRowFunction="custom" totalsRowDxfId="1237">
      <totalsRowFormula>SUBTOTAL(103,Tableau35[Nomenclature/ énumération])</totalsRowFormula>
    </tableColumn>
    <tableColumn id="21" xr3:uid="{CA6C9852-2D54-43AF-A983-D0F4CF56B2B4}" name="Détails de format" totalsRowFunction="custom" totalsRowDxfId="1236">
      <totalsRowFormula>SUBTOTAL(103,Tableau35[Détails de format])</totalsRowFormula>
    </tableColumn>
    <tableColumn id="22" xr3:uid="{15560D52-4B8E-408C-878A-EEE9AFD8D183}" name="15-18" totalsRowFunction="custom" totalsRowDxfId="1235">
      <totalsRowFormula>SUBTOTAL(103,Tableau35[15-18])</totalsRowFormula>
    </tableColumn>
    <tableColumn id="23" xr3:uid="{F8085B3C-2A10-48F6-B2F1-428BF4D2A4F6}" name="15-15" totalsRowFunction="custom" totalsRowDxfId="1234">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233">
  <autoFilter ref="A8:W19" xr:uid="{1FE8A3AF-4E94-4B60-8D0F-BDD2D3ECE80A}"/>
  <tableColumns count="23">
    <tableColumn id="1" xr3:uid="{2194A6A9-978B-49BF-92EC-24BA1F982865}" name="ID" totalsRowFunction="count" dataDxfId="1232" totalsRowDxfId="1231"/>
    <tableColumn id="2" xr3:uid="{7639722A-2F33-4FF5-974B-AF23A0A6AFB1}" name="Donnée (Niveau 1)" totalsRowFunction="custom" dataDxfId="1230" totalsRowDxfId="1229">
      <totalsRowFormula>SUBTOTAL(103,Tableau357[Donnée (Niveau 1)])</totalsRowFormula>
    </tableColumn>
    <tableColumn id="3" xr3:uid="{9BD64E43-D2AF-489F-A571-5D02F069CB5A}" name="Donnée (Niveau 2)" totalsRowFunction="custom" dataDxfId="1228" totalsRowDxfId="1227">
      <totalsRowFormula>SUBTOTAL(103,Tableau357[Donnée (Niveau 2)])</totalsRowFormula>
    </tableColumn>
    <tableColumn id="4" xr3:uid="{3A15C35A-E24A-431E-9B0F-5AA03F1DEC65}" name="Donnée (Niveau 3)" totalsRowFunction="custom" dataDxfId="1226" totalsRowDxfId="1225">
      <totalsRowFormula>SUBTOTAL(103,Tableau357[Donnée (Niveau 3)])</totalsRowFormula>
    </tableColumn>
    <tableColumn id="5" xr3:uid="{30450838-7269-4B21-AED9-DE744E6D7BE7}" name="Donnée (Niveau 4)" totalsRowFunction="custom" dataDxfId="1224" totalsRowDxfId="1223">
      <totalsRowFormula>SUBTOTAL(103,Tableau357[Donnée (Niveau 4)])</totalsRowFormula>
    </tableColumn>
    <tableColumn id="6" xr3:uid="{3660E566-E514-413D-B57E-5899D7E2C97A}" name="Donnée (Niveau 5)" totalsRowFunction="custom" dataDxfId="1222" totalsRowDxfId="1221">
      <totalsRowFormula>SUBTOTAL(103,Tableau357[Donnée (Niveau 5)])</totalsRowFormula>
    </tableColumn>
    <tableColumn id="7" xr3:uid="{9C7BB915-267A-4C5A-AA02-029048F4DC4E}" name="Donnée (Niveau 6)" totalsRowFunction="custom" dataDxfId="1220" totalsRowDxfId="1219">
      <totalsRowFormula>SUBTOTAL(103,Tableau357[Donnée (Niveau 6)])</totalsRowFormula>
    </tableColumn>
    <tableColumn id="8" xr3:uid="{E5B15786-B76A-4BEA-9067-9613FD29334F}" name="Description" totalsRowFunction="custom" totalsRowDxfId="1218">
      <totalsRowFormula>SUBTOTAL(103,Tableau357[Description])</totalsRowFormula>
    </tableColumn>
    <tableColumn id="9" xr3:uid="{8DB05C06-6CE9-4263-BA6F-48CE0AE9983C}" name="Exemples" totalsRowFunction="custom" totalsRowDxfId="1217">
      <totalsRowFormula>SUBTOTAL(103,Tableau357[Exemples])</totalsRowFormula>
    </tableColumn>
    <tableColumn id="10" xr3:uid="{1837705E-85D2-43D6-9CDA-E6F77570DBBD}" name="Balise NexSIS" totalsRowFunction="custom" totalsRowDxfId="1216">
      <totalsRowFormula>SUBTOTAL(103,Tableau357[Balise NexSIS])</totalsRowFormula>
    </tableColumn>
    <tableColumn id="11" xr3:uid="{957F756D-730B-4641-8748-30510E6525C0}" name="Nouvelle balise" totalsRowFunction="custom" dataDxfId="1215" totalsRowDxfId="1214">
      <totalsRowFormula>SUBTOTAL(103,Tableau357[Nouvelle balise])</totalsRowFormula>
    </tableColumn>
    <tableColumn id="12" xr3:uid="{3169EF9C-BB85-4FFA-B5E7-A3B8B73FC3A2}" name="Nantes - balise" totalsRowFunction="custom" totalsRowDxfId="1213">
      <totalsRowFormula>SUBTOTAL(103,Tableau357[Nantes - balise])</totalsRowFormula>
    </tableColumn>
    <tableColumn id="13" xr3:uid="{E548F095-B313-42ED-B82E-D4F99D2C0A04}" name="Nantes - description" totalsRowFunction="custom" totalsRowDxfId="1212">
      <totalsRowFormula>SUBTOTAL(103,Tableau357[Nantes - description])</totalsRowFormula>
    </tableColumn>
    <tableColumn id="14" xr3:uid="{CC704391-8DDA-45F3-B8AB-AE5DEBD43C11}" name="GT399" totalsRowFunction="custom" totalsRowDxfId="1211">
      <totalsRowFormula>SUBTOTAL(103,Tableau357[GT399])</totalsRowFormula>
    </tableColumn>
    <tableColumn id="15" xr3:uid="{A5BB6FA3-0492-4977-AD3E-CEAAE8366B7A}" name="GT399 description" totalsRowFunction="custom" totalsRowDxfId="1210">
      <totalsRowFormula>SUBTOTAL(103,Tableau357[GT399 description])</totalsRowFormula>
    </tableColumn>
    <tableColumn id="16" xr3:uid="{6BC9EA61-5862-4D25-B98C-EA9E88DF081C}" name="Priorisation" totalsRowFunction="custom" totalsRowDxfId="1209">
      <totalsRowFormula>SUBTOTAL(103,Tableau357[Priorisation])</totalsRowFormula>
    </tableColumn>
    <tableColumn id="17" xr3:uid="{F8CC7813-2529-4AB6-8673-B22D55F47970}" name="Cardinalité" totalsRowFunction="custom" dataDxfId="1208" totalsRowDxfId="1207">
      <totalsRowFormula>SUBTOTAL(103,Tableau357[Cardinalité])</totalsRowFormula>
    </tableColumn>
    <tableColumn id="18" xr3:uid="{F8AA89E9-3720-467E-92C2-F847AE5D62EB}" name="Objet" totalsRowFunction="custom" dataDxfId="1206" totalsRowDxfId="1205">
      <totalsRowFormula>SUBTOTAL(103,Tableau357[Objet])</totalsRowFormula>
    </tableColumn>
    <tableColumn id="19" xr3:uid="{044C8000-1042-455B-8904-0733131290E6}" name="Format (ou type)" totalsRowFunction="custom" dataDxfId="1204" totalsRowDxfId="1203">
      <totalsRowFormula>SUBTOTAL(103,Tableau357[Format (ou type)])</totalsRowFormula>
    </tableColumn>
    <tableColumn id="20" xr3:uid="{4C43F220-1FFF-4D6A-B274-6AC8F1923DC0}" name="Nomenclature/ énumération" totalsRowFunction="custom" dataDxfId="1202" totalsRowDxfId="1201">
      <totalsRowFormula>SUBTOTAL(103,Tableau357[Nomenclature/ énumération])</totalsRowFormula>
    </tableColumn>
    <tableColumn id="21" xr3:uid="{F3647E69-0E89-450A-AF38-B5627E006D73}" name="Détails de format" totalsRowFunction="custom" dataDxfId="1200" totalsRowDxfId="1199">
      <totalsRowFormula>SUBTOTAL(103,Tableau357[Détails de format])</totalsRowFormula>
    </tableColumn>
    <tableColumn id="22" xr3:uid="{BDA6CEC4-51B8-4CFB-B6B6-B7AF21F84DE9}" name="15-18" totalsRowFunction="custom" totalsRowDxfId="1198">
      <totalsRowFormula>SUBTOTAL(103,Tableau357[15-18])</totalsRowFormula>
    </tableColumn>
    <tableColumn id="23" xr3:uid="{A7D9FC89-3D3C-442A-BF60-2B5E8CAB8757}" name="15-15" totalsRowFunction="custom" totalsRowDxfId="1197">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196" totalsRowDxfId="1193" headerRowBorderDxfId="1195" tableBorderDxfId="1194" totalsRowBorderDxfId="1192">
  <autoFilter ref="A8:W14" xr:uid="{E931F4C5-87AC-4B70-ADC3-93962301DA67}"/>
  <tableColumns count="23">
    <tableColumn id="1" xr3:uid="{1E224984-052D-4A13-B622-AE0F71DD159A}" name="ID" totalsRowFunction="custom" dataDxfId="1191" totalsRowDxfId="1190">
      <totalsRowFormula>SUBTOTAL(103, Tableau9[ID])</totalsRowFormula>
    </tableColumn>
    <tableColumn id="2" xr3:uid="{C0689F99-92F2-497E-8FC9-D5C9893BC7E9}" name="Donnée (Niveau 1)" totalsRowFunction="custom" dataDxfId="1189" totalsRowDxfId="1188">
      <totalsRowFormula>SUBTOTAL(103, Tableau9[Donnée (Niveau 1)])</totalsRowFormula>
    </tableColumn>
    <tableColumn id="3" xr3:uid="{415D4766-C4FA-4EA5-814E-1F0F00B07B37}" name="Donnée (Niveau 2)" totalsRowFunction="custom" dataDxfId="1187" totalsRowDxfId="1186">
      <totalsRowFormula>SUBTOTAL(103, Tableau9[Donnée (Niveau 2)])</totalsRowFormula>
    </tableColumn>
    <tableColumn id="4" xr3:uid="{3376F3F3-12CC-4AD9-9955-3EC68C5C3DD9}" name="Donnée (Niveau 3)" totalsRowFunction="custom" dataDxfId="1185" totalsRowDxfId="1184">
      <totalsRowFormula>SUBTOTAL(103, Tableau9[Donnée (Niveau 3)])</totalsRowFormula>
    </tableColumn>
    <tableColumn id="5" xr3:uid="{541A98F6-3A3C-473C-86A3-80321C6E2798}" name="Donnée (Niveau 4)" totalsRowFunction="custom" dataDxfId="1183" totalsRowDxfId="1182">
      <totalsRowFormula>SUBTOTAL(103, Tableau9[Donnée (Niveau 4)])</totalsRowFormula>
    </tableColumn>
    <tableColumn id="6" xr3:uid="{9860160A-69B0-43CC-ACC3-513CC21BBCC9}" name="Donnée (Niveau 5)" totalsRowFunction="custom" dataDxfId="1181" totalsRowDxfId="1180">
      <totalsRowFormula>SUBTOTAL(103, Tableau9[Donnée (Niveau 5)])</totalsRowFormula>
    </tableColumn>
    <tableColumn id="7" xr3:uid="{A283BE6B-5F72-4E28-A1D0-C3CEFC3A3203}" name="Donnée (Niveau 6)" totalsRowFunction="custom" dataDxfId="1179" totalsRowDxfId="1178">
      <totalsRowFormula>SUBTOTAL(103, Tableau9[Donnée (Niveau 6)])</totalsRowFormula>
    </tableColumn>
    <tableColumn id="8" xr3:uid="{19DF1CAC-A34E-4D6F-9152-7E372105A411}" name="Description" totalsRowFunction="custom" totalsRowDxfId="1177">
      <totalsRowFormula>SUBTOTAL(103, Tableau9[Description])</totalsRowFormula>
    </tableColumn>
    <tableColumn id="9" xr3:uid="{19C7F4C5-FBF2-4DDF-8C18-64844C80A068}" name="Exemples" totalsRowFunction="custom" totalsRowDxfId="1176">
      <totalsRowFormula>SUBTOTAL(103, Tableau9[Exemples])</totalsRowFormula>
    </tableColumn>
    <tableColumn id="10" xr3:uid="{25BE0A12-B3F7-4026-80D6-5AED0D62F912}" name="Balise NexSIS" totalsRowFunction="custom" totalsRowDxfId="1175">
      <totalsRowFormula>SUBTOTAL(103, Tableau9[Balise NexSIS])</totalsRowFormula>
    </tableColumn>
    <tableColumn id="11" xr3:uid="{7578B8D2-C435-4424-9B0B-FE7DB8E3AC98}" name="Nouvelle balise" totalsRowFunction="custom" totalsRowDxfId="1174">
      <totalsRowFormula>SUBTOTAL(103, Tableau9[Nouvelle balise])</totalsRowFormula>
    </tableColumn>
    <tableColumn id="12" xr3:uid="{BED9B1DE-1D7A-44E1-B55A-77D8F2867832}" name="Nantes - balise" totalsRowFunction="custom" totalsRowDxfId="1173">
      <totalsRowFormula>SUBTOTAL(103, Tableau9[Nantes - balise])</totalsRowFormula>
    </tableColumn>
    <tableColumn id="13" xr3:uid="{0A269333-965B-47E6-A39A-3828EC8525D7}" name="Nantes - description" totalsRowFunction="custom" totalsRowDxfId="1172">
      <totalsRowFormula>SUBTOTAL(103, Tableau9[Nantes - description])</totalsRowFormula>
    </tableColumn>
    <tableColumn id="14" xr3:uid="{9551F7F9-F22B-4AE0-8C95-D6D0EABBF631}" name="GT399" totalsRowFunction="custom" totalsRowDxfId="1171">
      <totalsRowFormula>SUBTOTAL(103, Tableau9[GT399])</totalsRowFormula>
    </tableColumn>
    <tableColumn id="15" xr3:uid="{B250F388-C8B6-4941-A85E-C23834348517}" name="GT399 description" totalsRowFunction="custom" totalsRowDxfId="1170">
      <totalsRowFormula>SUBTOTAL(103, Tableau9[GT399 description])</totalsRowFormula>
    </tableColumn>
    <tableColumn id="16" xr3:uid="{A477B070-59A8-4A28-9E4D-9B4503B0FCDC}" name="Priorisation" totalsRowFunction="custom" totalsRowDxfId="1169">
      <totalsRowFormula>SUBTOTAL(103, Tableau9[Priorisation])</totalsRowFormula>
    </tableColumn>
    <tableColumn id="17" xr3:uid="{8D44E1CE-FB68-4E9B-AE44-0ADF0DFE048B}" name="Cardinalité" totalsRowFunction="custom" dataDxfId="1168" totalsRowDxfId="1167">
      <totalsRowFormula>SUBTOTAL(103, Tableau9[Cardinalité])</totalsRowFormula>
    </tableColumn>
    <tableColumn id="18" xr3:uid="{F5551B1C-1DCC-4580-B858-E095724B74EC}" name="Objet" totalsRowFunction="custom" totalsRowDxfId="1166">
      <totalsRowFormula>SUBTOTAL(103, Tableau9[Objet])</totalsRowFormula>
    </tableColumn>
    <tableColumn id="19" xr3:uid="{836B344A-EF05-48E1-9A56-678F7B1B5ECF}" name="Format (ou type)" totalsRowFunction="custom" totalsRowDxfId="1165">
      <totalsRowFormula>SUBTOTAL(103, Tableau9[Format (ou type)])</totalsRowFormula>
    </tableColumn>
    <tableColumn id="20" xr3:uid="{622F58D5-8FA2-4261-957A-F5060FF0501F}" name="Nomenclature/ énumération" totalsRowFunction="custom" totalsRowDxfId="1164">
      <totalsRowFormula>SUBTOTAL(103, Tableau9[Nomenclature/ énumération])</totalsRowFormula>
    </tableColumn>
    <tableColumn id="21" xr3:uid="{EE4A67A2-A8BB-40C5-B66B-2C677A555E0D}" name="Détails de format" totalsRowFunction="custom" totalsRowDxfId="1163">
      <totalsRowFormula>SUBTOTAL(103, Tableau9[Détails de format])</totalsRowFormula>
    </tableColumn>
    <tableColumn id="22" xr3:uid="{74252E4D-4A09-4C3D-A70C-71232233BE99}" name="15-18" totalsRowFunction="custom" totalsRowDxfId="1162">
      <totalsRowFormula>SUBTOTAL(103, Tableau9[15-18])</totalsRowFormula>
    </tableColumn>
    <tableColumn id="23" xr3:uid="{9A825B74-72E7-4083-95A6-ADAB0B83FA51}" name="15-15" totalsRowFunction="custom" totalsRowDxfId="1161">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1160" headerRowBorderDxfId="1159" tableBorderDxfId="1158">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1157">
      <totalsRowFormula>SUBTOTAL(103,Tableau911[Nantes - balise])</totalsRowFormula>
    </tableColumn>
    <tableColumn id="24" xr3:uid="{B812F9CB-695C-4233-9210-247EE7E30D5C}" name="Nantes - description" totalsRowFunction="custom" dataDxfId="1156">
      <totalsRowFormula>SUBTOTAL(103,Tableau911[Nantes - description])</totalsRowFormula>
    </tableColumn>
    <tableColumn id="23" xr3:uid="{369A7FC9-8210-45F8-B7CE-7CA66D94704C}" name="GT399" totalsRowFunction="custom" dataDxfId="1155">
      <totalsRowFormula>SUBTOTAL(103,Tableau911[GT399])</totalsRowFormula>
    </tableColumn>
    <tableColumn id="22" xr3:uid="{CC0C4430-85CE-4749-B0EF-01F38758D213}" name="GT399 description" totalsRowFunction="custom" dataDxfId="1154">
      <totalsRowFormula>SUBTOTAL(103,Tableau911[GT399 description])</totalsRowFormula>
    </tableColumn>
    <tableColumn id="21" xr3:uid="{C8812723-9205-4252-A00F-7EA4ABD87E9F}" name="Priorisation" totalsRowFunction="custom" dataDxfId="1153">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152" headerRowBorderDxfId="1151" tableBorderDxfId="1150">
  <autoFilter ref="A8:W11" xr:uid="{4F62EADF-21E3-48F1-8B6F-5A3984C01C34}"/>
  <tableColumns count="23">
    <tableColumn id="1" xr3:uid="{B6643D7A-4C2D-4D5B-82CD-9FB6A5509A72}" name="ID" totalsRowFunction="count"/>
    <tableColumn id="2" xr3:uid="{D8AD65B6-1FCA-4B50-9A1E-843B91A13A63}" name="Donnée (Niveau 1)" totalsRowFunction="custom" dataDxfId="1149">
      <totalsRowFormula>SUBTOTAL(103,Tableau12[Donnée (Niveau 1)])</totalsRowFormula>
    </tableColumn>
    <tableColumn id="3" xr3:uid="{C51845AD-B914-429D-B634-E93F9EB2C6E2}" name="Donnée (Niveau 2)" totalsRowFunction="custom" dataDxfId="1148">
      <totalsRowFormula>SUBTOTAL(103,Tableau12[Donnée (Niveau 2)])</totalsRowFormula>
    </tableColumn>
    <tableColumn id="4" xr3:uid="{708D3FF7-D497-49D4-A121-91CEB536EDC0}" name="Donnée (Niveau 3)" totalsRowFunction="custom" dataDxfId="1147">
      <totalsRowFormula>SUBTOTAL(103,Tableau12[Donnée (Niveau 3)])</totalsRowFormula>
    </tableColumn>
    <tableColumn id="5" xr3:uid="{36BBF4F3-B871-4924-B1DF-09F52BEC9A84}" name="Donnée (Niveau 4)" totalsRowFunction="custom" dataDxfId="1146">
      <totalsRowFormula>SUBTOTAL(103,Tableau12[Donnée (Niveau 4)])</totalsRowFormula>
    </tableColumn>
    <tableColumn id="6" xr3:uid="{912708D6-C037-4264-88D3-7DEB49F9D269}" name="Donnée (Niveau 5)" totalsRowFunction="custom" dataDxfId="1145">
      <totalsRowFormula>SUBTOTAL(103,Tableau12[Donnée (Niveau 5)])</totalsRowFormula>
    </tableColumn>
    <tableColumn id="7" xr3:uid="{AEB42A44-4C97-42F7-968F-F3445075B977}" name="Donnée (Niveau 6)" totalsRowFunction="custom" dataDxfId="1144">
      <totalsRowFormula>SUBTOTAL(103,Tableau12[Donnée (Niveau 6)])</totalsRowFormula>
    </tableColumn>
    <tableColumn id="8" xr3:uid="{05104B7E-48BC-48C5-B4C9-B0719BA33344}" name="Description" totalsRowFunction="custom" dataDxfId="1143">
      <totalsRowFormula>SUBTOTAL(103,Tableau12[Description])</totalsRowFormula>
    </tableColumn>
    <tableColumn id="9" xr3:uid="{614AAED4-0FFF-4312-9849-5269BBACA5F4}" name="Exemples" totalsRowFunction="custom" dataDxfId="1142">
      <totalsRowFormula>SUBTOTAL(103,Tableau12[Exemples])</totalsRowFormula>
    </tableColumn>
    <tableColumn id="24" xr3:uid="{E4AE869A-0CB6-491F-A644-3F5631849EE2}" name="Balise NexSIS" totalsRowFunction="custom" dataDxfId="1141">
      <totalsRowFormula>SUBTOTAL(103,Tableau12[Balise NexSIS])</totalsRowFormula>
    </tableColumn>
    <tableColumn id="10" xr3:uid="{591036EA-D7D7-4CDB-9E72-F34570B08579}" name="Nouvelle balise" totalsRowFunction="custom" dataDxfId="1140">
      <totalsRowFormula>SUBTOTAL(103,Tableau12[Nouvelle balise])</totalsRowFormula>
    </tableColumn>
    <tableColumn id="23" xr3:uid="{17E8B19F-5463-4A93-9375-F25F24920A06}" name="Nantes - balise" totalsRowFunction="custom" dataDxfId="1139">
      <totalsRowFormula>SUBTOTAL(103,Tableau12[Nantes - balise])</totalsRowFormula>
    </tableColumn>
    <tableColumn id="22" xr3:uid="{752C5DB9-CA47-4947-BC51-EA0AB6CAF178}" name="Nantes - description" totalsRowFunction="custom" dataDxfId="1138">
      <totalsRowFormula>SUBTOTAL(103,Tableau12[Nantes - description])</totalsRowFormula>
    </tableColumn>
    <tableColumn id="21" xr3:uid="{3086C8B1-9331-471D-85E4-DFE9ECD0778B}" name="GT399" totalsRowFunction="custom" dataDxfId="1137">
      <totalsRowFormula>SUBTOTAL(103,Tableau12[GT399])</totalsRowFormula>
    </tableColumn>
    <tableColumn id="20" xr3:uid="{7161B64A-7444-47C0-A0EB-FBE31CB32883}" name="GT399 description" totalsRowFunction="custom" dataDxfId="1136">
      <totalsRowFormula>SUBTOTAL(103,Tableau12[GT399 description])</totalsRowFormula>
    </tableColumn>
    <tableColumn id="19" xr3:uid="{7B7F428D-98DE-48C1-B4C7-1B8FEF343340}" name="Priorisation" totalsRowFunction="custom" dataDxfId="1135">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80848A42-0F14-B24F-8D04-3043FFD08495}">
    <text>Format : codeLabelComment
Détails : référence vers la nomenclature
Type Java : name</text>
  </threadedComment>
  <threadedComment ref="U17" dT="2023-12-20T16:35:44.18" personId="{9D129102-2382-4ACD-99FE-0A45F267AA1A}" id="{95402D26-313F-48EA-8BE2-DDC426A476B2}" done="1">
    <text>Voir nomenclature CISU Type de Lieu</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done="1">
    <text>Voir nomenclature CISU Type de Lieu</text>
  </threadedComment>
  <threadedComment ref="U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21F0D62A-A239-794F-8300-5B191BC3F425}">
    <text>J’ai migré tous les champs dans case.details, ça te semble OK ?</text>
  </threadedComment>
  <threadedComment ref="U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671673A3-61CA-394E-94B2-4C7157E8A6A7}">
    <text>J’ai du mal à voir si les LRM où ont vraiment cette info !</text>
  </threadedComment>
  <threadedComment ref="U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done="1">
    <text>Nomenclature PRIORITE (fichier SI-SAMU envoyé par Philippe)</text>
  </threadedComment>
  <threadedComment ref="U28" dT="2024-01-24T11:06:36.27" personId="{E9A6DF60-F9B3-4BD0-BB8A-DE1D37E26830}" id="{AFBD8163-21DB-4F2E-A156-57821D6A83BF}" done="1">
    <text>NOMENCLATURE: GRAVITE_SF21.csv</text>
  </threadedComment>
  <threadedComment ref="X30" dT="2024-05-23T16:10:04.59" personId="{15E60E5B-8F12-4B01-8E2A-D3C877CDBAC1}" id="{FF1AF53E-AE58-E849-A74B-33EB38D418D2}">
    <text>Vu l’ENUM je ne pense pas que ça corresponde à ce que veut le métier donc je pense qu’il faut mieux l’enlever !</text>
  </threadedComment>
  <threadedComment ref="X30"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S35" dT="2023-10-06T15:52:24.74" personId="{6D908C62-98CE-5042-81E4-8ACAD1B880FE}" id="{3B2E0936-494B-B445-A636-D7FDBB9167D5}" done="1">
    <text>Nader veut passer le nombre max de caractères de 80 à 255</text>
  </threadedComment>
  <threadedComment ref="C36" dT="2023-10-31T09:38:04.74" personId="{ABFB0C52-AC18-4406-B6D7-B9BCF5A2A0D7}" id="{925BDB3E-FDC8-4AE9-BBEA-7ACEF4FDDB2C}">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text xml:space="preserve">Faut-il utiliser un autre objet, déjà existant ? </text>
  </threadedComment>
  <threadedComment ref="Q67" dT="2023-10-26T21:36:55.27" personId="{C9A89B3A-A5FD-6849-8E65-1CD4E6C7CFF2}" id="{82E4F400-D3A9-2343-9417-D338A272253E}" done="1">
    <text>Nécessaire de le passer obligatoire pour NexSIS (retour Scriptal) ?</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S77" dT="2023-09-15T20:46:47.38" personId="{C9A89B3A-A5FD-6849-8E65-1CD4E6C7CFF2}" id="{44161FD7-DA29-2241-8A73-168E646C6F3C}">
    <text>Pourquoi est-ce une string ?</text>
  </threadedComment>
  <threadedComment ref="S77" dT="2023-09-19T08:55:24.63" personId="{ABFB0C52-AC18-4406-B6D7-B9BCF5A2A0D7}" id="{C4FA73F1-A3E9-4362-B6DA-8609738BA1A7}" parentId="{44161FD7-DA29-2241-8A73-168E646C6F3C}">
    <text>À confirmer avec NexSIS, est-ce qu'on passe bien un fichier .sketch via une string ?</text>
  </threadedComment>
  <threadedComment ref="S77" dT="2023-10-11T16:20:12.31" personId="{ABFB0C52-AC18-4406-B6D7-B9BCF5A2A0D7}" id="{0ABDFDBF-CB19-4FD4-B295-E323559D0024}" parentId="{44161FD7-DA29-2241-8A73-168E646C6F3C}">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9" dT="2023-11-08T13:56:26.21" personId="{ABFB0C52-AC18-4406-B6D7-B9BCF5A2A0D7}" id="{82723964-123F-464F-AC6E-1559C240D31E}" done="1">
    <text>Vraiment une enum ?</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X82" dT="2024-05-16T10:06:42.41" personId="{D6952652-30E5-479A-9FFE-AD0BC8CBB562}" id="{9EEEA36D-4CCB-4E28-A80B-46F1DF7D5A2C}">
    <text>Le RS-EDA-SMUR n'a pas le champ Pays comme il peut être déterminé via le code INSEE plus haut</text>
  </threadedComment>
  <threadedComment ref="X82" dT="2024-05-23T16:09:31.21" personId="{15E60E5B-8F12-4B01-8E2A-D3C877CDBAC1}" id="{ED118667-D91C-5D46-B3F3-5BA58786F3FA}" parentId="{9EEEA36D-4CCB-4E28-A80B-46F1DF7D5A2C}">
    <text>Ca serait plutôt à répercuter partout que faire des exceptions !</text>
  </threadedComment>
  <threadedComment ref="X82" dT="2024-05-28T08:50:40.23" personId="{D6952652-30E5-479A-9FFE-AD0BC8CBB562}" id="{49547F39-D9E3-404F-ACDA-02AF63297224}" parentId="{9EEEA36D-4CCB-4E28-A80B-46F1DF7D5A2C}">
    <text>Je le mets</text>
  </threadedComment>
  <threadedComment ref="X83" dT="2024-05-23T16:10:29.53" personId="{15E60E5B-8F12-4B01-8E2A-D3C877CDBAC1}" id="{81700F22-8DFB-6A4A-BE92-3A0EE1C56D87}">
    <text>Pas nécessaire ???!!!</text>
  </threadedComment>
  <threadedComment ref="X83" dT="2024-05-28T08:50:31.42" personId="{D6952652-30E5-479A-9FFE-AD0BC8CBB562}" id="{8C76F549-1931-4EBA-9AD1-6FD559289C15}" parentId="{81700F22-8DFB-6A4A-BE92-3A0EE1C56D87}">
    <text>Si c'est un oubli je pense</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4" dT="2023-09-22T09:00:11.92" personId="{C9A89B3A-A5FD-6849-8E65-1CD4E6C7CFF2}" id="{E4DBF580-F695-1240-B403-399ED7FC597D}" parentId="{36EBE513-9CB4-3348-B010-D39B51DF2455}">
    <text>-&gt; Dans tous les cas, les LRM doivent prendre la plus récente !</text>
  </threadedComment>
  <threadedComment ref="Q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4" dT="2023-09-22T09:03:47.31" personId="{C9A89B3A-A5FD-6849-8E65-1CD4E6C7CFF2}" id="{864DEDA1-82F2-BE42-883E-A0DE68C6DABF}" parentId="{36EBE513-9CB4-3348-B010-D39B51DF2455}">
    <text>Nader creuse le sujet côté NexSIS pour voir comment c’est fait / modifiable côté NexSIS</text>
  </threadedComment>
  <threadedComment ref="Q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Q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J88" dT="2023-09-21T09:49:59.10" personId="{ABFB0C52-AC18-4406-B6D7-B9BCF5A2A0D7}" id="{6A447ED8-B3D9-4E56-96E2-F03AE558F91D}" done="1">
    <text>Passer tous les champs dans un style freetext avec un label freetext</text>
  </threadedComment>
  <threadedComment ref="X88" dT="2024-05-23T16:11:09.54" personId="{15E60E5B-8F12-4B01-8E2A-D3C877CDBAC1}" id="{0E967918-B0FF-874A-A786-2C84A1372A97}">
    <text>Idem je pense que ça vaut le coup en 15-SMUR ! Par contre, je ne pense pas que ça doive être présent en 15-18 !</text>
  </threadedComment>
  <threadedComment ref="X88"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90" dT="2024-05-22T08:34:11.46" personId="{E9A6DF60-F9B3-4BD0-BB8A-DE1D37E26830}" id="{9C971BC8-B630-4062-8B21-00AD945C0670}">
    <text xml:space="preserve">Permet de passer les informations spécifiques à l' ARM sur le dossier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U93" dT="2024-06-04T12:58:46.90" personId="{15E60E5B-8F12-4B01-8E2A-D3C877CDBAC1}" id="{B9304D63-9F9D-964F-8F86-CF50B77BBC82}">
    <text>Mettre une ENUM</text>
  </threadedComment>
  <threadedComment ref="U94" dT="2024-01-08T13:02:05.69" personId="{C9A89B3A-A5FD-6849-8E65-1CD4E6C7CFF2}" id="{564332DB-ADA6-844E-907A-3843E012B57E}">
    <text>N’autoriser que les n° de tel (PHNADD) et mettre la regex du n° de tel de l’interface : REGEX: tel:([#\+\*]|37000|00+)?[0-9]{2,15} ?</text>
  </threadedComment>
  <threadedComment ref="U9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4" dT="2024-01-24T17:33:12.16" personId="{C9A89B3A-A5FD-6849-8E65-1CD4E6C7CFF2}" id="{216B13EB-ECF4-43F3-81A9-C97B25053F33}" parentId="{564332DB-ADA6-844E-907A-3843E012B57E}">
    <text>OK pas de souci, qui peut le plus peut le moins</text>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Q96" dT="2023-09-18T14:50:47.97" personId="{ABFB0C52-AC18-4406-B6D7-B9BCF5A2A0D7}" id="{449D854F-D1BC-4874-A270-C7FBD5C53315}">
    <text>A priori un seul appelant à l'origine mais potentiellement plusieurs données de contact en retour ?</text>
  </threadedComment>
  <threadedComment ref="Q96" dT="2023-11-08T14:07:11.17" personId="{ABFB0C52-AC18-4406-B6D7-B9BCF5A2A0D7}" id="{4E0EDB80-0D0C-450A-A95B-31415A9B0896}" parentId="{449D854F-D1BC-4874-A270-C7FBD5C53315}">
    <text>Passer à 0..n</text>
  </threadedComment>
  <threadedComment ref="Q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U98"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9" dT="2024-01-23T14:40:43.03" personId="{E9A6DF60-F9B3-4BD0-BB8A-DE1D37E26830}" id="{0EC36618-96EE-478D-81B9-54F0CAEE9F88}" done="1">
    <text>NOMENCLATURE: PBAPL_v1r01a.csv</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J100" dT="2023-09-21T09:56:11.24" personId="{C9A89B3A-A5FD-6849-8E65-1CD4E6C7CFF2}" id="{3343E777-8CBA-824D-A290-B18AD61B9129}" done="1">
    <text>freetext ?</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Q105" dT="2023-09-28T16:19:13.29" personId="{ABFB0C52-AC18-4406-B6D7-B9BCF5A2A0D7}" id="{902D6982-CF5B-4CB7-B9F4-E53F0BDFA27A}" done="1">
    <text>Obligatoire du coup vu qu'on a une location dans l'affaire ?</text>
  </threadedComment>
  <threadedComment ref="Q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10" dT="2023-12-20T16:55:28.15" personId="{9D129102-2382-4ACD-99FE-0A45F267AA1A}" id="{32F7371F-532E-4483-BA02-85ED2898A502}">
    <text>je retire la croix tant que la nomenclature n'existe pas</text>
  </threadedComment>
  <threadedComment ref="U110" dT="2023-12-21T09:37:15.19" personId="{9D129102-2382-4ACD-99FE-0A45F267AA1A}" id="{17677DF8-67EB-4AE7-861C-BE96B97E6CBC}">
    <text>NOMENCLATURE: PERSO (nomenclature SI-SAMU)</text>
  </threadedComment>
  <threadedComment ref="U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X113" dT="2024-05-23T16:12:48.80" personId="{15E60E5B-8F12-4B01-8E2A-D3C877CDBAC1}" id="{7364402D-5058-2242-A016-E8B1E4183D63}">
    <text>A priori, peut-être plutôt le mettre partout pour le moment !</text>
  </threadedComment>
  <threadedComment ref="X113" dT="2024-05-28T08:53:31.04" personId="{D6952652-30E5-479A-9FFE-AD0BC8CBB562}" id="{E46131B4-BC1A-4AB3-9DEE-A10E46089C25}" parentId="{7364402D-5058-2242-A016-E8B1E4183D63}">
    <text>OK</text>
  </threadedComment>
  <threadedComment ref="T114" dT="2023-09-19T08:50:44.73" personId="{ABFB0C52-AC18-4406-B6D7-B9BCF5A2A0D7}" id="{07B5D5D0-B502-47B6-A891-DAEF39BCC4D8}" done="1">
    <text>Impose-t-on une liste de type de ressource ou est-ce laissé libre pour les éditeurs ?</text>
  </threadedComment>
  <threadedComment ref="U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U120" dT="2024-01-24T10:54:29.36" personId="{E9A6DF60-F9B3-4BD0-BB8A-DE1D37E26830}" id="{3A4DE914-B324-41EC-B1CE-789615C59923}">
    <text>Implémenter ici la liste des valeurs fr.health.samu possible.</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X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U129" dT="2023-07-04T15:19:48.30" personId="{C9A89B3A-A5FD-6849-8E65-1CD4E6C7CFF2}" id="{CB950F1D-7F07-43E1-850B-913CBE20F585}">
    <text>ENUM ?</text>
  </threadedComment>
  <threadedComment ref="U129" dT="2024-04-22T23:32:17.70" personId="{C9A89B3A-A5FD-6849-8E65-1CD4E6C7CFF2}" id="{A4261AF7-8ACA-E745-BB51-E7635EA12077}" parentId="{CB950F1D-7F07-43E1-850B-913CBE20F585}">
    <text>C’est quoi DOSSARD et PLACE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Q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Q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5" dT="2024-01-23T15:05:32.39" personId="{E9A6DF60-F9B3-4BD0-BB8A-DE1D37E26830}" id="{63885E42-5898-4ECF-8108-E0BD8B826BE8}">
    <text>Vérifier uniquement le format du matricule INS : 13 caractères alphanumériques + une clé sur 2 chiffres</text>
  </threadedComment>
  <threadedComment ref="U145" dT="2024-04-22T23:33:31.78" personId="{C9A89B3A-A5FD-6849-8E65-1CD4E6C7CFF2}" id="{9001430A-1290-E045-AD12-FF39FE1F78E9}" parentId="{63885E42-5898-4ECF-8108-E0BD8B826BE8}">
    <text>Donc 15 chiffres ? Si oui: “REGEX: \d{15}”</text>
  </threadedComment>
  <threadedComment ref="U145" dT="2024-06-10T13:14:03.44" personId="{E9A6DF60-F9B3-4BD0-BB8A-DE1D37E26830}" id="{C1FF504D-B635-4ED9-B70D-0BFFF3171F1B}" parentId="{63885E42-5898-4ECF-8108-E0BD8B826BE8}">
    <text>Non potentiellement y'a des lettres, la Corse c'est 2A par ex</text>
  </threadedComment>
  <threadedComment ref="U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6" dT="2024-01-23T15:06:28.79" personId="{E9A6DF60-F9B3-4BD0-BB8A-DE1D37E26830}" id="{B64AB07A-CA5D-41C4-905E-0AFD3F67254F}">
    <text>Voir pour implémenter une énum, ou une simple vérification de format</text>
  </threadedComment>
  <threadedComment ref="U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8" dT="2024-05-23T16:14:45.84" personId="{15E60E5B-8F12-4B01-8E2A-D3C877CDBAC1}" id="{D6A4834D-81B9-1044-9BF4-F87F74ACF5B3}">
    <text>Donc on passe pas les nom / prénom des victimes en 15-NexSIS ?</text>
  </threadedComment>
  <threadedComment ref="X149" dT="2024-05-23T16:15:41.60" personId="{15E60E5B-8F12-4B01-8E2A-D3C877CDBAC1}" id="{3D102970-2CAE-5747-9D73-A1FBE73590AC}">
    <text>Pas le prénom ??</text>
  </threadedComment>
  <threadedComment ref="U152" dT="2024-01-23T15:10:58.58" personId="{E9A6DF60-F9B3-4BD0-BB8A-DE1D37E26830}" id="{014DE198-64E2-4507-A3FC-DF421F511779}" done="1">
    <text>Implémenter la nomenclature CISU (cf. Fichier transmis par Philippe)</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3" dT="2024-01-23T15:12:26.27" personId="{E9A6DF60-F9B3-4BD0-BB8A-DE1D37E26830}" id="{BA91A5D4-B745-43C1-AD05-F9E9B9B84277}">
    <text>Trouver le format du code INSEE, et mettre une simple vérification</text>
  </threadedComment>
  <threadedComment ref="U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5" dT="2024-01-24T10:30:46.17" personId="{E9A6DF60-F9B3-4BD0-BB8A-DE1D37E26830}" id="{FFA7F0E1-3845-469A-B7CF-A4621D3089F0}" done="1">
    <text>Idem nomenclature 15-18 car exactement le même objet</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60" dT="2024-01-24T11:06:36.27" personId="{E9A6DF60-F9B3-4BD0-BB8A-DE1D37E26830}" id="{2D9ECE82-3D73-4587-8C50-69F305FE6D3A}" done="1">
    <text>NOMENCLATURE: GRAVITE_SF21.csv</text>
  </threadedComment>
  <threadedComment ref="U162" dT="2024-01-24T10:39:46.13" personId="{E9A6DF60-F9B3-4BD0-BB8A-DE1D37E26830}" id="{000D1EF5-EA8D-4028-887E-09B730402CB5}">
    <text>CIM11 : récupérer le format des codes, et ne vérifier que le format</text>
  </threadedComment>
  <threadedComment ref="U162" dT="2024-04-22T23:42:27.41" personId="{C9A89B3A-A5FD-6849-8E65-1CD4E6C7CFF2}" id="{EDF59458-8D7A-764E-B370-2D1C00EFD2AA}" parentId="{000D1EF5-EA8D-4028-887E-09B730402CB5}">
    <text>A confirmer mais j’ai l’impression que c’est XXXX.X =&gt; “REGEX: \w{4}(\.\w)?”</text>
  </threadedComment>
  <threadedComment ref="Q163" dT="2023-06-15T08:43:45.62" personId="{C9A89B3A-A5FD-6849-8E65-1CD4E6C7CFF2}" id="{B2A46742-7986-49EC-BFF2-E5B137820840}" done="1">
    <text>Vraiment 0..n ??? Plutôt 0..1 !</text>
  </threadedComment>
  <threadedComment ref="Q163" dT="2023-06-15T08:44:13.57" personId="{C9A89B3A-A5FD-6849-8E65-1CD4E6C7CFF2}" id="{0A6061F6-9572-4E76-8A7E-B49B7B3754F0}" parentId="{B2A46742-7986-49EC-BFF2-E5B137820840}">
    <text>Quid des autres alertes ultérieures ? -&gt; pas ici ! Pas 0..n</text>
  </threadedComment>
  <threadedComment ref="Q163" dT="2023-06-15T08:47:32.60" personId="{C9A89B3A-A5FD-6849-8E65-1CD4E6C7CFF2}" id="{B4482AEB-107B-477C-8801-43834D34BA26}" parentId="{B2A46742-7986-49EC-BFF2-E5B137820840}">
    <text>Pourquoi faire initiale et nouvelle alerte ??? Juste partager une liste de n alertes non ?</text>
  </threadedComment>
  <threadedComment ref="Q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3" dT="2024-01-24T10:39:49.44" personId="{E9A6DF60-F9B3-4BD0-BB8A-DE1D37E26830}" id="{55DD76D7-71AA-4415-B5EF-4C960C6C5F04}">
    <text>CIM11 : récupérer le format des codes, et ne vérifier que le format</text>
  </threadedComment>
  <threadedComment ref="C164" dT="2023-11-28T10:26:59.01" personId="{E9A6DF60-F9B3-4BD0-BB8A-DE1D37E26830}" id="{DC749AE9-4EDB-4A7F-8A7B-0D009E03AED0}">
    <text xml:space="preserve">Quelle nomenclature  + est-ce un objet code + libellé ? </text>
  </threadedComment>
  <threadedComment ref="U164" dT="2024-01-24T10:40:00.12" personId="{E9A6DF60-F9B3-4BD0-BB8A-DE1D37E26830}" id="{522C021E-FCFD-4A22-8243-F9B9E8F1567F}">
    <text>CIM11 : récupérer le format des codes, et ne vérifier que le format</text>
  </threadedComment>
  <threadedComment ref="D168" dT="2023-11-14T15:29:39.07" personId="{E9A6DF60-F9B3-4BD0-BB8A-DE1D37E26830}" id="{A01A1601-D876-42A1-B7E1-CAFC7CAE43BD}">
    <text>Objet Agent qui existe dans la qualification de l'affaire : à réutiliser ici ? Doit on ajouter nom prénom à l'objet ?</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U181" dT="2024-01-24T10:43:18.99" personId="{E9A6DF60-F9B3-4BD0-BB8A-DE1D37E26830}" id="{4DB9FC1B-FE92-4AA7-B2F3-BFF17D976413}" done="1">
    <text>Implémenter nomenclature SI-SAMU : type_dec</text>
  </threadedComment>
  <threadedComment ref="K193" dT="2023-11-24T17:15:01.30" personId="{E9A6DF60-F9B3-4BD0-BB8A-DE1D37E26830}" id="{6729E6ED-B0CD-41F4-BDE9-63A71C3B0080}">
    <text>Il faut que ce soit idem EMSI ?</text>
  </threadedComment>
  <threadedComment ref="W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U196" dT="2024-06-04T13:32:27.93" personId="{15E60E5B-8F12-4B01-8E2A-D3C877CDBAC1}" id="{A20A2C1A-91AD-C74B-9B6E-BAA04D2F7B3E}" done="1">
    <text>A nettoyer ! Il faut une nomenclature propre derrière pas une liste à la Prévert</text>
  </threadedComment>
  <threadedComment ref="U196" dT="2024-06-10T13:12:00.40" personId="{E9A6DF60-F9B3-4BD0-BB8A-DE1D37E26830}" id="{F15F1857-9A82-4DF4-B41D-6E5D88A31ABE}" parentId="{A20A2C1A-91AD-C74B-9B6E-BAA04D2F7B3E}">
    <text>Demandé, et en cours.</text>
  </threadedComment>
  <threadedComment ref="C198" dT="2023-07-04T13:01:55.92" personId="{C9A89B3A-A5FD-6849-8E65-1CD4E6C7CFF2}" id="{3E4494E4-4D0B-482E-8C44-6CA902FCAA01}" done="1">
    <text>Vont vraiment être différentes de la localisation de l’affaire ?</text>
  </threadedComment>
  <threadedComment ref="Q198" dT="2023-06-15T08:43:45.62" personId="{C9A89B3A-A5FD-6849-8E65-1CD4E6C7CFF2}" id="{12397E16-0DD2-4B81-8BEC-31510D881B5D}" done="1">
    <text>Vraiment 0..n ??? Plutôt 0..1 !</text>
  </threadedComment>
  <threadedComment ref="Q198" dT="2023-06-15T08:44:13.57" personId="{C9A89B3A-A5FD-6849-8E65-1CD4E6C7CFF2}" id="{874C3690-704A-4135-9A27-9126AC7954EF}" parentId="{12397E16-0DD2-4B81-8BEC-31510D881B5D}">
    <text>Quid des autres alertes ultérieures ? -&gt; pas ici ! Pas 0..n</text>
  </threadedComment>
  <threadedComment ref="Q198" dT="2023-06-15T08:47:32.60" personId="{C9A89B3A-A5FD-6849-8E65-1CD4E6C7CFF2}" id="{C595C92E-EE11-44EA-80CE-6225C1299968}" parentId="{12397E16-0DD2-4B81-8BEC-31510D881B5D}">
    <text>Pourquoi faire initiale et nouvelle alerte ??? Juste partager une liste de n alertes non ?</text>
  </threadedComment>
  <threadedComment ref="Q198"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9" dT="2023-11-10T16:14:36.81" personId="{74379435-529A-4754-96FF-EF4318F87F1A}" id="{D6BBFD18-B7C3-44E9-AAAF-C0520A0384D3}">
    <text>doublon avec l'ID 5. Pourquoi ne pas avoir une donnée (niveau 2) "Informations supplémentaires" en freetext ?</text>
  </threadedComment>
  <threadedComment ref="B199"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201"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1"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2" dT="2024-01-08T13:02:05.69" personId="{C9A89B3A-A5FD-6849-8E65-1CD4E6C7CFF2}" id="{E2DB24A4-1E97-4CF6-8E77-B121328CAC25}" done="1">
    <text>N’autoriser que les n° de tel (PHNADD) et mettre la regex du n° de tel de l’interface : REGEX: tel:([#\+\*]|37000|00+)?[0-9]{2,15} ?</text>
  </threadedComment>
  <threadedComment ref="P42"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2" dT="2024-01-24T17:33:12.16" personId="{C9A89B3A-A5FD-6849-8E65-1CD4E6C7CFF2}" id="{7BD3D21C-E37E-4C72-8757-3A84AECF2C97}" parentId="{E2DB24A4-1E97-4CF6-8E77-B121328CAC25}">
    <text>OK pas de souci, qui peut le plus peut le moins</text>
  </threadedComment>
  <threadedComment ref="P47" dT="2024-06-04T13:32:27.93" personId="{15E60E5B-8F12-4B01-8E2A-D3C877CDBAC1}" id="{E80AFE3B-8130-4DEB-9395-FB04C70212E3}" done="1">
    <text>A nettoyer ! Il faut une nomenclature propre derrière pas une liste à la Prévert</text>
  </threadedComment>
  <threadedComment ref="P47" dT="2024-06-10T13:12:00.40" personId="{E9A6DF60-F9B3-4BD0-BB8A-DE1D37E26830}" id="{AF5A3C7C-9E07-46F9-A567-E9C0AA0FEEF8}" parentId="{E80AFE3B-8130-4DEB-9395-FB04C70212E3}">
    <text>Demandé, et en cours.</text>
  </threadedComment>
  <threadedComment ref="N48" dT="2023-10-06T15:52:24.74" personId="{6D908C62-98CE-5042-81E4-8ACAD1B880FE}" id="{EDD2F26A-0557-4900-A890-3DE1CD3F9206}" done="1">
    <text>Nader veut passer le nombre max de caractères de 80 à 255</text>
  </threadedComment>
  <threadedComment ref="L76"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P15" dT="2024-01-24T10:43:18.99" personId="{E9A6DF60-F9B3-4BD0-BB8A-DE1D37E26830}" id="{D249D2FC-70B5-4233-9E6E-B511D09AF254}" done="1">
    <text>Implémenter nomenclature SI-SAMU : type_dec</text>
  </threadedComment>
  <threadedComment ref="P18" dT="2024-06-04T13:32:27.93" personId="{15E60E5B-8F12-4B01-8E2A-D3C877CDBAC1}" id="{1B373D99-75B5-4C99-897C-231F6E0144FE}" done="1">
    <text>A nettoyer ! Il faut une nomenclature propre derrière pas une liste à la Prévert</text>
  </threadedComment>
  <threadedComment ref="P18" dT="2024-06-10T13:12:00.40" personId="{E9A6DF60-F9B3-4BD0-BB8A-DE1D37E26830}" id="{B3423EBB-A733-4A6A-8B0C-AEB4F0575DF8}" parentId="{1B373D99-75B5-4C99-897C-231F6E0144FE}">
    <text>Demandé, et en cours.</text>
  </threadedComment>
  <threadedComment ref="N19" dT="2023-10-06T15:52:24.74" personId="{6D908C62-98CE-5042-81E4-8ACAD1B880FE}" id="{B34685CE-7E85-4538-A295-D11534BA03B8}" done="1">
    <text>Nader veut passer le nombre max de caractères de 80 à 255</text>
  </threadedComment>
  <threadedComment ref="L47"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C14" dT="2024-06-25T15:45:18.83" personId="{E9A6DF60-F9B3-4BD0-BB8A-DE1D37E26830}" id="{7B4ADB05-75CF-49BA-8B56-02C693943B77}">
    <text xml:space="preserve">Insérer ici motif de non execution. 
Modalités d'exécution (nommage à changer, et fusionner les 2 nomenclatures)
</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H64" dT="2024-03-27T14:38:41.61" personId="{D6952652-30E5-479A-9FFE-AD0BC8CBB562}" id="{91C7B266-0E0A-4462-A600-2FC08026D2AA}">
    <text>Pas de nomenclature dispo dans l'Excel partagé</text>
  </threadedComment>
  <threadedComment ref="D7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6" Type="http://schemas.microsoft.com/office/2019/04/relationships/namedSheetView" Target="../namedSheetViews/namedSheetView1.xml"/><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77"/>
      <c r="K1" s="777"/>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77"/>
      <c r="L1" s="777"/>
      <c r="M1" s="777"/>
      <c r="N1" s="777"/>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77"/>
      <c r="L1" s="777"/>
      <c r="M1" s="777"/>
      <c r="N1" s="777"/>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77"/>
      <c r="L1" s="777"/>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78" t="s">
        <v>726</v>
      </c>
      <c r="C2" s="779"/>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81" t="s">
        <v>742</v>
      </c>
      <c r="B1" s="782"/>
      <c r="C1" s="782"/>
      <c r="D1" s="782"/>
      <c r="E1" s="782"/>
      <c r="F1" s="782"/>
      <c r="G1" s="782"/>
      <c r="H1" s="783"/>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89" t="s">
        <v>753</v>
      </c>
      <c r="G12" s="789"/>
      <c r="H12" s="789"/>
      <c r="I12" s="203"/>
      <c r="J12" s="203"/>
      <c r="R12" s="196"/>
      <c r="S12" s="196"/>
      <c r="T12" s="196"/>
    </row>
    <row r="13" spans="1:20" ht="14.25" customHeight="1">
      <c r="B13" s="204" t="s">
        <v>754</v>
      </c>
      <c r="C13" s="204"/>
      <c r="D13" s="204"/>
      <c r="E13" s="204"/>
      <c r="F13" s="789" t="s">
        <v>755</v>
      </c>
      <c r="G13" s="789"/>
      <c r="H13" s="789"/>
      <c r="I13" s="204"/>
      <c r="J13" s="204"/>
      <c r="K13" s="204"/>
      <c r="L13" s="204"/>
      <c r="M13" s="204"/>
      <c r="N13" s="204"/>
      <c r="R13" s="196"/>
      <c r="S13" s="196"/>
      <c r="T13" s="196"/>
    </row>
    <row r="14" spans="1:20" ht="14.25" customHeight="1">
      <c r="B14" s="204" t="s">
        <v>756</v>
      </c>
      <c r="C14" s="204"/>
      <c r="D14" s="204"/>
      <c r="E14" s="204"/>
      <c r="F14" s="789" t="s">
        <v>755</v>
      </c>
      <c r="G14" s="789"/>
      <c r="H14" s="789"/>
      <c r="I14" s="204"/>
      <c r="J14" s="204"/>
      <c r="R14" s="196"/>
      <c r="S14" s="196"/>
      <c r="T14" s="196"/>
    </row>
    <row r="15" spans="1:20">
      <c r="B15" s="203" t="s">
        <v>757</v>
      </c>
      <c r="C15" s="203"/>
      <c r="D15" s="203"/>
      <c r="E15" s="203"/>
      <c r="F15" s="789" t="s">
        <v>755</v>
      </c>
      <c r="G15" s="789"/>
      <c r="H15" s="789"/>
      <c r="I15" s="203"/>
      <c r="J15" s="203"/>
      <c r="R15" s="196"/>
      <c r="S15" s="196"/>
      <c r="T15" s="196"/>
    </row>
    <row r="16" spans="1:20">
      <c r="B16" s="790"/>
      <c r="C16" s="790"/>
      <c r="D16" s="790"/>
      <c r="E16" s="790"/>
      <c r="F16" s="790"/>
      <c r="G16" s="790"/>
      <c r="H16" s="790"/>
      <c r="I16" s="790"/>
      <c r="J16" s="790"/>
      <c r="K16" s="790"/>
      <c r="L16" s="790"/>
      <c r="M16" s="790"/>
      <c r="N16" s="790"/>
      <c r="O16" s="790"/>
      <c r="P16" s="790"/>
      <c r="Q16" s="790"/>
    </row>
    <row r="17" spans="1:17" ht="15" thickBot="1">
      <c r="B17" s="790"/>
      <c r="C17" s="790"/>
      <c r="D17" s="790"/>
      <c r="E17" s="790"/>
      <c r="F17" s="790"/>
      <c r="G17" s="790"/>
      <c r="H17" s="790"/>
      <c r="I17" s="790"/>
      <c r="J17" s="790"/>
      <c r="K17" s="790"/>
      <c r="L17" s="790"/>
      <c r="M17" s="790"/>
      <c r="N17" s="790"/>
      <c r="O17" s="790"/>
      <c r="P17" s="790"/>
      <c r="Q17" s="790"/>
    </row>
    <row r="18" spans="1:17" ht="102.75" customHeight="1" thickBot="1">
      <c r="A18" s="784" t="s">
        <v>758</v>
      </c>
      <c r="B18" s="785"/>
      <c r="C18" s="785"/>
      <c r="D18" s="785"/>
      <c r="E18" s="785"/>
      <c r="F18" s="785"/>
      <c r="G18" s="785"/>
      <c r="H18" s="786"/>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90"/>
      <c r="C20" s="790"/>
      <c r="D20" s="790"/>
      <c r="E20" s="790"/>
      <c r="F20" s="790"/>
      <c r="G20" s="790"/>
      <c r="H20" s="790"/>
      <c r="I20" s="790"/>
      <c r="J20" s="790"/>
      <c r="K20" s="790"/>
      <c r="L20" s="790"/>
      <c r="M20" s="790"/>
      <c r="N20" s="790"/>
      <c r="O20" s="790"/>
      <c r="P20" s="790"/>
      <c r="Q20" s="790"/>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88" t="s">
        <v>791</v>
      </c>
      <c r="B30" s="787" t="s">
        <v>792</v>
      </c>
      <c r="C30" s="787" t="s">
        <v>774</v>
      </c>
      <c r="D30" s="787" t="s">
        <v>774</v>
      </c>
      <c r="E30" s="787" t="s">
        <v>770</v>
      </c>
      <c r="F30" s="206" t="s">
        <v>793</v>
      </c>
      <c r="G30" s="780" t="s">
        <v>794</v>
      </c>
      <c r="H30" s="206" t="s">
        <v>795</v>
      </c>
    </row>
    <row r="31" spans="1:17" ht="114.75">
      <c r="A31" s="788"/>
      <c r="B31" s="787"/>
      <c r="C31" s="787"/>
      <c r="D31" s="787"/>
      <c r="E31" s="787"/>
      <c r="F31" s="209" t="s">
        <v>796</v>
      </c>
      <c r="G31" s="780"/>
      <c r="H31" s="206"/>
    </row>
    <row r="32" spans="1:17" ht="85.5">
      <c r="A32" s="208" t="s">
        <v>797</v>
      </c>
      <c r="B32" s="207" t="s">
        <v>798</v>
      </c>
      <c r="C32" s="207" t="s">
        <v>774</v>
      </c>
      <c r="D32" s="207" t="s">
        <v>774</v>
      </c>
      <c r="E32" s="207" t="s">
        <v>770</v>
      </c>
      <c r="F32" s="209" t="s">
        <v>799</v>
      </c>
      <c r="G32" s="209" t="s">
        <v>783</v>
      </c>
      <c r="H32" s="206" t="s">
        <v>800</v>
      </c>
    </row>
    <row r="33" spans="1:8" ht="29.25">
      <c r="A33" s="788" t="s">
        <v>801</v>
      </c>
      <c r="B33" s="787" t="s">
        <v>802</v>
      </c>
      <c r="C33" s="787" t="s">
        <v>774</v>
      </c>
      <c r="D33" s="787" t="s">
        <v>774</v>
      </c>
      <c r="E33" s="787" t="s">
        <v>770</v>
      </c>
      <c r="F33" s="209" t="s">
        <v>803</v>
      </c>
      <c r="G33" s="780" t="s">
        <v>783</v>
      </c>
      <c r="H33" s="206" t="s">
        <v>804</v>
      </c>
    </row>
    <row r="34" spans="1:8" ht="228.75">
      <c r="A34" s="788"/>
      <c r="B34" s="787"/>
      <c r="C34" s="787"/>
      <c r="D34" s="787"/>
      <c r="E34" s="787"/>
      <c r="F34" s="209" t="s">
        <v>805</v>
      </c>
      <c r="G34" s="780"/>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91" t="s">
        <v>815</v>
      </c>
      <c r="J1" s="791"/>
      <c r="K1" s="791"/>
      <c r="L1" s="791"/>
      <c r="Q1" s="792" t="s">
        <v>816</v>
      </c>
      <c r="R1" s="792"/>
      <c r="S1" s="96" t="s">
        <v>817</v>
      </c>
      <c r="AC1" s="96"/>
      <c r="AE1" s="128"/>
      <c r="ALY1"/>
    </row>
    <row r="2" spans="1:1016" ht="15.95" customHeight="1">
      <c r="C2" s="141" t="s">
        <v>818</v>
      </c>
      <c r="D2" s="152" t="s">
        <v>819</v>
      </c>
      <c r="E2" s="157">
        <f>createCase8[[#Totals],[NexSIS]] / createCase8[[#Totals],[ID]]</f>
        <v>0.83333333333333337</v>
      </c>
      <c r="G2" s="128"/>
      <c r="H2" s="227"/>
      <c r="I2" s="791"/>
      <c r="J2" s="791"/>
      <c r="K2" s="791"/>
      <c r="L2" s="791"/>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93" t="s">
        <v>828</v>
      </c>
      <c r="O7" s="793"/>
      <c r="P7" s="793"/>
      <c r="Q7" s="793"/>
      <c r="W7" s="794" t="s">
        <v>829</v>
      </c>
      <c r="X7" s="794"/>
      <c r="AC7" s="793" t="s">
        <v>830</v>
      </c>
      <c r="AD7" s="793"/>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89"/>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89"/>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89"/>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89"/>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89"/>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89"/>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89"/>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89"/>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89"/>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89"/>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8"/>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1" type="noConversion"/>
  <conditionalFormatting sqref="A22:F23 A43:F883">
    <cfRule type="expression" dxfId="1070" priority="37">
      <formula>OR($AD22="X",$AB22="X")</formula>
    </cfRule>
    <cfRule type="expression" dxfId="1069" priority="38">
      <formula>AND($AD22=1,$AB22=1)</formula>
    </cfRule>
    <cfRule type="expression" dxfId="1068" priority="39">
      <formula>$AD22=1</formula>
    </cfRule>
    <cfRule type="expression" dxfId="1067" priority="40">
      <formula>$AB22=1</formula>
    </cfRule>
  </conditionalFormatting>
  <conditionalFormatting sqref="A9:G20">
    <cfRule type="expression" dxfId="1066" priority="641">
      <formula>OR(#REF!="X",$AD9="X")</formula>
    </cfRule>
    <cfRule type="expression" dxfId="1065" priority="642">
      <formula>AND(#REF!=1,$AD9=1)</formula>
    </cfRule>
    <cfRule type="expression" dxfId="1064" priority="643">
      <formula>#REF!=1</formula>
    </cfRule>
    <cfRule type="expression" dxfId="1063" priority="644">
      <formula>$AD9=1</formula>
    </cfRule>
  </conditionalFormatting>
  <conditionalFormatting sqref="C9:C20">
    <cfRule type="expression" dxfId="1062" priority="1">
      <formula>AND($T9="X",$B9&lt;&gt;"")</formula>
    </cfRule>
  </conditionalFormatting>
  <conditionalFormatting sqref="C17:C19">
    <cfRule type="expression" dxfId="1061" priority="2">
      <formula>AND($T17="X",OR($B17&lt;&gt;"",$C17&lt;&gt;""))</formula>
    </cfRule>
  </conditionalFormatting>
  <conditionalFormatting sqref="D9:D20">
    <cfRule type="expression" dxfId="1060" priority="11">
      <formula>AND($T9="X",OR($B9&lt;&gt;"",$C9&lt;&gt;""))</formula>
    </cfRule>
  </conditionalFormatting>
  <conditionalFormatting sqref="D18:D19">
    <cfRule type="expression" dxfId="1059"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058" priority="12">
      <formula>AND($T9="X",OR($B9&lt;&gt;"",$C9&lt;&gt;"",$D9&lt;&gt;""))</formula>
    </cfRule>
  </conditionalFormatting>
  <conditionalFormatting sqref="F9:F20">
    <cfRule type="expression" dxfId="1057" priority="13">
      <formula>AND($T9="X",OR($B9&lt;&gt;"",$C9&lt;&gt;"",$D9&lt;&gt;"",$E9&lt;&gt;""))</formula>
    </cfRule>
  </conditionalFormatting>
  <conditionalFormatting sqref="G9:G20">
    <cfRule type="expression" dxfId="1056" priority="14">
      <formula>AND($T9="X",OR($B9&lt;&gt;"",$C9&lt;&gt;"",$D9&lt;&gt;"",$E9&lt;&gt;"",$F9&lt;&gt;""))</formula>
    </cfRule>
  </conditionalFormatting>
  <conditionalFormatting sqref="H22:H23 H43:H883">
    <cfRule type="expression" dxfId="1055" priority="36">
      <formula>$S22="X"</formula>
    </cfRule>
  </conditionalFormatting>
  <conditionalFormatting sqref="I9:I20">
    <cfRule type="expression" dxfId="1054" priority="16">
      <formula>$T9="X"</formula>
    </cfRule>
  </conditionalFormatting>
  <conditionalFormatting sqref="S9:S20">
    <cfRule type="cellIs" dxfId="1053" priority="7" operator="equal">
      <formula>"1..1"</formula>
    </cfRule>
    <cfRule type="cellIs" dxfId="1052" priority="8" operator="equal">
      <formula>"0..n"</formula>
    </cfRule>
    <cfRule type="cellIs" dxfId="1051"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91" t="s">
        <v>911</v>
      </c>
      <c r="I1" s="791"/>
      <c r="J1" s="791"/>
      <c r="O1" s="792" t="s">
        <v>816</v>
      </c>
      <c r="P1" s="792"/>
      <c r="AC1" s="96"/>
      <c r="AE1"/>
      <c r="AF1" s="128"/>
      <c r="ALZ1"/>
    </row>
    <row r="2" spans="1:1017" ht="13.5" customHeight="1">
      <c r="C2" s="141" t="s">
        <v>818</v>
      </c>
      <c r="D2" s="284"/>
      <c r="E2" s="152" t="s">
        <v>819</v>
      </c>
      <c r="F2" s="157">
        <f>createCase3[[#Totals],[NexSIS]] / createCase3[[#Totals],[ID]]</f>
        <v>0.83333333333333337</v>
      </c>
      <c r="G2" s="128"/>
      <c r="H2" s="791"/>
      <c r="I2" s="791"/>
      <c r="J2" s="791"/>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93" t="s">
        <v>828</v>
      </c>
      <c r="M7" s="793"/>
      <c r="N7" s="793"/>
      <c r="O7" s="793"/>
      <c r="V7" s="794" t="s">
        <v>829</v>
      </c>
      <c r="W7" s="794"/>
      <c r="AC7" s="793" t="s">
        <v>830</v>
      </c>
      <c r="AD7" s="793"/>
      <c r="AE7"/>
      <c r="AF7" s="128"/>
      <c r="ALZ7"/>
    </row>
    <row r="8" spans="1:1017" s="238" customFormat="1" ht="27.95" customHeight="1">
      <c r="A8" s="233" t="s">
        <v>831</v>
      </c>
      <c r="B8" s="278"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727"/>
      <c r="E9" s="727"/>
      <c r="F9" s="727"/>
      <c r="G9" s="727"/>
      <c r="H9" s="728" t="s">
        <v>917</v>
      </c>
      <c r="I9" s="729" t="s">
        <v>918</v>
      </c>
      <c r="J9" s="728"/>
      <c r="K9" s="729" t="s">
        <v>919</v>
      </c>
      <c r="L9" s="728"/>
      <c r="M9" s="728"/>
      <c r="N9" s="728"/>
      <c r="O9" s="728"/>
      <c r="P9" s="730"/>
      <c r="Q9" s="728" t="s">
        <v>820</v>
      </c>
      <c r="R9" s="728"/>
      <c r="S9" s="728" t="s">
        <v>863</v>
      </c>
      <c r="T9" s="731"/>
      <c r="U9" s="728"/>
      <c r="V9" s="732" t="s">
        <v>864</v>
      </c>
      <c r="W9" s="732" t="s">
        <v>864</v>
      </c>
      <c r="X9" s="232"/>
      <c r="Y9" s="733"/>
      <c r="Z9" s="728" t="s">
        <v>920</v>
      </c>
      <c r="AA9" s="734" t="s">
        <v>921</v>
      </c>
      <c r="AB9" s="728"/>
      <c r="AC9" s="731">
        <v>1</v>
      </c>
      <c r="AD9" s="731"/>
    </row>
    <row r="10" spans="1:1017" s="224" customFormat="1" ht="13.5" customHeight="1">
      <c r="A10" s="225">
        <v>2</v>
      </c>
      <c r="B10" s="239" t="s">
        <v>922</v>
      </c>
      <c r="C10" s="221"/>
      <c r="D10" s="221"/>
      <c r="E10" s="221"/>
      <c r="F10" s="221"/>
      <c r="G10" s="221"/>
      <c r="H10" s="728" t="s">
        <v>923</v>
      </c>
      <c r="I10" s="729" t="s">
        <v>924</v>
      </c>
      <c r="J10" s="728"/>
      <c r="K10" s="729" t="s">
        <v>925</v>
      </c>
      <c r="L10" s="728" t="s">
        <v>926</v>
      </c>
      <c r="M10" s="728" t="s">
        <v>927</v>
      </c>
      <c r="N10" s="728"/>
      <c r="O10" s="728"/>
      <c r="P10" s="730"/>
      <c r="Q10" s="728" t="s">
        <v>817</v>
      </c>
      <c r="R10" s="728"/>
      <c r="S10" s="728" t="s">
        <v>863</v>
      </c>
      <c r="T10" s="731"/>
      <c r="U10" s="728"/>
      <c r="V10" s="732" t="s">
        <v>864</v>
      </c>
      <c r="W10" s="732" t="s">
        <v>864</v>
      </c>
      <c r="X10" s="232"/>
      <c r="Y10" s="733"/>
      <c r="Z10" s="728"/>
      <c r="AA10" s="734"/>
      <c r="AB10" s="728"/>
      <c r="AC10" s="731"/>
      <c r="AD10" s="731"/>
    </row>
    <row r="11" spans="1:1017" s="224" customFormat="1" ht="13.5" customHeight="1">
      <c r="A11" s="225">
        <v>3</v>
      </c>
      <c r="B11" s="239" t="s">
        <v>928</v>
      </c>
      <c r="C11" s="240"/>
      <c r="D11" s="241"/>
      <c r="E11" s="241"/>
      <c r="F11" s="241"/>
      <c r="G11" s="241"/>
      <c r="H11" s="728" t="s">
        <v>929</v>
      </c>
      <c r="I11" s="729" t="s">
        <v>930</v>
      </c>
      <c r="J11" s="728"/>
      <c r="K11" s="729" t="s">
        <v>931</v>
      </c>
      <c r="L11" s="728"/>
      <c r="M11" s="728"/>
      <c r="N11" s="728"/>
      <c r="O11" s="728"/>
      <c r="P11" s="730"/>
      <c r="Q11" s="728" t="s">
        <v>820</v>
      </c>
      <c r="R11" s="728"/>
      <c r="S11" s="728" t="s">
        <v>879</v>
      </c>
      <c r="T11" s="731"/>
      <c r="U11" s="728" t="s">
        <v>932</v>
      </c>
      <c r="V11" s="732" t="s">
        <v>864</v>
      </c>
      <c r="W11" s="732" t="s">
        <v>864</v>
      </c>
      <c r="X11" s="232"/>
      <c r="Y11" s="733"/>
      <c r="Z11" s="728"/>
      <c r="AA11" s="734"/>
      <c r="AB11" s="728"/>
      <c r="AC11" s="731">
        <v>1</v>
      </c>
      <c r="AD11" s="731"/>
    </row>
    <row r="12" spans="1:1017" s="224" customFormat="1" ht="13.5" customHeight="1">
      <c r="A12" s="225">
        <v>4</v>
      </c>
      <c r="B12" s="239" t="s">
        <v>933</v>
      </c>
      <c r="C12" s="240"/>
      <c r="D12" s="241"/>
      <c r="E12" s="241"/>
      <c r="F12" s="241"/>
      <c r="G12" s="241"/>
      <c r="H12" s="728" t="s">
        <v>934</v>
      </c>
      <c r="I12" s="729" t="s">
        <v>935</v>
      </c>
      <c r="J12" s="728"/>
      <c r="K12" s="729" t="s">
        <v>936</v>
      </c>
      <c r="L12" s="728"/>
      <c r="M12" s="728"/>
      <c r="N12" s="728"/>
      <c r="O12" s="728"/>
      <c r="P12" s="730"/>
      <c r="Q12" s="728" t="s">
        <v>820</v>
      </c>
      <c r="R12" s="728"/>
      <c r="S12" s="728" t="s">
        <v>863</v>
      </c>
      <c r="T12" s="731"/>
      <c r="U12" s="728"/>
      <c r="V12" s="732" t="s">
        <v>864</v>
      </c>
      <c r="W12" s="732" t="s">
        <v>864</v>
      </c>
      <c r="X12" s="232"/>
      <c r="Y12" s="733"/>
      <c r="Z12" s="728"/>
      <c r="AA12" s="734"/>
      <c r="AB12" s="728"/>
      <c r="AC12" s="731">
        <v>1</v>
      </c>
      <c r="AD12" s="731"/>
    </row>
    <row r="13" spans="1:1017" s="224" customFormat="1" ht="13.5" customHeight="1">
      <c r="A13" s="225">
        <v>5</v>
      </c>
      <c r="B13" s="239" t="s">
        <v>937</v>
      </c>
      <c r="C13" s="240"/>
      <c r="D13" s="241"/>
      <c r="E13" s="241"/>
      <c r="F13" s="241"/>
      <c r="G13" s="241"/>
      <c r="H13" s="728" t="s">
        <v>938</v>
      </c>
      <c r="I13" s="729"/>
      <c r="J13" s="728"/>
      <c r="K13" s="729" t="s">
        <v>939</v>
      </c>
      <c r="L13" s="728"/>
      <c r="M13" s="728"/>
      <c r="N13" s="728"/>
      <c r="O13" s="728"/>
      <c r="P13" s="730"/>
      <c r="Q13" s="728" t="s">
        <v>820</v>
      </c>
      <c r="R13" s="728"/>
      <c r="S13" s="728" t="s">
        <v>863</v>
      </c>
      <c r="T13" s="731"/>
      <c r="U13" s="728"/>
      <c r="V13" s="732" t="s">
        <v>864</v>
      </c>
      <c r="W13" s="732" t="s">
        <v>864</v>
      </c>
      <c r="X13" s="232"/>
      <c r="Y13" s="733"/>
      <c r="Z13" s="728"/>
      <c r="AA13" s="734"/>
      <c r="AB13" s="728"/>
      <c r="AC13" s="731">
        <v>1</v>
      </c>
      <c r="AD13" s="731"/>
    </row>
    <row r="14" spans="1:1017" s="224" customFormat="1" ht="13.5" customHeight="1">
      <c r="A14" s="225">
        <v>6</v>
      </c>
      <c r="B14" s="239" t="s">
        <v>940</v>
      </c>
      <c r="C14" s="727"/>
      <c r="D14" s="241"/>
      <c r="E14" s="241"/>
      <c r="F14" s="241"/>
      <c r="G14" s="241"/>
      <c r="H14" s="728" t="s">
        <v>941</v>
      </c>
      <c r="I14" s="729"/>
      <c r="J14" s="728"/>
      <c r="K14" s="729" t="s">
        <v>942</v>
      </c>
      <c r="L14" s="728"/>
      <c r="M14" s="728"/>
      <c r="N14" s="728"/>
      <c r="O14" s="728"/>
      <c r="P14" s="730"/>
      <c r="Q14" s="728" t="s">
        <v>817</v>
      </c>
      <c r="R14" s="728"/>
      <c r="S14" s="728" t="s">
        <v>875</v>
      </c>
      <c r="T14" s="731"/>
      <c r="U14" s="728"/>
      <c r="V14" s="732" t="s">
        <v>864</v>
      </c>
      <c r="W14" s="732" t="s">
        <v>864</v>
      </c>
      <c r="X14" s="232"/>
      <c r="Y14" s="733"/>
      <c r="Z14" s="728"/>
      <c r="AA14" s="734"/>
      <c r="AB14" s="728"/>
      <c r="AC14" s="731">
        <v>1</v>
      </c>
      <c r="AD14" s="731"/>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050" priority="78">
      <formula>OR($AD16="X",$AB16="X")</formula>
    </cfRule>
    <cfRule type="expression" dxfId="1049" priority="79">
      <formula>AND($AD16=1,$AB16=1)</formula>
    </cfRule>
    <cfRule type="expression" dxfId="1048" priority="80">
      <formula>$AD16=1</formula>
    </cfRule>
    <cfRule type="expression" dxfId="1047" priority="81">
      <formula>$AB16=1</formula>
    </cfRule>
  </conditionalFormatting>
  <conditionalFormatting sqref="A9:G14">
    <cfRule type="expression" dxfId="1046" priority="23">
      <formula>OR($AD9="X",$AC9="X")</formula>
    </cfRule>
    <cfRule type="expression" dxfId="1045" priority="25">
      <formula>AND($AD9=1,$AC9=1)</formula>
    </cfRule>
    <cfRule type="expression" dxfId="1044" priority="26">
      <formula>$AD9=1</formula>
    </cfRule>
    <cfRule type="expression" dxfId="1043" priority="27">
      <formula>$AC9=1</formula>
    </cfRule>
    <cfRule type="expression" dxfId="1042" priority="28">
      <formula>AND(NOT(ISBLANK($W9)),ISBLANK($AC9),ISBLANK($AD9))</formula>
    </cfRule>
  </conditionalFormatting>
  <conditionalFormatting sqref="C9:C14">
    <cfRule type="expression" dxfId="1041" priority="22">
      <formula>AND($R9="X",$B9&lt;&gt;"")</formula>
    </cfRule>
  </conditionalFormatting>
  <conditionalFormatting sqref="D9:D14">
    <cfRule type="expression" dxfId="1040" priority="24">
      <formula>AND($R9="X",OR($B9&lt;&gt;"",$C9&lt;&gt;""))</formula>
    </cfRule>
  </conditionalFormatting>
  <conditionalFormatting sqref="E9:E14">
    <cfRule type="expression" dxfId="1039"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038" priority="20">
      <formula>AND($R9="X",OR($B9&lt;&gt;"",$C9&lt;&gt;"",$D9&lt;&gt;"",$E9&lt;&gt;""))</formula>
    </cfRule>
  </conditionalFormatting>
  <conditionalFormatting sqref="G9:G14">
    <cfRule type="expression" dxfId="1037" priority="21">
      <formula>AND($R9="X",OR($B9&lt;&gt;"",$C9&lt;&gt;"",$D9&lt;&gt;"",$E9&lt;&gt;"",$F9&lt;&gt;""))</formula>
    </cfRule>
  </conditionalFormatting>
  <conditionalFormatting sqref="H16:H17 H37:H877">
    <cfRule type="expression" dxfId="1036" priority="77">
      <formula>$Q16="X"</formula>
    </cfRule>
  </conditionalFormatting>
  <conditionalFormatting sqref="I9:I14">
    <cfRule type="expression" dxfId="1035" priority="18">
      <formula>$R9="X"</formula>
    </cfRule>
  </conditionalFormatting>
  <conditionalFormatting sqref="Q9:Q14">
    <cfRule type="cellIs" dxfId="1034" priority="2" operator="equal">
      <formula>"1..1"</formula>
    </cfRule>
    <cfRule type="cellIs" dxfId="1033" priority="3" operator="equal">
      <formula>"0..n"</formula>
    </cfRule>
    <cfRule type="cellIs" dxfId="1032"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30"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9" t="s">
        <v>943</v>
      </c>
      <c r="E1" s="150"/>
      <c r="F1" s="157">
        <f>createCase142[[#Totals],[Métier]] / createCase142[[#Totals],[ID]]</f>
        <v>0.96022727272727271</v>
      </c>
      <c r="G1" s="128"/>
      <c r="H1" s="791" t="s">
        <v>911</v>
      </c>
      <c r="I1" s="791"/>
      <c r="J1" s="791"/>
      <c r="O1" s="792" t="s">
        <v>816</v>
      </c>
      <c r="P1" s="792"/>
      <c r="AC1" s="96"/>
      <c r="AE1"/>
      <c r="AF1" s="128"/>
      <c r="ALZ1"/>
    </row>
    <row r="2" spans="1:1014" ht="13.5" customHeight="1">
      <c r="C2" s="555" t="s">
        <v>944</v>
      </c>
      <c r="D2" s="284"/>
      <c r="E2" s="152"/>
      <c r="F2" s="157">
        <f>createCase142[[#Totals],[NexSIS]] / createCase142[[#Totals],[ID]]</f>
        <v>0.47727272727272729</v>
      </c>
      <c r="G2" s="128"/>
      <c r="H2" s="791"/>
      <c r="I2" s="791"/>
      <c r="J2" s="791"/>
      <c r="AC2" s="96"/>
      <c r="AE2"/>
      <c r="AF2" s="128"/>
      <c r="ALZ2"/>
    </row>
    <row r="3" spans="1:1014" ht="13.5" customHeight="1">
      <c r="C3" s="592"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93" t="s">
        <v>828</v>
      </c>
      <c r="M7" s="793"/>
      <c r="N7" s="793"/>
      <c r="O7" s="793"/>
      <c r="AC7" s="793" t="s">
        <v>830</v>
      </c>
      <c r="AD7" s="793"/>
      <c r="AE7"/>
      <c r="AF7" s="128"/>
      <c r="ALZ7"/>
    </row>
    <row r="8" spans="1:1014" ht="13.5" customHeight="1">
      <c r="A8"/>
      <c r="B8" s="532" t="s">
        <v>946</v>
      </c>
      <c r="C8" s="272"/>
      <c r="D8" s="531"/>
      <c r="E8" s="272"/>
      <c r="F8" s="272"/>
      <c r="L8" s="519"/>
      <c r="M8" s="519"/>
      <c r="N8" s="519"/>
      <c r="O8" s="519"/>
      <c r="AC8" s="519"/>
      <c r="AD8" s="519"/>
      <c r="AE8"/>
      <c r="AF8" s="128"/>
      <c r="ALZ8"/>
    </row>
    <row r="9" spans="1:1014" s="533" customFormat="1" ht="13.5" customHeight="1">
      <c r="B9" s="534" t="s">
        <v>947</v>
      </c>
      <c r="C9" s="535"/>
      <c r="D9" s="536"/>
      <c r="E9" s="535"/>
      <c r="F9" s="535"/>
      <c r="G9" s="537"/>
      <c r="H9" s="537"/>
      <c r="I9" s="538"/>
      <c r="J9" s="537"/>
      <c r="K9" s="539"/>
      <c r="L9" s="540"/>
      <c r="M9" s="540"/>
      <c r="N9" s="540"/>
      <c r="O9" s="540"/>
      <c r="P9" s="541"/>
      <c r="Q9" s="537"/>
      <c r="R9" s="537"/>
      <c r="S9" s="537"/>
      <c r="T9" s="542"/>
      <c r="U9" s="537"/>
      <c r="V9" s="795" t="s">
        <v>829</v>
      </c>
      <c r="W9" s="795"/>
      <c r="Y9" s="543"/>
      <c r="Z9" s="537"/>
      <c r="AA9" s="539"/>
      <c r="AB9" s="537"/>
      <c r="AC9" s="540"/>
      <c r="AD9" s="540"/>
      <c r="AF9" s="536"/>
      <c r="AG9" s="536"/>
      <c r="AH9" s="536"/>
      <c r="AI9" s="536"/>
      <c r="AJ9" s="536"/>
      <c r="AK9" s="536"/>
      <c r="AL9" s="536"/>
      <c r="AM9" s="536"/>
      <c r="AN9" s="536"/>
      <c r="AO9" s="536"/>
      <c r="AP9" s="536"/>
      <c r="AQ9" s="536"/>
      <c r="AR9" s="536"/>
      <c r="AS9" s="536"/>
      <c r="AT9" s="536"/>
      <c r="AU9" s="536"/>
      <c r="AV9" s="536"/>
      <c r="AW9" s="536"/>
      <c r="AX9" s="536"/>
      <c r="AY9" s="536"/>
      <c r="AZ9" s="536"/>
      <c r="BA9" s="536"/>
      <c r="BB9" s="536"/>
      <c r="BC9" s="536"/>
      <c r="BD9" s="536"/>
      <c r="BE9" s="536"/>
      <c r="BF9" s="536"/>
      <c r="BG9" s="536"/>
      <c r="BH9" s="536"/>
      <c r="BI9" s="536"/>
      <c r="BJ9" s="536"/>
      <c r="BK9" s="536"/>
      <c r="BL9" s="536"/>
      <c r="BM9" s="536"/>
      <c r="BN9" s="536"/>
      <c r="BO9" s="536"/>
      <c r="BP9" s="536"/>
      <c r="BQ9" s="536"/>
      <c r="BR9" s="536"/>
      <c r="BS9" s="536"/>
      <c r="BT9" s="536"/>
      <c r="BU9" s="536"/>
      <c r="BV9" s="536"/>
      <c r="BW9" s="536"/>
      <c r="BX9" s="536"/>
      <c r="BY9" s="536"/>
      <c r="BZ9" s="536"/>
      <c r="CA9" s="536"/>
      <c r="CB9" s="536"/>
      <c r="CC9" s="536"/>
      <c r="CD9" s="536"/>
      <c r="CE9" s="536"/>
      <c r="CF9" s="536"/>
      <c r="CG9" s="536"/>
      <c r="CH9" s="536"/>
      <c r="CI9" s="536"/>
      <c r="CJ9" s="536"/>
      <c r="CK9" s="536"/>
      <c r="CL9" s="536"/>
      <c r="CM9" s="536"/>
      <c r="CN9" s="536"/>
      <c r="CO9" s="536"/>
      <c r="CP9" s="536"/>
      <c r="CQ9" s="536"/>
      <c r="CR9" s="536"/>
      <c r="CS9" s="536"/>
      <c r="CT9" s="536"/>
      <c r="CU9" s="536"/>
      <c r="CV9" s="536"/>
      <c r="CW9" s="536"/>
      <c r="CX9" s="536"/>
      <c r="CY9" s="536"/>
      <c r="CZ9" s="536"/>
      <c r="DA9" s="536"/>
      <c r="DB9" s="536"/>
      <c r="DC9" s="536"/>
      <c r="DD9" s="536"/>
      <c r="DE9" s="536"/>
      <c r="DF9" s="536"/>
      <c r="DG9" s="536"/>
      <c r="DH9" s="536"/>
      <c r="DI9" s="536"/>
      <c r="DJ9" s="536"/>
      <c r="DK9" s="536"/>
      <c r="DL9" s="536"/>
      <c r="DM9" s="536"/>
      <c r="DN9" s="536"/>
      <c r="DO9" s="536"/>
      <c r="DP9" s="536"/>
      <c r="DQ9" s="536"/>
      <c r="DR9" s="536"/>
      <c r="DS9" s="536"/>
      <c r="DT9" s="536"/>
      <c r="DU9" s="536"/>
      <c r="DV9" s="536"/>
      <c r="DW9" s="536"/>
      <c r="DX9" s="536"/>
      <c r="DY9" s="536"/>
      <c r="DZ9" s="536"/>
      <c r="EA9" s="536"/>
      <c r="EB9" s="536"/>
      <c r="EC9" s="536"/>
      <c r="ED9" s="536"/>
      <c r="EE9" s="536"/>
      <c r="EF9" s="536"/>
      <c r="EG9" s="536"/>
      <c r="EH9" s="536"/>
      <c r="EI9" s="536"/>
      <c r="EJ9" s="536"/>
      <c r="EK9" s="536"/>
      <c r="EL9" s="536"/>
      <c r="EM9" s="536"/>
      <c r="EN9" s="536"/>
      <c r="EO9" s="536"/>
      <c r="EP9" s="536"/>
      <c r="EQ9" s="536"/>
      <c r="ER9" s="536"/>
      <c r="ES9" s="536"/>
      <c r="ET9" s="536"/>
      <c r="EU9" s="536"/>
      <c r="EV9" s="536"/>
      <c r="EW9" s="536"/>
      <c r="EX9" s="536"/>
      <c r="EY9" s="536"/>
      <c r="EZ9" s="536"/>
      <c r="FA9" s="536"/>
      <c r="FB9" s="536"/>
      <c r="FC9" s="536"/>
      <c r="FD9" s="536"/>
      <c r="FE9" s="536"/>
      <c r="FF9" s="536"/>
      <c r="FG9" s="536"/>
      <c r="FH9" s="536"/>
      <c r="FI9" s="536"/>
      <c r="FJ9" s="536"/>
      <c r="FK9" s="536"/>
      <c r="FL9" s="536"/>
      <c r="FM9" s="536"/>
      <c r="FN9" s="536"/>
      <c r="FO9" s="536"/>
      <c r="FP9" s="536"/>
      <c r="FQ9" s="536"/>
      <c r="FR9" s="536"/>
      <c r="FS9" s="536"/>
      <c r="FT9" s="536"/>
      <c r="FU9" s="536"/>
      <c r="FV9" s="536"/>
      <c r="FW9" s="536"/>
      <c r="FX9" s="536"/>
      <c r="FY9" s="536"/>
      <c r="FZ9" s="536"/>
      <c r="GA9" s="536"/>
      <c r="GB9" s="536"/>
      <c r="GC9" s="536"/>
      <c r="GD9" s="536"/>
      <c r="GE9" s="536"/>
      <c r="GF9" s="536"/>
      <c r="GG9" s="536"/>
      <c r="GH9" s="536"/>
      <c r="GI9" s="536"/>
      <c r="GJ9" s="536"/>
      <c r="GK9" s="536"/>
      <c r="GL9" s="536"/>
      <c r="GM9" s="536"/>
      <c r="GN9" s="536"/>
      <c r="GO9" s="536"/>
      <c r="GP9" s="536"/>
      <c r="GQ9" s="536"/>
      <c r="GR9" s="536"/>
      <c r="GS9" s="536"/>
      <c r="GT9" s="536"/>
      <c r="GU9" s="536"/>
      <c r="GV9" s="536"/>
      <c r="GW9" s="536"/>
      <c r="GX9" s="536"/>
      <c r="GY9" s="536"/>
      <c r="GZ9" s="536"/>
      <c r="HA9" s="536"/>
      <c r="HB9" s="536"/>
      <c r="HC9" s="536"/>
      <c r="HD9" s="536"/>
      <c r="HE9" s="536"/>
      <c r="HF9" s="536"/>
      <c r="HG9" s="536"/>
      <c r="HH9" s="536"/>
      <c r="HI9" s="536"/>
      <c r="HJ9" s="536"/>
      <c r="HK9" s="536"/>
      <c r="HL9" s="536"/>
      <c r="HM9" s="536"/>
      <c r="HN9" s="536"/>
      <c r="HO9" s="536"/>
      <c r="HP9" s="536"/>
      <c r="HQ9" s="536"/>
      <c r="HR9" s="536"/>
      <c r="HS9" s="536"/>
      <c r="HT9" s="536"/>
      <c r="HU9" s="536"/>
      <c r="HV9" s="536"/>
      <c r="HW9" s="536"/>
      <c r="HX9" s="536"/>
      <c r="HY9" s="536"/>
      <c r="HZ9" s="536"/>
      <c r="IA9" s="536"/>
      <c r="IB9" s="536"/>
      <c r="IC9" s="536"/>
      <c r="ID9" s="536"/>
      <c r="IE9" s="536"/>
      <c r="IF9" s="536"/>
      <c r="IG9" s="536"/>
      <c r="IH9" s="536"/>
      <c r="II9" s="536"/>
      <c r="IJ9" s="536"/>
      <c r="IK9" s="536"/>
      <c r="IL9" s="536"/>
      <c r="IM9" s="536"/>
      <c r="IN9" s="536"/>
      <c r="IO9" s="536"/>
      <c r="IP9" s="536"/>
      <c r="IQ9" s="536"/>
      <c r="IR9" s="536"/>
      <c r="IS9" s="536"/>
      <c r="IT9" s="536"/>
      <c r="IU9" s="536"/>
      <c r="IV9" s="536"/>
      <c r="IW9" s="536"/>
      <c r="IX9" s="536"/>
      <c r="IY9" s="536"/>
      <c r="IZ9" s="536"/>
      <c r="JA9" s="536"/>
      <c r="JB9" s="536"/>
      <c r="JC9" s="536"/>
      <c r="JD9" s="536"/>
      <c r="JE9" s="536"/>
      <c r="JF9" s="536"/>
      <c r="JG9" s="536"/>
      <c r="JH9" s="536"/>
      <c r="JI9" s="536"/>
      <c r="JJ9" s="536"/>
      <c r="JK9" s="536"/>
      <c r="JL9" s="536"/>
      <c r="JM9" s="536"/>
      <c r="JN9" s="536"/>
      <c r="JO9" s="536"/>
      <c r="JP9" s="536"/>
      <c r="JQ9" s="536"/>
      <c r="JR9" s="536"/>
      <c r="JS9" s="536"/>
      <c r="JT9" s="536"/>
      <c r="JU9" s="536"/>
      <c r="JV9" s="536"/>
      <c r="JW9" s="536"/>
      <c r="JX9" s="536"/>
      <c r="JY9" s="536"/>
      <c r="JZ9" s="536"/>
      <c r="KA9" s="536"/>
      <c r="KB9" s="536"/>
      <c r="KC9" s="536"/>
      <c r="KD9" s="536"/>
      <c r="KE9" s="536"/>
      <c r="KF9" s="536"/>
      <c r="KG9" s="536"/>
      <c r="KH9" s="536"/>
      <c r="KI9" s="536"/>
      <c r="KJ9" s="536"/>
      <c r="KK9" s="536"/>
      <c r="KL9" s="536"/>
      <c r="KM9" s="536"/>
      <c r="KN9" s="536"/>
      <c r="KO9" s="536"/>
      <c r="KP9" s="536"/>
      <c r="KQ9" s="536"/>
      <c r="KR9" s="536"/>
      <c r="KS9" s="536"/>
      <c r="KT9" s="536"/>
      <c r="KU9" s="536"/>
      <c r="KV9" s="536"/>
      <c r="KW9" s="536"/>
      <c r="KX9" s="536"/>
      <c r="KY9" s="536"/>
      <c r="KZ9" s="536"/>
      <c r="LA9" s="536"/>
      <c r="LB9" s="536"/>
      <c r="LC9" s="536"/>
      <c r="LD9" s="536"/>
      <c r="LE9" s="536"/>
      <c r="LF9" s="536"/>
      <c r="LG9" s="536"/>
      <c r="LH9" s="536"/>
      <c r="LI9" s="536"/>
      <c r="LJ9" s="536"/>
      <c r="LK9" s="536"/>
      <c r="LL9" s="536"/>
      <c r="LM9" s="536"/>
      <c r="LN9" s="536"/>
      <c r="LO9" s="536"/>
      <c r="LP9" s="536"/>
      <c r="LQ9" s="536"/>
      <c r="LR9" s="536"/>
      <c r="LS9" s="536"/>
      <c r="LT9" s="536"/>
      <c r="LU9" s="536"/>
      <c r="LV9" s="536"/>
      <c r="LW9" s="536"/>
      <c r="LX9" s="536"/>
      <c r="LY9" s="536"/>
      <c r="LZ9" s="536"/>
      <c r="MA9" s="536"/>
      <c r="MB9" s="536"/>
      <c r="MC9" s="536"/>
      <c r="MD9" s="536"/>
      <c r="ME9" s="536"/>
      <c r="MF9" s="536"/>
      <c r="MG9" s="536"/>
      <c r="MH9" s="536"/>
      <c r="MI9" s="536"/>
      <c r="MJ9" s="536"/>
      <c r="MK9" s="536"/>
      <c r="ML9" s="536"/>
      <c r="MM9" s="536"/>
      <c r="MN9" s="536"/>
      <c r="MO9" s="536"/>
      <c r="MP9" s="536"/>
      <c r="MQ9" s="536"/>
      <c r="MR9" s="536"/>
      <c r="MS9" s="536"/>
      <c r="MT9" s="536"/>
      <c r="MU9" s="536"/>
      <c r="MV9" s="536"/>
      <c r="MW9" s="536"/>
      <c r="MX9" s="536"/>
      <c r="MY9" s="536"/>
      <c r="MZ9" s="536"/>
      <c r="NA9" s="536"/>
      <c r="NB9" s="536"/>
      <c r="NC9" s="536"/>
      <c r="ND9" s="536"/>
      <c r="NE9" s="536"/>
      <c r="NF9" s="536"/>
      <c r="NG9" s="536"/>
      <c r="NH9" s="536"/>
      <c r="NI9" s="536"/>
      <c r="NJ9" s="536"/>
      <c r="NK9" s="536"/>
      <c r="NL9" s="536"/>
      <c r="NM9" s="536"/>
      <c r="NN9" s="536"/>
      <c r="NO9" s="536"/>
      <c r="NP9" s="536"/>
      <c r="NQ9" s="536"/>
      <c r="NR9" s="536"/>
      <c r="NS9" s="536"/>
      <c r="NT9" s="536"/>
      <c r="NU9" s="536"/>
      <c r="NV9" s="536"/>
      <c r="NW9" s="536"/>
      <c r="NX9" s="536"/>
      <c r="NY9" s="536"/>
      <c r="NZ9" s="536"/>
      <c r="OA9" s="536"/>
      <c r="OB9" s="536"/>
      <c r="OC9" s="536"/>
      <c r="OD9" s="536"/>
      <c r="OE9" s="536"/>
      <c r="OF9" s="536"/>
      <c r="OG9" s="536"/>
      <c r="OH9" s="536"/>
      <c r="OI9" s="536"/>
      <c r="OJ9" s="536"/>
      <c r="OK9" s="536"/>
      <c r="OL9" s="536"/>
      <c r="OM9" s="536"/>
      <c r="ON9" s="536"/>
      <c r="OO9" s="536"/>
      <c r="OP9" s="536"/>
      <c r="OQ9" s="536"/>
      <c r="OR9" s="536"/>
      <c r="OS9" s="536"/>
      <c r="OT9" s="536"/>
      <c r="OU9" s="536"/>
      <c r="OV9" s="536"/>
      <c r="OW9" s="536"/>
      <c r="OX9" s="536"/>
      <c r="OY9" s="536"/>
      <c r="OZ9" s="536"/>
      <c r="PA9" s="536"/>
      <c r="PB9" s="536"/>
      <c r="PC9" s="536"/>
      <c r="PD9" s="536"/>
      <c r="PE9" s="536"/>
      <c r="PF9" s="536"/>
      <c r="PG9" s="536"/>
      <c r="PH9" s="536"/>
      <c r="PI9" s="536"/>
      <c r="PJ9" s="536"/>
      <c r="PK9" s="536"/>
      <c r="PL9" s="536"/>
      <c r="PM9" s="536"/>
      <c r="PN9" s="536"/>
      <c r="PO9" s="536"/>
      <c r="PP9" s="536"/>
      <c r="PQ9" s="536"/>
      <c r="PR9" s="536"/>
      <c r="PS9" s="536"/>
      <c r="PT9" s="536"/>
      <c r="PU9" s="536"/>
      <c r="PV9" s="536"/>
      <c r="PW9" s="536"/>
      <c r="PX9" s="536"/>
      <c r="PY9" s="536"/>
      <c r="PZ9" s="536"/>
      <c r="QA9" s="536"/>
      <c r="QB9" s="536"/>
      <c r="QC9" s="536"/>
      <c r="QD9" s="536"/>
      <c r="QE9" s="536"/>
      <c r="QF9" s="536"/>
      <c r="QG9" s="536"/>
      <c r="QH9" s="536"/>
      <c r="QI9" s="536"/>
      <c r="QJ9" s="536"/>
      <c r="QK9" s="536"/>
      <c r="QL9" s="536"/>
      <c r="QM9" s="536"/>
      <c r="QN9" s="536"/>
      <c r="QO9" s="536"/>
      <c r="QP9" s="536"/>
      <c r="QQ9" s="536"/>
      <c r="QR9" s="536"/>
      <c r="QS9" s="536"/>
      <c r="QT9" s="536"/>
      <c r="QU9" s="536"/>
      <c r="QV9" s="536"/>
      <c r="QW9" s="536"/>
      <c r="QX9" s="536"/>
      <c r="QY9" s="536"/>
      <c r="QZ9" s="536"/>
      <c r="RA9" s="536"/>
      <c r="RB9" s="536"/>
      <c r="RC9" s="536"/>
      <c r="RD9" s="536"/>
      <c r="RE9" s="536"/>
      <c r="RF9" s="536"/>
      <c r="RG9" s="536"/>
      <c r="RH9" s="536"/>
      <c r="RI9" s="536"/>
      <c r="RJ9" s="536"/>
      <c r="RK9" s="536"/>
      <c r="RL9" s="536"/>
      <c r="RM9" s="536"/>
      <c r="RN9" s="536"/>
      <c r="RO9" s="536"/>
      <c r="RP9" s="536"/>
      <c r="RQ9" s="536"/>
      <c r="RR9" s="536"/>
      <c r="RS9" s="536"/>
      <c r="RT9" s="536"/>
      <c r="RU9" s="536"/>
      <c r="RV9" s="536"/>
      <c r="RW9" s="536"/>
      <c r="RX9" s="536"/>
      <c r="RY9" s="536"/>
      <c r="RZ9" s="536"/>
      <c r="SA9" s="536"/>
      <c r="SB9" s="536"/>
      <c r="SC9" s="536"/>
      <c r="SD9" s="536"/>
      <c r="SE9" s="536"/>
      <c r="SF9" s="536"/>
      <c r="SG9" s="536"/>
      <c r="SH9" s="536"/>
      <c r="SI9" s="536"/>
      <c r="SJ9" s="536"/>
      <c r="SK9" s="536"/>
      <c r="SL9" s="536"/>
      <c r="SM9" s="536"/>
      <c r="SN9" s="536"/>
      <c r="SO9" s="536"/>
      <c r="SP9" s="536"/>
      <c r="SQ9" s="536"/>
      <c r="SR9" s="536"/>
      <c r="SS9" s="536"/>
      <c r="ST9" s="536"/>
      <c r="SU9" s="536"/>
      <c r="SV9" s="536"/>
      <c r="SW9" s="536"/>
      <c r="SX9" s="536"/>
      <c r="SY9" s="536"/>
      <c r="SZ9" s="536"/>
      <c r="TA9" s="536"/>
      <c r="TB9" s="536"/>
      <c r="TC9" s="536"/>
      <c r="TD9" s="536"/>
      <c r="TE9" s="536"/>
      <c r="TF9" s="536"/>
      <c r="TG9" s="536"/>
      <c r="TH9" s="536"/>
      <c r="TI9" s="536"/>
      <c r="TJ9" s="536"/>
      <c r="TK9" s="536"/>
      <c r="TL9" s="536"/>
      <c r="TM9" s="536"/>
      <c r="TN9" s="536"/>
      <c r="TO9" s="536"/>
      <c r="TP9" s="536"/>
      <c r="TQ9" s="536"/>
      <c r="TR9" s="536"/>
      <c r="TS9" s="536"/>
      <c r="TT9" s="536"/>
      <c r="TU9" s="536"/>
      <c r="TV9" s="536"/>
      <c r="TW9" s="536"/>
      <c r="TX9" s="536"/>
      <c r="TY9" s="536"/>
      <c r="TZ9" s="536"/>
      <c r="UA9" s="536"/>
      <c r="UB9" s="536"/>
      <c r="UC9" s="536"/>
      <c r="UD9" s="536"/>
      <c r="UE9" s="536"/>
      <c r="UF9" s="536"/>
      <c r="UG9" s="536"/>
      <c r="UH9" s="536"/>
      <c r="UI9" s="536"/>
      <c r="UJ9" s="536"/>
      <c r="UK9" s="536"/>
      <c r="UL9" s="536"/>
      <c r="UM9" s="536"/>
      <c r="UN9" s="536"/>
      <c r="UO9" s="536"/>
      <c r="UP9" s="536"/>
      <c r="UQ9" s="536"/>
      <c r="UR9" s="536"/>
      <c r="US9" s="536"/>
      <c r="UT9" s="536"/>
      <c r="UU9" s="536"/>
      <c r="UV9" s="536"/>
      <c r="UW9" s="536"/>
      <c r="UX9" s="536"/>
      <c r="UY9" s="536"/>
      <c r="UZ9" s="536"/>
      <c r="VA9" s="536"/>
      <c r="VB9" s="536"/>
      <c r="VC9" s="536"/>
      <c r="VD9" s="536"/>
      <c r="VE9" s="536"/>
      <c r="VF9" s="536"/>
      <c r="VG9" s="536"/>
      <c r="VH9" s="536"/>
      <c r="VI9" s="536"/>
      <c r="VJ9" s="536"/>
      <c r="VK9" s="536"/>
      <c r="VL9" s="536"/>
      <c r="VM9" s="536"/>
      <c r="VN9" s="536"/>
      <c r="VO9" s="536"/>
      <c r="VP9" s="536"/>
      <c r="VQ9" s="536"/>
      <c r="VR9" s="536"/>
      <c r="VS9" s="536"/>
      <c r="VT9" s="536"/>
      <c r="VU9" s="536"/>
      <c r="VV9" s="536"/>
      <c r="VW9" s="536"/>
      <c r="VX9" s="536"/>
      <c r="VY9" s="536"/>
      <c r="VZ9" s="536"/>
      <c r="WA9" s="536"/>
      <c r="WB9" s="536"/>
      <c r="WC9" s="536"/>
      <c r="WD9" s="536"/>
      <c r="WE9" s="536"/>
      <c r="WF9" s="536"/>
      <c r="WG9" s="536"/>
      <c r="WH9" s="536"/>
      <c r="WI9" s="536"/>
      <c r="WJ9" s="536"/>
      <c r="WK9" s="536"/>
      <c r="WL9" s="536"/>
      <c r="WM9" s="536"/>
      <c r="WN9" s="536"/>
      <c r="WO9" s="536"/>
      <c r="WP9" s="536"/>
      <c r="WQ9" s="536"/>
      <c r="WR9" s="536"/>
      <c r="WS9" s="536"/>
      <c r="WT9" s="536"/>
      <c r="WU9" s="536"/>
      <c r="WV9" s="536"/>
      <c r="WW9" s="536"/>
      <c r="WX9" s="536"/>
      <c r="WY9" s="536"/>
      <c r="WZ9" s="536"/>
      <c r="XA9" s="536"/>
      <c r="XB9" s="536"/>
      <c r="XC9" s="536"/>
      <c r="XD9" s="536"/>
      <c r="XE9" s="536"/>
      <c r="XF9" s="536"/>
      <c r="XG9" s="536"/>
      <c r="XH9" s="536"/>
      <c r="XI9" s="536"/>
      <c r="XJ9" s="536"/>
      <c r="XK9" s="536"/>
      <c r="XL9" s="536"/>
      <c r="XM9" s="536"/>
      <c r="XN9" s="536"/>
      <c r="XO9" s="536"/>
      <c r="XP9" s="536"/>
      <c r="XQ9" s="536"/>
      <c r="XR9" s="536"/>
      <c r="XS9" s="536"/>
      <c r="XT9" s="536"/>
      <c r="XU9" s="536"/>
      <c r="XV9" s="536"/>
      <c r="XW9" s="536"/>
      <c r="XX9" s="536"/>
      <c r="XY9" s="536"/>
      <c r="XZ9" s="536"/>
      <c r="YA9" s="536"/>
      <c r="YB9" s="536"/>
      <c r="YC9" s="536"/>
      <c r="YD9" s="536"/>
      <c r="YE9" s="536"/>
      <c r="YF9" s="536"/>
      <c r="YG9" s="536"/>
      <c r="YH9" s="536"/>
      <c r="YI9" s="536"/>
      <c r="YJ9" s="536"/>
      <c r="YK9" s="536"/>
      <c r="YL9" s="536"/>
      <c r="YM9" s="536"/>
      <c r="YN9" s="536"/>
      <c r="YO9" s="536"/>
      <c r="YP9" s="536"/>
      <c r="YQ9" s="536"/>
      <c r="YR9" s="536"/>
      <c r="YS9" s="536"/>
      <c r="YT9" s="536"/>
      <c r="YU9" s="536"/>
      <c r="YV9" s="536"/>
      <c r="YW9" s="536"/>
      <c r="YX9" s="536"/>
      <c r="YY9" s="536"/>
      <c r="YZ9" s="536"/>
      <c r="ZA9" s="536"/>
      <c r="ZB9" s="536"/>
      <c r="ZC9" s="536"/>
      <c r="ZD9" s="536"/>
      <c r="ZE9" s="536"/>
      <c r="ZF9" s="536"/>
      <c r="ZG9" s="536"/>
      <c r="ZH9" s="536"/>
      <c r="ZI9" s="536"/>
      <c r="ZJ9" s="536"/>
      <c r="ZK9" s="536"/>
      <c r="ZL9" s="536"/>
      <c r="ZM9" s="536"/>
      <c r="ZN9" s="536"/>
      <c r="ZO9" s="536"/>
      <c r="ZP9" s="536"/>
      <c r="ZQ9" s="536"/>
      <c r="ZR9" s="536"/>
      <c r="ZS9" s="536"/>
      <c r="ZT9" s="536"/>
      <c r="ZU9" s="536"/>
      <c r="ZV9" s="536"/>
      <c r="ZW9" s="536"/>
      <c r="ZX9" s="536"/>
      <c r="ZY9" s="536"/>
      <c r="ZZ9" s="536"/>
      <c r="AAA9" s="536"/>
      <c r="AAB9" s="536"/>
      <c r="AAC9" s="536"/>
      <c r="AAD9" s="536"/>
      <c r="AAE9" s="536"/>
      <c r="AAF9" s="536"/>
      <c r="AAG9" s="536"/>
      <c r="AAH9" s="536"/>
      <c r="AAI9" s="536"/>
      <c r="AAJ9" s="536"/>
      <c r="AAK9" s="536"/>
      <c r="AAL9" s="536"/>
      <c r="AAM9" s="536"/>
      <c r="AAN9" s="536"/>
      <c r="AAO9" s="536"/>
      <c r="AAP9" s="536"/>
      <c r="AAQ9" s="536"/>
      <c r="AAR9" s="536"/>
      <c r="AAS9" s="536"/>
      <c r="AAT9" s="536"/>
      <c r="AAU9" s="536"/>
      <c r="AAV9" s="536"/>
      <c r="AAW9" s="536"/>
      <c r="AAX9" s="536"/>
      <c r="AAY9" s="536"/>
      <c r="AAZ9" s="536"/>
      <c r="ABA9" s="536"/>
      <c r="ABB9" s="536"/>
      <c r="ABC9" s="536"/>
      <c r="ABD9" s="536"/>
      <c r="ABE9" s="536"/>
      <c r="ABF9" s="536"/>
      <c r="ABG9" s="536"/>
      <c r="ABH9" s="536"/>
      <c r="ABI9" s="536"/>
      <c r="ABJ9" s="536"/>
      <c r="ABK9" s="536"/>
      <c r="ABL9" s="536"/>
      <c r="ABM9" s="536"/>
      <c r="ABN9" s="536"/>
      <c r="ABO9" s="536"/>
      <c r="ABP9" s="536"/>
      <c r="ABQ9" s="536"/>
      <c r="ABR9" s="536"/>
      <c r="ABS9" s="536"/>
      <c r="ABT9" s="536"/>
      <c r="ABU9" s="536"/>
      <c r="ABV9" s="536"/>
      <c r="ABW9" s="536"/>
      <c r="ABX9" s="536"/>
      <c r="ABY9" s="536"/>
      <c r="ABZ9" s="536"/>
      <c r="ACA9" s="536"/>
      <c r="ACB9" s="536"/>
      <c r="ACC9" s="536"/>
      <c r="ACD9" s="536"/>
      <c r="ACE9" s="536"/>
      <c r="ACF9" s="536"/>
      <c r="ACG9" s="536"/>
      <c r="ACH9" s="536"/>
      <c r="ACI9" s="536"/>
      <c r="ACJ9" s="536"/>
      <c r="ACK9" s="536"/>
      <c r="ACL9" s="536"/>
      <c r="ACM9" s="536"/>
      <c r="ACN9" s="536"/>
      <c r="ACO9" s="536"/>
      <c r="ACP9" s="536"/>
      <c r="ACQ9" s="536"/>
      <c r="ACR9" s="536"/>
      <c r="ACS9" s="536"/>
      <c r="ACT9" s="536"/>
      <c r="ACU9" s="536"/>
      <c r="ACV9" s="536"/>
      <c r="ACW9" s="536"/>
      <c r="ACX9" s="536"/>
      <c r="ACY9" s="536"/>
      <c r="ACZ9" s="536"/>
      <c r="ADA9" s="536"/>
      <c r="ADB9" s="536"/>
      <c r="ADC9" s="536"/>
      <c r="ADD9" s="536"/>
      <c r="ADE9" s="536"/>
      <c r="ADF9" s="536"/>
      <c r="ADG9" s="536"/>
      <c r="ADH9" s="536"/>
      <c r="ADI9" s="536"/>
      <c r="ADJ9" s="536"/>
      <c r="ADK9" s="536"/>
      <c r="ADL9" s="536"/>
      <c r="ADM9" s="536"/>
      <c r="ADN9" s="536"/>
      <c r="ADO9" s="536"/>
      <c r="ADP9" s="536"/>
      <c r="ADQ9" s="536"/>
      <c r="ADR9" s="536"/>
      <c r="ADS9" s="536"/>
      <c r="ADT9" s="536"/>
      <c r="ADU9" s="536"/>
      <c r="ADV9" s="536"/>
      <c r="ADW9" s="536"/>
      <c r="ADX9" s="536"/>
      <c r="ADY9" s="536"/>
      <c r="ADZ9" s="536"/>
      <c r="AEA9" s="536"/>
      <c r="AEB9" s="536"/>
      <c r="AEC9" s="536"/>
      <c r="AED9" s="536"/>
      <c r="AEE9" s="536"/>
      <c r="AEF9" s="536"/>
      <c r="AEG9" s="536"/>
      <c r="AEH9" s="536"/>
      <c r="AEI9" s="536"/>
      <c r="AEJ9" s="536"/>
      <c r="AEK9" s="536"/>
      <c r="AEL9" s="536"/>
      <c r="AEM9" s="536"/>
      <c r="AEN9" s="536"/>
      <c r="AEO9" s="536"/>
      <c r="AEP9" s="536"/>
      <c r="AEQ9" s="536"/>
      <c r="AER9" s="536"/>
      <c r="AES9" s="536"/>
      <c r="AET9" s="536"/>
      <c r="AEU9" s="536"/>
      <c r="AEV9" s="536"/>
      <c r="AEW9" s="536"/>
      <c r="AEX9" s="536"/>
      <c r="AEY9" s="536"/>
      <c r="AEZ9" s="536"/>
      <c r="AFA9" s="536"/>
      <c r="AFB9" s="536"/>
      <c r="AFC9" s="536"/>
      <c r="AFD9" s="536"/>
      <c r="AFE9" s="536"/>
      <c r="AFF9" s="536"/>
      <c r="AFG9" s="536"/>
      <c r="AFH9" s="536"/>
      <c r="AFI9" s="536"/>
      <c r="AFJ9" s="536"/>
      <c r="AFK9" s="536"/>
      <c r="AFL9" s="536"/>
      <c r="AFM9" s="536"/>
      <c r="AFN9" s="536"/>
      <c r="AFO9" s="536"/>
      <c r="AFP9" s="536"/>
      <c r="AFQ9" s="536"/>
      <c r="AFR9" s="536"/>
      <c r="AFS9" s="536"/>
      <c r="AFT9" s="536"/>
      <c r="AFU9" s="536"/>
      <c r="AFV9" s="536"/>
      <c r="AFW9" s="536"/>
      <c r="AFX9" s="536"/>
      <c r="AFY9" s="536"/>
      <c r="AFZ9" s="536"/>
      <c r="AGA9" s="536"/>
      <c r="AGB9" s="536"/>
      <c r="AGC9" s="536"/>
      <c r="AGD9" s="536"/>
      <c r="AGE9" s="536"/>
      <c r="AGF9" s="536"/>
      <c r="AGG9" s="536"/>
      <c r="AGH9" s="536"/>
      <c r="AGI9" s="536"/>
      <c r="AGJ9" s="536"/>
      <c r="AGK9" s="536"/>
      <c r="AGL9" s="536"/>
      <c r="AGM9" s="536"/>
      <c r="AGN9" s="536"/>
      <c r="AGO9" s="536"/>
      <c r="AGP9" s="536"/>
      <c r="AGQ9" s="536"/>
      <c r="AGR9" s="536"/>
      <c r="AGS9" s="536"/>
      <c r="AGT9" s="536"/>
      <c r="AGU9" s="536"/>
      <c r="AGV9" s="536"/>
      <c r="AGW9" s="536"/>
      <c r="AGX9" s="536"/>
      <c r="AGY9" s="536"/>
      <c r="AGZ9" s="536"/>
      <c r="AHA9" s="536"/>
      <c r="AHB9" s="536"/>
      <c r="AHC9" s="536"/>
      <c r="AHD9" s="536"/>
      <c r="AHE9" s="536"/>
      <c r="AHF9" s="536"/>
      <c r="AHG9" s="536"/>
      <c r="AHH9" s="536"/>
      <c r="AHI9" s="536"/>
      <c r="AHJ9" s="536"/>
      <c r="AHK9" s="536"/>
      <c r="AHL9" s="536"/>
      <c r="AHM9" s="536"/>
      <c r="AHN9" s="536"/>
      <c r="AHO9" s="536"/>
      <c r="AHP9" s="536"/>
      <c r="AHQ9" s="536"/>
      <c r="AHR9" s="536"/>
      <c r="AHS9" s="536"/>
      <c r="AHT9" s="536"/>
      <c r="AHU9" s="536"/>
      <c r="AHV9" s="536"/>
      <c r="AHW9" s="536"/>
      <c r="AHX9" s="536"/>
      <c r="AHY9" s="536"/>
      <c r="AHZ9" s="536"/>
      <c r="AIA9" s="536"/>
      <c r="AIB9" s="536"/>
      <c r="AIC9" s="536"/>
      <c r="AID9" s="536"/>
      <c r="AIE9" s="536"/>
      <c r="AIF9" s="536"/>
      <c r="AIG9" s="536"/>
      <c r="AIH9" s="536"/>
      <c r="AII9" s="536"/>
      <c r="AIJ9" s="536"/>
      <c r="AIK9" s="536"/>
      <c r="AIL9" s="536"/>
      <c r="AIM9" s="536"/>
      <c r="AIN9" s="536"/>
      <c r="AIO9" s="536"/>
      <c r="AIP9" s="536"/>
      <c r="AIQ9" s="536"/>
      <c r="AIR9" s="536"/>
      <c r="AIS9" s="536"/>
      <c r="AIT9" s="536"/>
      <c r="AIU9" s="536"/>
      <c r="AIV9" s="536"/>
      <c r="AIW9" s="536"/>
      <c r="AIX9" s="536"/>
      <c r="AIY9" s="536"/>
      <c r="AIZ9" s="536"/>
      <c r="AJA9" s="536"/>
      <c r="AJB9" s="536"/>
      <c r="AJC9" s="536"/>
      <c r="AJD9" s="536"/>
      <c r="AJE9" s="536"/>
      <c r="AJF9" s="536"/>
      <c r="AJG9" s="536"/>
      <c r="AJH9" s="536"/>
      <c r="AJI9" s="536"/>
      <c r="AJJ9" s="536"/>
      <c r="AJK9" s="536"/>
      <c r="AJL9" s="536"/>
      <c r="AJM9" s="536"/>
      <c r="AJN9" s="536"/>
      <c r="AJO9" s="536"/>
      <c r="AJP9" s="536"/>
      <c r="AJQ9" s="536"/>
      <c r="AJR9" s="536"/>
      <c r="AJS9" s="536"/>
      <c r="AJT9" s="536"/>
      <c r="AJU9" s="536"/>
      <c r="AJV9" s="536"/>
      <c r="AJW9" s="536"/>
      <c r="AJX9" s="536"/>
      <c r="AJY9" s="536"/>
      <c r="AJZ9" s="536"/>
      <c r="AKA9" s="536"/>
      <c r="AKB9" s="536"/>
      <c r="AKC9" s="536"/>
      <c r="AKD9" s="536"/>
      <c r="AKE9" s="536"/>
      <c r="AKF9" s="536"/>
      <c r="AKG9" s="536"/>
      <c r="AKH9" s="536"/>
      <c r="AKI9" s="536"/>
      <c r="AKJ9" s="536"/>
      <c r="AKK9" s="536"/>
      <c r="AKL9" s="536"/>
      <c r="AKM9" s="536"/>
      <c r="AKN9" s="536"/>
      <c r="AKO9" s="536"/>
      <c r="AKP9" s="536"/>
      <c r="AKQ9" s="536"/>
      <c r="AKR9" s="536"/>
      <c r="AKS9" s="536"/>
      <c r="AKT9" s="536"/>
      <c r="AKU9" s="536"/>
      <c r="AKV9" s="536"/>
      <c r="AKW9" s="536"/>
      <c r="AKX9" s="536"/>
      <c r="AKY9" s="536"/>
      <c r="AKZ9" s="536"/>
      <c r="ALA9" s="536"/>
      <c r="ALB9" s="536"/>
      <c r="ALC9" s="536"/>
      <c r="ALD9" s="536"/>
      <c r="ALE9" s="536"/>
      <c r="ALF9" s="536"/>
      <c r="ALG9" s="536"/>
      <c r="ALH9" s="536"/>
      <c r="ALI9" s="536"/>
      <c r="ALJ9" s="536"/>
      <c r="ALK9" s="536"/>
      <c r="ALL9" s="536"/>
      <c r="ALM9" s="536"/>
      <c r="ALN9" s="536"/>
      <c r="ALO9" s="536"/>
      <c r="ALP9" s="536"/>
      <c r="ALQ9" s="536"/>
      <c r="ALR9" s="536"/>
      <c r="ALS9" s="536"/>
      <c r="ALT9" s="536"/>
      <c r="ALU9" s="536"/>
      <c r="ALV9" s="536"/>
      <c r="ALW9" s="536"/>
      <c r="ALX9" s="536"/>
      <c r="ALY9" s="536"/>
    </row>
    <row r="10" spans="1:1014" s="533" customFormat="1" ht="13.5" customHeight="1">
      <c r="B10" s="534" t="s">
        <v>948</v>
      </c>
      <c r="C10" s="535"/>
      <c r="D10" s="536"/>
      <c r="E10" s="535"/>
      <c r="F10" s="535"/>
      <c r="G10" s="537"/>
      <c r="H10" s="537"/>
      <c r="I10" s="538"/>
      <c r="J10" s="537"/>
      <c r="K10" s="539"/>
      <c r="L10" s="540"/>
      <c r="M10" s="540"/>
      <c r="N10" s="540"/>
      <c r="O10" s="540"/>
      <c r="P10" s="541"/>
      <c r="Q10" s="537"/>
      <c r="R10" s="537"/>
      <c r="S10" s="537"/>
      <c r="T10" s="542"/>
      <c r="U10" s="537"/>
      <c r="V10" s="795"/>
      <c r="W10" s="795"/>
      <c r="Y10" s="543"/>
      <c r="Z10" s="537"/>
      <c r="AA10" s="539"/>
      <c r="AB10" s="537"/>
      <c r="AC10" s="540"/>
      <c r="AD10" s="540"/>
      <c r="AF10" s="536"/>
      <c r="AG10" s="536"/>
      <c r="AH10" s="536"/>
      <c r="AI10" s="536"/>
      <c r="AJ10" s="536"/>
      <c r="AK10" s="536"/>
      <c r="AL10" s="536"/>
      <c r="AM10" s="536"/>
      <c r="AN10" s="536"/>
      <c r="AO10" s="536"/>
      <c r="AP10" s="536"/>
      <c r="AQ10" s="536"/>
      <c r="AR10" s="536"/>
      <c r="AS10" s="536"/>
      <c r="AT10" s="536"/>
      <c r="AU10" s="536"/>
      <c r="AV10" s="536"/>
      <c r="AW10" s="536"/>
      <c r="AX10" s="536"/>
      <c r="AY10" s="536"/>
      <c r="AZ10" s="536"/>
      <c r="BA10" s="536"/>
      <c r="BB10" s="536"/>
      <c r="BC10" s="536"/>
      <c r="BD10" s="536"/>
      <c r="BE10" s="536"/>
      <c r="BF10" s="536"/>
      <c r="BG10" s="536"/>
      <c r="BH10" s="536"/>
      <c r="BI10" s="536"/>
      <c r="BJ10" s="536"/>
      <c r="BK10" s="536"/>
      <c r="BL10" s="536"/>
      <c r="BM10" s="536"/>
      <c r="BN10" s="536"/>
      <c r="BO10" s="536"/>
      <c r="BP10" s="536"/>
      <c r="BQ10" s="536"/>
      <c r="BR10" s="536"/>
      <c r="BS10" s="536"/>
      <c r="BT10" s="536"/>
      <c r="BU10" s="536"/>
      <c r="BV10" s="536"/>
      <c r="BW10" s="536"/>
      <c r="BX10" s="536"/>
      <c r="BY10" s="536"/>
      <c r="BZ10" s="536"/>
      <c r="CA10" s="536"/>
      <c r="CB10" s="536"/>
      <c r="CC10" s="536"/>
      <c r="CD10" s="536"/>
      <c r="CE10" s="536"/>
      <c r="CF10" s="536"/>
      <c r="CG10" s="536"/>
      <c r="CH10" s="536"/>
      <c r="CI10" s="536"/>
      <c r="CJ10" s="536"/>
      <c r="CK10" s="536"/>
      <c r="CL10" s="536"/>
      <c r="CM10" s="536"/>
      <c r="CN10" s="536"/>
      <c r="CO10" s="536"/>
      <c r="CP10" s="536"/>
      <c r="CQ10" s="536"/>
      <c r="CR10" s="536"/>
      <c r="CS10" s="536"/>
      <c r="CT10" s="536"/>
      <c r="CU10" s="536"/>
      <c r="CV10" s="536"/>
      <c r="CW10" s="536"/>
      <c r="CX10" s="536"/>
      <c r="CY10" s="536"/>
      <c r="CZ10" s="536"/>
      <c r="DA10" s="536"/>
      <c r="DB10" s="536"/>
      <c r="DC10" s="536"/>
      <c r="DD10" s="536"/>
      <c r="DE10" s="536"/>
      <c r="DF10" s="536"/>
      <c r="DG10" s="536"/>
      <c r="DH10" s="536"/>
      <c r="DI10" s="536"/>
      <c r="DJ10" s="536"/>
      <c r="DK10" s="536"/>
      <c r="DL10" s="536"/>
      <c r="DM10" s="536"/>
      <c r="DN10" s="536"/>
      <c r="DO10" s="536"/>
      <c r="DP10" s="536"/>
      <c r="DQ10" s="536"/>
      <c r="DR10" s="536"/>
      <c r="DS10" s="536"/>
      <c r="DT10" s="536"/>
      <c r="DU10" s="536"/>
      <c r="DV10" s="536"/>
      <c r="DW10" s="536"/>
      <c r="DX10" s="536"/>
      <c r="DY10" s="536"/>
      <c r="DZ10" s="536"/>
      <c r="EA10" s="536"/>
      <c r="EB10" s="536"/>
      <c r="EC10" s="536"/>
      <c r="ED10" s="536"/>
      <c r="EE10" s="536"/>
      <c r="EF10" s="536"/>
      <c r="EG10" s="536"/>
      <c r="EH10" s="536"/>
      <c r="EI10" s="536"/>
      <c r="EJ10" s="536"/>
      <c r="EK10" s="536"/>
      <c r="EL10" s="536"/>
      <c r="EM10" s="536"/>
      <c r="EN10" s="536"/>
      <c r="EO10" s="536"/>
      <c r="EP10" s="536"/>
      <c r="EQ10" s="536"/>
      <c r="ER10" s="536"/>
      <c r="ES10" s="536"/>
      <c r="ET10" s="536"/>
      <c r="EU10" s="536"/>
      <c r="EV10" s="536"/>
      <c r="EW10" s="536"/>
      <c r="EX10" s="536"/>
      <c r="EY10" s="536"/>
      <c r="EZ10" s="536"/>
      <c r="FA10" s="536"/>
      <c r="FB10" s="536"/>
      <c r="FC10" s="536"/>
      <c r="FD10" s="536"/>
      <c r="FE10" s="536"/>
      <c r="FF10" s="536"/>
      <c r="FG10" s="536"/>
      <c r="FH10" s="536"/>
      <c r="FI10" s="536"/>
      <c r="FJ10" s="536"/>
      <c r="FK10" s="536"/>
      <c r="FL10" s="536"/>
      <c r="FM10" s="536"/>
      <c r="FN10" s="536"/>
      <c r="FO10" s="536"/>
      <c r="FP10" s="536"/>
      <c r="FQ10" s="536"/>
      <c r="FR10" s="536"/>
      <c r="FS10" s="536"/>
      <c r="FT10" s="536"/>
      <c r="FU10" s="536"/>
      <c r="FV10" s="536"/>
      <c r="FW10" s="536"/>
      <c r="FX10" s="536"/>
      <c r="FY10" s="536"/>
      <c r="FZ10" s="536"/>
      <c r="GA10" s="536"/>
      <c r="GB10" s="536"/>
      <c r="GC10" s="536"/>
      <c r="GD10" s="536"/>
      <c r="GE10" s="536"/>
      <c r="GF10" s="536"/>
      <c r="GG10" s="536"/>
      <c r="GH10" s="536"/>
      <c r="GI10" s="536"/>
      <c r="GJ10" s="536"/>
      <c r="GK10" s="536"/>
      <c r="GL10" s="536"/>
      <c r="GM10" s="536"/>
      <c r="GN10" s="536"/>
      <c r="GO10" s="536"/>
      <c r="GP10" s="536"/>
      <c r="GQ10" s="536"/>
      <c r="GR10" s="536"/>
      <c r="GS10" s="536"/>
      <c r="GT10" s="536"/>
      <c r="GU10" s="536"/>
      <c r="GV10" s="536"/>
      <c r="GW10" s="536"/>
      <c r="GX10" s="536"/>
      <c r="GY10" s="536"/>
      <c r="GZ10" s="536"/>
      <c r="HA10" s="536"/>
      <c r="HB10" s="536"/>
      <c r="HC10" s="536"/>
      <c r="HD10" s="536"/>
      <c r="HE10" s="536"/>
      <c r="HF10" s="536"/>
      <c r="HG10" s="536"/>
      <c r="HH10" s="536"/>
      <c r="HI10" s="536"/>
      <c r="HJ10" s="536"/>
      <c r="HK10" s="536"/>
      <c r="HL10" s="536"/>
      <c r="HM10" s="536"/>
      <c r="HN10" s="536"/>
      <c r="HO10" s="536"/>
      <c r="HP10" s="536"/>
      <c r="HQ10" s="536"/>
      <c r="HR10" s="536"/>
      <c r="HS10" s="536"/>
      <c r="HT10" s="536"/>
      <c r="HU10" s="536"/>
      <c r="HV10" s="536"/>
      <c r="HW10" s="536"/>
      <c r="HX10" s="536"/>
      <c r="HY10" s="536"/>
      <c r="HZ10" s="536"/>
      <c r="IA10" s="536"/>
      <c r="IB10" s="536"/>
      <c r="IC10" s="536"/>
      <c r="ID10" s="536"/>
      <c r="IE10" s="536"/>
      <c r="IF10" s="536"/>
      <c r="IG10" s="536"/>
      <c r="IH10" s="536"/>
      <c r="II10" s="536"/>
      <c r="IJ10" s="536"/>
      <c r="IK10" s="536"/>
      <c r="IL10" s="536"/>
      <c r="IM10" s="536"/>
      <c r="IN10" s="536"/>
      <c r="IO10" s="536"/>
      <c r="IP10" s="536"/>
      <c r="IQ10" s="536"/>
      <c r="IR10" s="536"/>
      <c r="IS10" s="536"/>
      <c r="IT10" s="536"/>
      <c r="IU10" s="536"/>
      <c r="IV10" s="536"/>
      <c r="IW10" s="536"/>
      <c r="IX10" s="536"/>
      <c r="IY10" s="536"/>
      <c r="IZ10" s="536"/>
      <c r="JA10" s="536"/>
      <c r="JB10" s="536"/>
      <c r="JC10" s="536"/>
      <c r="JD10" s="536"/>
      <c r="JE10" s="536"/>
      <c r="JF10" s="536"/>
      <c r="JG10" s="536"/>
      <c r="JH10" s="536"/>
      <c r="JI10" s="536"/>
      <c r="JJ10" s="536"/>
      <c r="JK10" s="536"/>
      <c r="JL10" s="536"/>
      <c r="JM10" s="536"/>
      <c r="JN10" s="536"/>
      <c r="JO10" s="536"/>
      <c r="JP10" s="536"/>
      <c r="JQ10" s="536"/>
      <c r="JR10" s="536"/>
      <c r="JS10" s="536"/>
      <c r="JT10" s="536"/>
      <c r="JU10" s="536"/>
      <c r="JV10" s="536"/>
      <c r="JW10" s="536"/>
      <c r="JX10" s="536"/>
      <c r="JY10" s="536"/>
      <c r="JZ10" s="536"/>
      <c r="KA10" s="536"/>
      <c r="KB10" s="536"/>
      <c r="KC10" s="536"/>
      <c r="KD10" s="536"/>
      <c r="KE10" s="536"/>
      <c r="KF10" s="536"/>
      <c r="KG10" s="536"/>
      <c r="KH10" s="536"/>
      <c r="KI10" s="536"/>
      <c r="KJ10" s="536"/>
      <c r="KK10" s="536"/>
      <c r="KL10" s="536"/>
      <c r="KM10" s="536"/>
      <c r="KN10" s="536"/>
      <c r="KO10" s="536"/>
      <c r="KP10" s="536"/>
      <c r="KQ10" s="536"/>
      <c r="KR10" s="536"/>
      <c r="KS10" s="536"/>
      <c r="KT10" s="536"/>
      <c r="KU10" s="536"/>
      <c r="KV10" s="536"/>
      <c r="KW10" s="536"/>
      <c r="KX10" s="536"/>
      <c r="KY10" s="536"/>
      <c r="KZ10" s="536"/>
      <c r="LA10" s="536"/>
      <c r="LB10" s="536"/>
      <c r="LC10" s="536"/>
      <c r="LD10" s="536"/>
      <c r="LE10" s="536"/>
      <c r="LF10" s="536"/>
      <c r="LG10" s="536"/>
      <c r="LH10" s="536"/>
      <c r="LI10" s="536"/>
      <c r="LJ10" s="536"/>
      <c r="LK10" s="536"/>
      <c r="LL10" s="536"/>
      <c r="LM10" s="536"/>
      <c r="LN10" s="536"/>
      <c r="LO10" s="536"/>
      <c r="LP10" s="536"/>
      <c r="LQ10" s="536"/>
      <c r="LR10" s="536"/>
      <c r="LS10" s="536"/>
      <c r="LT10" s="536"/>
      <c r="LU10" s="536"/>
      <c r="LV10" s="536"/>
      <c r="LW10" s="536"/>
      <c r="LX10" s="536"/>
      <c r="LY10" s="536"/>
      <c r="LZ10" s="536"/>
      <c r="MA10" s="536"/>
      <c r="MB10" s="536"/>
      <c r="MC10" s="536"/>
      <c r="MD10" s="536"/>
      <c r="ME10" s="536"/>
      <c r="MF10" s="536"/>
      <c r="MG10" s="536"/>
      <c r="MH10" s="536"/>
      <c r="MI10" s="536"/>
      <c r="MJ10" s="536"/>
      <c r="MK10" s="536"/>
      <c r="ML10" s="536"/>
      <c r="MM10" s="536"/>
      <c r="MN10" s="536"/>
      <c r="MO10" s="536"/>
      <c r="MP10" s="536"/>
      <c r="MQ10" s="536"/>
      <c r="MR10" s="536"/>
      <c r="MS10" s="536"/>
      <c r="MT10" s="536"/>
      <c r="MU10" s="536"/>
      <c r="MV10" s="536"/>
      <c r="MW10" s="536"/>
      <c r="MX10" s="536"/>
      <c r="MY10" s="536"/>
      <c r="MZ10" s="536"/>
      <c r="NA10" s="536"/>
      <c r="NB10" s="536"/>
      <c r="NC10" s="536"/>
      <c r="ND10" s="536"/>
      <c r="NE10" s="536"/>
      <c r="NF10" s="536"/>
      <c r="NG10" s="536"/>
      <c r="NH10" s="536"/>
      <c r="NI10" s="536"/>
      <c r="NJ10" s="536"/>
      <c r="NK10" s="536"/>
      <c r="NL10" s="536"/>
      <c r="NM10" s="536"/>
      <c r="NN10" s="536"/>
      <c r="NO10" s="536"/>
      <c r="NP10" s="536"/>
      <c r="NQ10" s="536"/>
      <c r="NR10" s="536"/>
      <c r="NS10" s="536"/>
      <c r="NT10" s="536"/>
      <c r="NU10" s="536"/>
      <c r="NV10" s="536"/>
      <c r="NW10" s="536"/>
      <c r="NX10" s="536"/>
      <c r="NY10" s="536"/>
      <c r="NZ10" s="536"/>
      <c r="OA10" s="536"/>
      <c r="OB10" s="536"/>
      <c r="OC10" s="536"/>
      <c r="OD10" s="536"/>
      <c r="OE10" s="536"/>
      <c r="OF10" s="536"/>
      <c r="OG10" s="536"/>
      <c r="OH10" s="536"/>
      <c r="OI10" s="536"/>
      <c r="OJ10" s="536"/>
      <c r="OK10" s="536"/>
      <c r="OL10" s="536"/>
      <c r="OM10" s="536"/>
      <c r="ON10" s="536"/>
      <c r="OO10" s="536"/>
      <c r="OP10" s="536"/>
      <c r="OQ10" s="536"/>
      <c r="OR10" s="536"/>
      <c r="OS10" s="536"/>
      <c r="OT10" s="536"/>
      <c r="OU10" s="536"/>
      <c r="OV10" s="536"/>
      <c r="OW10" s="536"/>
      <c r="OX10" s="536"/>
      <c r="OY10" s="536"/>
      <c r="OZ10" s="536"/>
      <c r="PA10" s="536"/>
      <c r="PB10" s="536"/>
      <c r="PC10" s="536"/>
      <c r="PD10" s="536"/>
      <c r="PE10" s="536"/>
      <c r="PF10" s="536"/>
      <c r="PG10" s="536"/>
      <c r="PH10" s="536"/>
      <c r="PI10" s="536"/>
      <c r="PJ10" s="536"/>
      <c r="PK10" s="536"/>
      <c r="PL10" s="536"/>
      <c r="PM10" s="536"/>
      <c r="PN10" s="536"/>
      <c r="PO10" s="536"/>
      <c r="PP10" s="536"/>
      <c r="PQ10" s="536"/>
      <c r="PR10" s="536"/>
      <c r="PS10" s="536"/>
      <c r="PT10" s="536"/>
      <c r="PU10" s="536"/>
      <c r="PV10" s="536"/>
      <c r="PW10" s="536"/>
      <c r="PX10" s="536"/>
      <c r="PY10" s="536"/>
      <c r="PZ10" s="536"/>
      <c r="QA10" s="536"/>
      <c r="QB10" s="536"/>
      <c r="QC10" s="536"/>
      <c r="QD10" s="536"/>
      <c r="QE10" s="536"/>
      <c r="QF10" s="536"/>
      <c r="QG10" s="536"/>
      <c r="QH10" s="536"/>
      <c r="QI10" s="536"/>
      <c r="QJ10" s="536"/>
      <c r="QK10" s="536"/>
      <c r="QL10" s="536"/>
      <c r="QM10" s="536"/>
      <c r="QN10" s="536"/>
      <c r="QO10" s="536"/>
      <c r="QP10" s="536"/>
      <c r="QQ10" s="536"/>
      <c r="QR10" s="536"/>
      <c r="QS10" s="536"/>
      <c r="QT10" s="536"/>
      <c r="QU10" s="536"/>
      <c r="QV10" s="536"/>
      <c r="QW10" s="536"/>
      <c r="QX10" s="536"/>
      <c r="QY10" s="536"/>
      <c r="QZ10" s="536"/>
      <c r="RA10" s="536"/>
      <c r="RB10" s="536"/>
      <c r="RC10" s="536"/>
      <c r="RD10" s="536"/>
      <c r="RE10" s="536"/>
      <c r="RF10" s="536"/>
      <c r="RG10" s="536"/>
      <c r="RH10" s="536"/>
      <c r="RI10" s="536"/>
      <c r="RJ10" s="536"/>
      <c r="RK10" s="536"/>
      <c r="RL10" s="536"/>
      <c r="RM10" s="536"/>
      <c r="RN10" s="536"/>
      <c r="RO10" s="536"/>
      <c r="RP10" s="536"/>
      <c r="RQ10" s="536"/>
      <c r="RR10" s="536"/>
      <c r="RS10" s="536"/>
      <c r="RT10" s="536"/>
      <c r="RU10" s="536"/>
      <c r="RV10" s="536"/>
      <c r="RW10" s="536"/>
      <c r="RX10" s="536"/>
      <c r="RY10" s="536"/>
      <c r="RZ10" s="536"/>
      <c r="SA10" s="536"/>
      <c r="SB10" s="536"/>
      <c r="SC10" s="536"/>
      <c r="SD10" s="536"/>
      <c r="SE10" s="536"/>
      <c r="SF10" s="536"/>
      <c r="SG10" s="536"/>
      <c r="SH10" s="536"/>
      <c r="SI10" s="536"/>
      <c r="SJ10" s="536"/>
      <c r="SK10" s="536"/>
      <c r="SL10" s="536"/>
      <c r="SM10" s="536"/>
      <c r="SN10" s="536"/>
      <c r="SO10" s="536"/>
      <c r="SP10" s="536"/>
      <c r="SQ10" s="536"/>
      <c r="SR10" s="536"/>
      <c r="SS10" s="536"/>
      <c r="ST10" s="536"/>
      <c r="SU10" s="536"/>
      <c r="SV10" s="536"/>
      <c r="SW10" s="536"/>
      <c r="SX10" s="536"/>
      <c r="SY10" s="536"/>
      <c r="SZ10" s="536"/>
      <c r="TA10" s="536"/>
      <c r="TB10" s="536"/>
      <c r="TC10" s="536"/>
      <c r="TD10" s="536"/>
      <c r="TE10" s="536"/>
      <c r="TF10" s="536"/>
      <c r="TG10" s="536"/>
      <c r="TH10" s="536"/>
      <c r="TI10" s="536"/>
      <c r="TJ10" s="536"/>
      <c r="TK10" s="536"/>
      <c r="TL10" s="536"/>
      <c r="TM10" s="536"/>
      <c r="TN10" s="536"/>
      <c r="TO10" s="536"/>
      <c r="TP10" s="536"/>
      <c r="TQ10" s="536"/>
      <c r="TR10" s="536"/>
      <c r="TS10" s="536"/>
      <c r="TT10" s="536"/>
      <c r="TU10" s="536"/>
      <c r="TV10" s="536"/>
      <c r="TW10" s="536"/>
      <c r="TX10" s="536"/>
      <c r="TY10" s="536"/>
      <c r="TZ10" s="536"/>
      <c r="UA10" s="536"/>
      <c r="UB10" s="536"/>
      <c r="UC10" s="536"/>
      <c r="UD10" s="536"/>
      <c r="UE10" s="536"/>
      <c r="UF10" s="536"/>
      <c r="UG10" s="536"/>
      <c r="UH10" s="536"/>
      <c r="UI10" s="536"/>
      <c r="UJ10" s="536"/>
      <c r="UK10" s="536"/>
      <c r="UL10" s="536"/>
      <c r="UM10" s="536"/>
      <c r="UN10" s="536"/>
      <c r="UO10" s="536"/>
      <c r="UP10" s="536"/>
      <c r="UQ10" s="536"/>
      <c r="UR10" s="536"/>
      <c r="US10" s="536"/>
      <c r="UT10" s="536"/>
      <c r="UU10" s="536"/>
      <c r="UV10" s="536"/>
      <c r="UW10" s="536"/>
      <c r="UX10" s="536"/>
      <c r="UY10" s="536"/>
      <c r="UZ10" s="536"/>
      <c r="VA10" s="536"/>
      <c r="VB10" s="536"/>
      <c r="VC10" s="536"/>
      <c r="VD10" s="536"/>
      <c r="VE10" s="536"/>
      <c r="VF10" s="536"/>
      <c r="VG10" s="536"/>
      <c r="VH10" s="536"/>
      <c r="VI10" s="536"/>
      <c r="VJ10" s="536"/>
      <c r="VK10" s="536"/>
      <c r="VL10" s="536"/>
      <c r="VM10" s="536"/>
      <c r="VN10" s="536"/>
      <c r="VO10" s="536"/>
      <c r="VP10" s="536"/>
      <c r="VQ10" s="536"/>
      <c r="VR10" s="536"/>
      <c r="VS10" s="536"/>
      <c r="VT10" s="536"/>
      <c r="VU10" s="536"/>
      <c r="VV10" s="536"/>
      <c r="VW10" s="536"/>
      <c r="VX10" s="536"/>
      <c r="VY10" s="536"/>
      <c r="VZ10" s="536"/>
      <c r="WA10" s="536"/>
      <c r="WB10" s="536"/>
      <c r="WC10" s="536"/>
      <c r="WD10" s="536"/>
      <c r="WE10" s="536"/>
      <c r="WF10" s="536"/>
      <c r="WG10" s="536"/>
      <c r="WH10" s="536"/>
      <c r="WI10" s="536"/>
      <c r="WJ10" s="536"/>
      <c r="WK10" s="536"/>
      <c r="WL10" s="536"/>
      <c r="WM10" s="536"/>
      <c r="WN10" s="536"/>
      <c r="WO10" s="536"/>
      <c r="WP10" s="536"/>
      <c r="WQ10" s="536"/>
      <c r="WR10" s="536"/>
      <c r="WS10" s="536"/>
      <c r="WT10" s="536"/>
      <c r="WU10" s="536"/>
      <c r="WV10" s="536"/>
      <c r="WW10" s="536"/>
      <c r="WX10" s="536"/>
      <c r="WY10" s="536"/>
      <c r="WZ10" s="536"/>
      <c r="XA10" s="536"/>
      <c r="XB10" s="536"/>
      <c r="XC10" s="536"/>
      <c r="XD10" s="536"/>
      <c r="XE10" s="536"/>
      <c r="XF10" s="536"/>
      <c r="XG10" s="536"/>
      <c r="XH10" s="536"/>
      <c r="XI10" s="536"/>
      <c r="XJ10" s="536"/>
      <c r="XK10" s="536"/>
      <c r="XL10" s="536"/>
      <c r="XM10" s="536"/>
      <c r="XN10" s="536"/>
      <c r="XO10" s="536"/>
      <c r="XP10" s="536"/>
      <c r="XQ10" s="536"/>
      <c r="XR10" s="536"/>
      <c r="XS10" s="536"/>
      <c r="XT10" s="536"/>
      <c r="XU10" s="536"/>
      <c r="XV10" s="536"/>
      <c r="XW10" s="536"/>
      <c r="XX10" s="536"/>
      <c r="XY10" s="536"/>
      <c r="XZ10" s="536"/>
      <c r="YA10" s="536"/>
      <c r="YB10" s="536"/>
      <c r="YC10" s="536"/>
      <c r="YD10" s="536"/>
      <c r="YE10" s="536"/>
      <c r="YF10" s="536"/>
      <c r="YG10" s="536"/>
      <c r="YH10" s="536"/>
      <c r="YI10" s="536"/>
      <c r="YJ10" s="536"/>
      <c r="YK10" s="536"/>
      <c r="YL10" s="536"/>
      <c r="YM10" s="536"/>
      <c r="YN10" s="536"/>
      <c r="YO10" s="536"/>
      <c r="YP10" s="536"/>
      <c r="YQ10" s="536"/>
      <c r="YR10" s="536"/>
      <c r="YS10" s="536"/>
      <c r="YT10" s="536"/>
      <c r="YU10" s="536"/>
      <c r="YV10" s="536"/>
      <c r="YW10" s="536"/>
      <c r="YX10" s="536"/>
      <c r="YY10" s="536"/>
      <c r="YZ10" s="536"/>
      <c r="ZA10" s="536"/>
      <c r="ZB10" s="536"/>
      <c r="ZC10" s="536"/>
      <c r="ZD10" s="536"/>
      <c r="ZE10" s="536"/>
      <c r="ZF10" s="536"/>
      <c r="ZG10" s="536"/>
      <c r="ZH10" s="536"/>
      <c r="ZI10" s="536"/>
      <c r="ZJ10" s="536"/>
      <c r="ZK10" s="536"/>
      <c r="ZL10" s="536"/>
      <c r="ZM10" s="536"/>
      <c r="ZN10" s="536"/>
      <c r="ZO10" s="536"/>
      <c r="ZP10" s="536"/>
      <c r="ZQ10" s="536"/>
      <c r="ZR10" s="536"/>
      <c r="ZS10" s="536"/>
      <c r="ZT10" s="536"/>
      <c r="ZU10" s="536"/>
      <c r="ZV10" s="536"/>
      <c r="ZW10" s="536"/>
      <c r="ZX10" s="536"/>
      <c r="ZY10" s="536"/>
      <c r="ZZ10" s="536"/>
      <c r="AAA10" s="536"/>
      <c r="AAB10" s="536"/>
      <c r="AAC10" s="536"/>
      <c r="AAD10" s="536"/>
      <c r="AAE10" s="536"/>
      <c r="AAF10" s="536"/>
      <c r="AAG10" s="536"/>
      <c r="AAH10" s="536"/>
      <c r="AAI10" s="536"/>
      <c r="AAJ10" s="536"/>
      <c r="AAK10" s="536"/>
      <c r="AAL10" s="536"/>
      <c r="AAM10" s="536"/>
      <c r="AAN10" s="536"/>
      <c r="AAO10" s="536"/>
      <c r="AAP10" s="536"/>
      <c r="AAQ10" s="536"/>
      <c r="AAR10" s="536"/>
      <c r="AAS10" s="536"/>
      <c r="AAT10" s="536"/>
      <c r="AAU10" s="536"/>
      <c r="AAV10" s="536"/>
      <c r="AAW10" s="536"/>
      <c r="AAX10" s="536"/>
      <c r="AAY10" s="536"/>
      <c r="AAZ10" s="536"/>
      <c r="ABA10" s="536"/>
      <c r="ABB10" s="536"/>
      <c r="ABC10" s="536"/>
      <c r="ABD10" s="536"/>
      <c r="ABE10" s="536"/>
      <c r="ABF10" s="536"/>
      <c r="ABG10" s="536"/>
      <c r="ABH10" s="536"/>
      <c r="ABI10" s="536"/>
      <c r="ABJ10" s="536"/>
      <c r="ABK10" s="536"/>
      <c r="ABL10" s="536"/>
      <c r="ABM10" s="536"/>
      <c r="ABN10" s="536"/>
      <c r="ABO10" s="536"/>
      <c r="ABP10" s="536"/>
      <c r="ABQ10" s="536"/>
      <c r="ABR10" s="536"/>
      <c r="ABS10" s="536"/>
      <c r="ABT10" s="536"/>
      <c r="ABU10" s="536"/>
      <c r="ABV10" s="536"/>
      <c r="ABW10" s="536"/>
      <c r="ABX10" s="536"/>
      <c r="ABY10" s="536"/>
      <c r="ABZ10" s="536"/>
      <c r="ACA10" s="536"/>
      <c r="ACB10" s="536"/>
      <c r="ACC10" s="536"/>
      <c r="ACD10" s="536"/>
      <c r="ACE10" s="536"/>
      <c r="ACF10" s="536"/>
      <c r="ACG10" s="536"/>
      <c r="ACH10" s="536"/>
      <c r="ACI10" s="536"/>
      <c r="ACJ10" s="536"/>
      <c r="ACK10" s="536"/>
      <c r="ACL10" s="536"/>
      <c r="ACM10" s="536"/>
      <c r="ACN10" s="536"/>
      <c r="ACO10" s="536"/>
      <c r="ACP10" s="536"/>
      <c r="ACQ10" s="536"/>
      <c r="ACR10" s="536"/>
      <c r="ACS10" s="536"/>
      <c r="ACT10" s="536"/>
      <c r="ACU10" s="536"/>
      <c r="ACV10" s="536"/>
      <c r="ACW10" s="536"/>
      <c r="ACX10" s="536"/>
      <c r="ACY10" s="536"/>
      <c r="ACZ10" s="536"/>
      <c r="ADA10" s="536"/>
      <c r="ADB10" s="536"/>
      <c r="ADC10" s="536"/>
      <c r="ADD10" s="536"/>
      <c r="ADE10" s="536"/>
      <c r="ADF10" s="536"/>
      <c r="ADG10" s="536"/>
      <c r="ADH10" s="536"/>
      <c r="ADI10" s="536"/>
      <c r="ADJ10" s="536"/>
      <c r="ADK10" s="536"/>
      <c r="ADL10" s="536"/>
      <c r="ADM10" s="536"/>
      <c r="ADN10" s="536"/>
      <c r="ADO10" s="536"/>
      <c r="ADP10" s="536"/>
      <c r="ADQ10" s="536"/>
      <c r="ADR10" s="536"/>
      <c r="ADS10" s="536"/>
      <c r="ADT10" s="536"/>
      <c r="ADU10" s="536"/>
      <c r="ADV10" s="536"/>
      <c r="ADW10" s="536"/>
      <c r="ADX10" s="536"/>
      <c r="ADY10" s="536"/>
      <c r="ADZ10" s="536"/>
      <c r="AEA10" s="536"/>
      <c r="AEB10" s="536"/>
      <c r="AEC10" s="536"/>
      <c r="AED10" s="536"/>
      <c r="AEE10" s="536"/>
      <c r="AEF10" s="536"/>
      <c r="AEG10" s="536"/>
      <c r="AEH10" s="536"/>
      <c r="AEI10" s="536"/>
      <c r="AEJ10" s="536"/>
      <c r="AEK10" s="536"/>
      <c r="AEL10" s="536"/>
      <c r="AEM10" s="536"/>
      <c r="AEN10" s="536"/>
      <c r="AEO10" s="536"/>
      <c r="AEP10" s="536"/>
      <c r="AEQ10" s="536"/>
      <c r="AER10" s="536"/>
      <c r="AES10" s="536"/>
      <c r="AET10" s="536"/>
      <c r="AEU10" s="536"/>
      <c r="AEV10" s="536"/>
      <c r="AEW10" s="536"/>
      <c r="AEX10" s="536"/>
      <c r="AEY10" s="536"/>
      <c r="AEZ10" s="536"/>
      <c r="AFA10" s="536"/>
      <c r="AFB10" s="536"/>
      <c r="AFC10" s="536"/>
      <c r="AFD10" s="536"/>
      <c r="AFE10" s="536"/>
      <c r="AFF10" s="536"/>
      <c r="AFG10" s="536"/>
      <c r="AFH10" s="536"/>
      <c r="AFI10" s="536"/>
      <c r="AFJ10" s="536"/>
      <c r="AFK10" s="536"/>
      <c r="AFL10" s="536"/>
      <c r="AFM10" s="536"/>
      <c r="AFN10" s="536"/>
      <c r="AFO10" s="536"/>
      <c r="AFP10" s="536"/>
      <c r="AFQ10" s="536"/>
      <c r="AFR10" s="536"/>
      <c r="AFS10" s="536"/>
      <c r="AFT10" s="536"/>
      <c r="AFU10" s="536"/>
      <c r="AFV10" s="536"/>
      <c r="AFW10" s="536"/>
      <c r="AFX10" s="536"/>
      <c r="AFY10" s="536"/>
      <c r="AFZ10" s="536"/>
      <c r="AGA10" s="536"/>
      <c r="AGB10" s="536"/>
      <c r="AGC10" s="536"/>
      <c r="AGD10" s="536"/>
      <c r="AGE10" s="536"/>
      <c r="AGF10" s="536"/>
      <c r="AGG10" s="536"/>
      <c r="AGH10" s="536"/>
      <c r="AGI10" s="536"/>
      <c r="AGJ10" s="536"/>
      <c r="AGK10" s="536"/>
      <c r="AGL10" s="536"/>
      <c r="AGM10" s="536"/>
      <c r="AGN10" s="536"/>
      <c r="AGO10" s="536"/>
      <c r="AGP10" s="536"/>
      <c r="AGQ10" s="536"/>
      <c r="AGR10" s="536"/>
      <c r="AGS10" s="536"/>
      <c r="AGT10" s="536"/>
      <c r="AGU10" s="536"/>
      <c r="AGV10" s="536"/>
      <c r="AGW10" s="536"/>
      <c r="AGX10" s="536"/>
      <c r="AGY10" s="536"/>
      <c r="AGZ10" s="536"/>
      <c r="AHA10" s="536"/>
      <c r="AHB10" s="536"/>
      <c r="AHC10" s="536"/>
      <c r="AHD10" s="536"/>
      <c r="AHE10" s="536"/>
      <c r="AHF10" s="536"/>
      <c r="AHG10" s="536"/>
      <c r="AHH10" s="536"/>
      <c r="AHI10" s="536"/>
      <c r="AHJ10" s="536"/>
      <c r="AHK10" s="536"/>
      <c r="AHL10" s="536"/>
      <c r="AHM10" s="536"/>
      <c r="AHN10" s="536"/>
      <c r="AHO10" s="536"/>
      <c r="AHP10" s="536"/>
      <c r="AHQ10" s="536"/>
      <c r="AHR10" s="536"/>
      <c r="AHS10" s="536"/>
      <c r="AHT10" s="536"/>
      <c r="AHU10" s="536"/>
      <c r="AHV10" s="536"/>
      <c r="AHW10" s="536"/>
      <c r="AHX10" s="536"/>
      <c r="AHY10" s="536"/>
      <c r="AHZ10" s="536"/>
      <c r="AIA10" s="536"/>
      <c r="AIB10" s="536"/>
      <c r="AIC10" s="536"/>
      <c r="AID10" s="536"/>
      <c r="AIE10" s="536"/>
      <c r="AIF10" s="536"/>
      <c r="AIG10" s="536"/>
      <c r="AIH10" s="536"/>
      <c r="AII10" s="536"/>
      <c r="AIJ10" s="536"/>
      <c r="AIK10" s="536"/>
      <c r="AIL10" s="536"/>
      <c r="AIM10" s="536"/>
      <c r="AIN10" s="536"/>
      <c r="AIO10" s="536"/>
      <c r="AIP10" s="536"/>
      <c r="AIQ10" s="536"/>
      <c r="AIR10" s="536"/>
      <c r="AIS10" s="536"/>
      <c r="AIT10" s="536"/>
      <c r="AIU10" s="536"/>
      <c r="AIV10" s="536"/>
      <c r="AIW10" s="536"/>
      <c r="AIX10" s="536"/>
      <c r="AIY10" s="536"/>
      <c r="AIZ10" s="536"/>
      <c r="AJA10" s="536"/>
      <c r="AJB10" s="536"/>
      <c r="AJC10" s="536"/>
      <c r="AJD10" s="536"/>
      <c r="AJE10" s="536"/>
      <c r="AJF10" s="536"/>
      <c r="AJG10" s="536"/>
      <c r="AJH10" s="536"/>
      <c r="AJI10" s="536"/>
      <c r="AJJ10" s="536"/>
      <c r="AJK10" s="536"/>
      <c r="AJL10" s="536"/>
      <c r="AJM10" s="536"/>
      <c r="AJN10" s="536"/>
      <c r="AJO10" s="536"/>
      <c r="AJP10" s="536"/>
      <c r="AJQ10" s="536"/>
      <c r="AJR10" s="536"/>
      <c r="AJS10" s="536"/>
      <c r="AJT10" s="536"/>
      <c r="AJU10" s="536"/>
      <c r="AJV10" s="536"/>
      <c r="AJW10" s="536"/>
      <c r="AJX10" s="536"/>
      <c r="AJY10" s="536"/>
      <c r="AJZ10" s="536"/>
      <c r="AKA10" s="536"/>
      <c r="AKB10" s="536"/>
      <c r="AKC10" s="536"/>
      <c r="AKD10" s="536"/>
      <c r="AKE10" s="536"/>
      <c r="AKF10" s="536"/>
      <c r="AKG10" s="536"/>
      <c r="AKH10" s="536"/>
      <c r="AKI10" s="536"/>
      <c r="AKJ10" s="536"/>
      <c r="AKK10" s="536"/>
      <c r="AKL10" s="536"/>
      <c r="AKM10" s="536"/>
      <c r="AKN10" s="536"/>
      <c r="AKO10" s="536"/>
      <c r="AKP10" s="536"/>
      <c r="AKQ10" s="536"/>
      <c r="AKR10" s="536"/>
      <c r="AKS10" s="536"/>
      <c r="AKT10" s="536"/>
      <c r="AKU10" s="536"/>
      <c r="AKV10" s="536"/>
      <c r="AKW10" s="536"/>
      <c r="AKX10" s="536"/>
      <c r="AKY10" s="536"/>
      <c r="AKZ10" s="536"/>
      <c r="ALA10" s="536"/>
      <c r="ALB10" s="536"/>
      <c r="ALC10" s="536"/>
      <c r="ALD10" s="536"/>
      <c r="ALE10" s="536"/>
      <c r="ALF10" s="536"/>
      <c r="ALG10" s="536"/>
      <c r="ALH10" s="536"/>
      <c r="ALI10" s="536"/>
      <c r="ALJ10" s="536"/>
      <c r="ALK10" s="536"/>
      <c r="ALL10" s="536"/>
      <c r="ALM10" s="536"/>
      <c r="ALN10" s="536"/>
      <c r="ALO10" s="536"/>
      <c r="ALP10" s="536"/>
      <c r="ALQ10" s="536"/>
      <c r="ALR10" s="536"/>
      <c r="ALS10" s="536"/>
      <c r="ALT10" s="536"/>
      <c r="ALU10" s="536"/>
      <c r="ALV10" s="536"/>
      <c r="ALW10" s="536"/>
      <c r="ALX10" s="536"/>
      <c r="ALY10" s="536"/>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3" t="s">
        <v>914</v>
      </c>
      <c r="U11" s="234" t="s">
        <v>849</v>
      </c>
      <c r="V11" s="229" t="s">
        <v>949</v>
      </c>
      <c r="W11" s="229" t="s">
        <v>851</v>
      </c>
      <c r="X11" s="230" t="s">
        <v>852</v>
      </c>
      <c r="Y11" s="235" t="s">
        <v>853</v>
      </c>
      <c r="Z11" s="235" t="s">
        <v>854</v>
      </c>
      <c r="AA11" s="236" t="s">
        <v>855</v>
      </c>
      <c r="AB11" s="235" t="s">
        <v>856</v>
      </c>
      <c r="AC11" s="235" t="s">
        <v>857</v>
      </c>
      <c r="AD11" s="237" t="s">
        <v>915</v>
      </c>
    </row>
    <row r="12" spans="1:1014" s="578" customFormat="1" ht="13.5" customHeight="1">
      <c r="A12" s="567">
        <v>1</v>
      </c>
      <c r="B12" s="568" t="s">
        <v>916</v>
      </c>
      <c r="C12" s="569"/>
      <c r="D12" s="568"/>
      <c r="E12" s="568"/>
      <c r="F12" s="568"/>
      <c r="G12" s="568"/>
      <c r="H12" s="567" t="s">
        <v>950</v>
      </c>
      <c r="I12" s="570" t="s">
        <v>951</v>
      </c>
      <c r="J12" s="567" t="s">
        <v>952</v>
      </c>
      <c r="K12" s="571" t="s">
        <v>919</v>
      </c>
      <c r="L12" s="567" t="s">
        <v>953</v>
      </c>
      <c r="M12" s="567" t="s">
        <v>954</v>
      </c>
      <c r="N12" s="567"/>
      <c r="O12" s="567"/>
      <c r="P12" s="572">
        <v>1</v>
      </c>
      <c r="Q12" s="567" t="s">
        <v>820</v>
      </c>
      <c r="R12" s="567"/>
      <c r="S12" s="567" t="s">
        <v>863</v>
      </c>
      <c r="T12" s="573"/>
      <c r="U12" s="567"/>
      <c r="V12" s="574"/>
      <c r="W12" s="574" t="s">
        <v>864</v>
      </c>
      <c r="X12" s="575"/>
      <c r="Y12" s="576"/>
      <c r="Z12" s="567" t="s">
        <v>920</v>
      </c>
      <c r="AA12" s="577" t="s">
        <v>921</v>
      </c>
      <c r="AB12" s="567"/>
      <c r="AC12" s="573">
        <v>1</v>
      </c>
      <c r="AD12" s="573">
        <v>1</v>
      </c>
      <c r="AE12" s="574" t="s">
        <v>864</v>
      </c>
    </row>
    <row r="13" spans="1:1014" s="224" customFormat="1" ht="13.5" customHeight="1">
      <c r="A13" s="225">
        <v>2</v>
      </c>
      <c r="B13" s="253" t="s">
        <v>955</v>
      </c>
      <c r="C13" s="221"/>
      <c r="D13" s="221"/>
      <c r="E13" s="221"/>
      <c r="F13" s="221"/>
      <c r="G13" s="221"/>
      <c r="H13" s="728" t="s">
        <v>956</v>
      </c>
      <c r="I13" s="131" t="s">
        <v>957</v>
      </c>
      <c r="J13" s="728"/>
      <c r="K13" s="729" t="s">
        <v>925</v>
      </c>
      <c r="L13" s="728" t="s">
        <v>926</v>
      </c>
      <c r="M13" s="728" t="s">
        <v>927</v>
      </c>
      <c r="N13" s="728"/>
      <c r="O13" s="728"/>
      <c r="P13" s="730"/>
      <c r="Q13" s="728" t="s">
        <v>817</v>
      </c>
      <c r="R13" s="728"/>
      <c r="S13" s="728" t="s">
        <v>863</v>
      </c>
      <c r="T13" s="731"/>
      <c r="U13" s="728"/>
      <c r="V13" s="732" t="s">
        <v>864</v>
      </c>
      <c r="W13" s="732" t="s">
        <v>864</v>
      </c>
      <c r="X13" s="232"/>
      <c r="Y13" s="733"/>
      <c r="Z13" s="728"/>
      <c r="AA13" s="734"/>
      <c r="AB13" s="728"/>
      <c r="AC13" s="731">
        <v>1</v>
      </c>
      <c r="AD13" s="731">
        <v>1</v>
      </c>
    </row>
    <row r="14" spans="1:1014" s="530" customFormat="1" ht="13.5" customHeight="1">
      <c r="A14" s="520">
        <v>3</v>
      </c>
      <c r="B14" s="521" t="s">
        <v>958</v>
      </c>
      <c r="C14" s="522"/>
      <c r="D14" s="521"/>
      <c r="E14" s="521"/>
      <c r="F14" s="521"/>
      <c r="G14" s="521"/>
      <c r="H14" s="520" t="s">
        <v>959</v>
      </c>
      <c r="I14" s="523" t="s">
        <v>930</v>
      </c>
      <c r="J14" s="520" t="s">
        <v>960</v>
      </c>
      <c r="K14" s="523" t="s">
        <v>931</v>
      </c>
      <c r="L14" s="520"/>
      <c r="M14" s="520"/>
      <c r="N14" s="520"/>
      <c r="O14" s="520"/>
      <c r="P14" s="524">
        <v>1</v>
      </c>
      <c r="Q14" s="520" t="s">
        <v>817</v>
      </c>
      <c r="R14" s="520"/>
      <c r="S14" s="520" t="s">
        <v>879</v>
      </c>
      <c r="T14" s="525"/>
      <c r="U14" s="520"/>
      <c r="V14" s="526"/>
      <c r="W14" s="526" t="s">
        <v>864</v>
      </c>
      <c r="X14" s="527"/>
      <c r="Y14" s="528"/>
      <c r="Z14" s="520"/>
      <c r="AA14" s="529"/>
      <c r="AB14" s="520"/>
      <c r="AC14" s="525">
        <v>1</v>
      </c>
      <c r="AD14" s="525">
        <v>1</v>
      </c>
    </row>
    <row r="15" spans="1:1014" s="553" customFormat="1" ht="13.5" customHeight="1">
      <c r="A15" s="545">
        <v>4</v>
      </c>
      <c r="B15" s="544" t="s">
        <v>961</v>
      </c>
      <c r="C15" s="544"/>
      <c r="D15" s="544"/>
      <c r="E15" s="544"/>
      <c r="F15" s="544"/>
      <c r="G15" s="544"/>
      <c r="H15" s="545" t="s">
        <v>962</v>
      </c>
      <c r="I15" s="546" t="s">
        <v>963</v>
      </c>
      <c r="J15" s="545"/>
      <c r="K15" s="546" t="s">
        <v>964</v>
      </c>
      <c r="L15" s="545"/>
      <c r="M15" s="545"/>
      <c r="N15" s="545"/>
      <c r="O15" s="545"/>
      <c r="P15" s="547"/>
      <c r="Q15" s="545" t="s">
        <v>817</v>
      </c>
      <c r="R15" s="545"/>
      <c r="S15" s="545" t="s">
        <v>863</v>
      </c>
      <c r="T15" s="548"/>
      <c r="U15" s="545" t="s">
        <v>965</v>
      </c>
      <c r="V15" s="549" t="s">
        <v>864</v>
      </c>
      <c r="W15" s="549"/>
      <c r="X15" s="550"/>
      <c r="Y15" s="554" t="s">
        <v>966</v>
      </c>
      <c r="Z15" s="545"/>
      <c r="AA15" s="552"/>
      <c r="AB15" s="545"/>
      <c r="AC15" s="548">
        <v>1</v>
      </c>
      <c r="AD15" s="548">
        <v>1</v>
      </c>
    </row>
    <row r="16" spans="1:1014" s="553" customFormat="1" ht="13.5" customHeight="1">
      <c r="A16" s="545"/>
      <c r="B16" s="544" t="s">
        <v>967</v>
      </c>
      <c r="C16" s="544"/>
      <c r="D16" s="544"/>
      <c r="E16" s="544"/>
      <c r="F16" s="544"/>
      <c r="G16" s="544"/>
      <c r="H16" s="545" t="s">
        <v>968</v>
      </c>
      <c r="I16" s="546" t="s">
        <v>969</v>
      </c>
      <c r="J16" s="545"/>
      <c r="K16" s="546" t="s">
        <v>970</v>
      </c>
      <c r="L16" s="545"/>
      <c r="M16" s="545"/>
      <c r="N16" s="545"/>
      <c r="O16" s="545"/>
      <c r="P16" s="547"/>
      <c r="Q16" s="545" t="s">
        <v>817</v>
      </c>
      <c r="R16" s="545"/>
      <c r="S16" s="545" t="s">
        <v>863</v>
      </c>
      <c r="T16" s="548"/>
      <c r="U16" s="545" t="s">
        <v>971</v>
      </c>
      <c r="V16" s="549" t="s">
        <v>864</v>
      </c>
      <c r="W16" s="549"/>
      <c r="X16" s="550"/>
      <c r="Y16" s="551"/>
      <c r="Z16" s="545"/>
      <c r="AA16" s="552"/>
      <c r="AB16" s="545"/>
      <c r="AC16" s="548"/>
      <c r="AD16" s="548"/>
    </row>
    <row r="17" spans="1:30" s="224" customFormat="1" ht="13.5" customHeight="1">
      <c r="A17" s="225">
        <v>5</v>
      </c>
      <c r="B17" s="591" t="s">
        <v>972</v>
      </c>
      <c r="C17" s="727"/>
      <c r="D17" s="241"/>
      <c r="E17" s="241"/>
      <c r="F17" s="241"/>
      <c r="G17" s="241"/>
      <c r="H17" s="728" t="s">
        <v>973</v>
      </c>
      <c r="I17" s="729"/>
      <c r="J17" s="728" t="s">
        <v>974</v>
      </c>
      <c r="K17" s="729" t="s">
        <v>975</v>
      </c>
      <c r="L17" s="728"/>
      <c r="M17" s="728"/>
      <c r="N17" s="728"/>
      <c r="O17" s="728"/>
      <c r="P17" s="730"/>
      <c r="Q17" s="728" t="s">
        <v>820</v>
      </c>
      <c r="R17" s="728"/>
      <c r="S17" s="243" t="s">
        <v>975</v>
      </c>
      <c r="T17" s="731"/>
      <c r="U17" s="728"/>
      <c r="V17" s="732" t="s">
        <v>864</v>
      </c>
      <c r="W17" s="732" t="s">
        <v>864</v>
      </c>
      <c r="X17" s="232"/>
      <c r="Y17" s="733"/>
      <c r="Z17" s="728"/>
      <c r="AA17" s="734"/>
      <c r="AB17" s="728"/>
      <c r="AC17" s="731">
        <v>1</v>
      </c>
      <c r="AD17" s="731">
        <v>1</v>
      </c>
    </row>
    <row r="18" spans="1:30" s="553" customFormat="1" ht="13.5" customHeight="1">
      <c r="A18" s="545"/>
      <c r="B18" s="544"/>
      <c r="C18" s="544" t="s">
        <v>976</v>
      </c>
      <c r="D18" s="544"/>
      <c r="E18" s="544"/>
      <c r="F18" s="544"/>
      <c r="G18" s="544"/>
      <c r="H18" s="545" t="s">
        <v>977</v>
      </c>
      <c r="I18" s="546"/>
      <c r="J18" s="545"/>
      <c r="K18" s="546" t="s">
        <v>939</v>
      </c>
      <c r="L18" s="545"/>
      <c r="M18" s="545"/>
      <c r="N18" s="545"/>
      <c r="O18" s="545"/>
      <c r="P18" s="547"/>
      <c r="Q18" s="545" t="s">
        <v>823</v>
      </c>
      <c r="R18" s="545"/>
      <c r="S18" s="545" t="s">
        <v>863</v>
      </c>
      <c r="T18" s="548"/>
      <c r="U18" s="545"/>
      <c r="V18" s="549" t="s">
        <v>864</v>
      </c>
      <c r="W18" s="549"/>
      <c r="X18" s="550"/>
      <c r="Y18" s="551" t="s">
        <v>978</v>
      </c>
      <c r="Z18" s="545"/>
      <c r="AA18" s="552"/>
      <c r="AB18" s="545"/>
      <c r="AC18" s="548"/>
      <c r="AD18" s="548"/>
    </row>
    <row r="19" spans="1:30" s="566" customFormat="1" ht="13.5" customHeight="1">
      <c r="A19" s="556">
        <v>17</v>
      </c>
      <c r="B19" s="557"/>
      <c r="C19" s="558" t="s">
        <v>979</v>
      </c>
      <c r="D19" s="557"/>
      <c r="E19" s="557"/>
      <c r="F19" s="557"/>
      <c r="G19" s="557"/>
      <c r="H19" s="556" t="s">
        <v>980</v>
      </c>
      <c r="I19" s="559" t="s">
        <v>981</v>
      </c>
      <c r="J19" s="556"/>
      <c r="K19" s="559" t="s">
        <v>982</v>
      </c>
      <c r="L19" s="556"/>
      <c r="M19" s="556"/>
      <c r="N19" s="556"/>
      <c r="O19" s="556"/>
      <c r="P19" s="560"/>
      <c r="Q19" s="556" t="s">
        <v>817</v>
      </c>
      <c r="R19" s="556"/>
      <c r="S19" s="556" t="s">
        <v>863</v>
      </c>
      <c r="T19" s="561"/>
      <c r="U19" s="556"/>
      <c r="V19" s="562" t="s">
        <v>864</v>
      </c>
      <c r="W19" s="562"/>
      <c r="X19" s="563"/>
      <c r="Y19" s="564" t="s">
        <v>983</v>
      </c>
      <c r="Z19" s="556" t="s">
        <v>984</v>
      </c>
      <c r="AA19" s="565"/>
      <c r="AB19" s="556"/>
      <c r="AC19" s="561"/>
      <c r="AD19" s="561">
        <v>1</v>
      </c>
    </row>
    <row r="20" spans="1:30" s="530" customFormat="1" ht="13.5" customHeight="1">
      <c r="A20" s="520">
        <v>10</v>
      </c>
      <c r="B20" s="521"/>
      <c r="C20" s="521" t="s">
        <v>985</v>
      </c>
      <c r="D20" s="521" t="s">
        <v>986</v>
      </c>
      <c r="E20" s="521"/>
      <c r="F20" s="521"/>
      <c r="G20" s="521"/>
      <c r="H20" s="520" t="s">
        <v>987</v>
      </c>
      <c r="I20" s="523"/>
      <c r="J20" s="520" t="s">
        <v>988</v>
      </c>
      <c r="K20" s="523"/>
      <c r="L20" s="520" t="s">
        <v>989</v>
      </c>
      <c r="M20" s="520" t="s">
        <v>990</v>
      </c>
      <c r="N20" s="520"/>
      <c r="O20" s="520"/>
      <c r="P20" s="524">
        <v>1</v>
      </c>
      <c r="Q20" s="520" t="s">
        <v>817</v>
      </c>
      <c r="R20" s="520" t="s">
        <v>864</v>
      </c>
      <c r="S20" s="520" t="s">
        <v>991</v>
      </c>
      <c r="T20" s="525"/>
      <c r="U20" s="520"/>
      <c r="V20" s="526"/>
      <c r="W20" s="526" t="s">
        <v>864</v>
      </c>
      <c r="X20" s="527"/>
      <c r="Y20" s="528"/>
      <c r="Z20" s="520" t="s">
        <v>992</v>
      </c>
      <c r="AA20" s="529"/>
      <c r="AB20" s="520"/>
      <c r="AC20" s="525">
        <v>1</v>
      </c>
      <c r="AD20" s="525">
        <v>1</v>
      </c>
    </row>
    <row r="21" spans="1:30" s="224" customFormat="1" ht="13.5" customHeight="1">
      <c r="A21" s="225">
        <v>6</v>
      </c>
      <c r="B21" s="217"/>
      <c r="C21" s="727" t="s">
        <v>993</v>
      </c>
      <c r="D21" s="241"/>
      <c r="E21" s="241"/>
      <c r="F21" s="241"/>
      <c r="G21" s="241"/>
      <c r="H21" s="728" t="s">
        <v>994</v>
      </c>
      <c r="I21" s="729"/>
      <c r="J21" s="728" t="s">
        <v>995</v>
      </c>
      <c r="K21" s="729"/>
      <c r="L21" s="728" t="s">
        <v>996</v>
      </c>
      <c r="M21" s="728" t="s">
        <v>997</v>
      </c>
      <c r="N21" s="728"/>
      <c r="O21" s="728"/>
      <c r="P21" s="730">
        <v>1</v>
      </c>
      <c r="Q21" s="728" t="s">
        <v>820</v>
      </c>
      <c r="R21" s="728" t="s">
        <v>864</v>
      </c>
      <c r="S21" s="728" t="s">
        <v>991</v>
      </c>
      <c r="T21" s="731"/>
      <c r="U21" s="728"/>
      <c r="V21" s="732" t="s">
        <v>864</v>
      </c>
      <c r="W21" s="732" t="s">
        <v>864</v>
      </c>
      <c r="X21" s="232"/>
      <c r="Y21" s="733"/>
      <c r="Z21" s="728" t="s">
        <v>992</v>
      </c>
      <c r="AA21" s="734"/>
      <c r="AB21" s="728"/>
      <c r="AC21" s="731">
        <v>1</v>
      </c>
      <c r="AD21" s="731">
        <v>1</v>
      </c>
    </row>
    <row r="22" spans="1:30" s="224" customFormat="1" ht="13.5" customHeight="1">
      <c r="A22" s="225">
        <v>7</v>
      </c>
      <c r="B22" s="217"/>
      <c r="C22" s="727"/>
      <c r="D22" s="241" t="s">
        <v>667</v>
      </c>
      <c r="E22" s="241"/>
      <c r="F22" s="241"/>
      <c r="G22" s="241"/>
      <c r="H22" s="728" t="s">
        <v>998</v>
      </c>
      <c r="I22" s="729" t="s">
        <v>999</v>
      </c>
      <c r="J22" s="728" t="s">
        <v>1000</v>
      </c>
      <c r="K22" s="729"/>
      <c r="L22" s="728"/>
      <c r="M22" s="728"/>
      <c r="N22" s="728"/>
      <c r="O22" s="728"/>
      <c r="P22" s="730">
        <v>1</v>
      </c>
      <c r="Q22" s="728" t="s">
        <v>820</v>
      </c>
      <c r="R22" s="728"/>
      <c r="S22" s="728" t="s">
        <v>863</v>
      </c>
      <c r="T22" s="731"/>
      <c r="U22" s="728"/>
      <c r="V22" s="732" t="s">
        <v>864</v>
      </c>
      <c r="W22" s="732" t="s">
        <v>864</v>
      </c>
      <c r="X22" s="232"/>
      <c r="Y22" s="733"/>
      <c r="Z22" s="728" t="s">
        <v>992</v>
      </c>
      <c r="AA22" s="734"/>
      <c r="AB22" s="728"/>
      <c r="AC22" s="731">
        <v>1</v>
      </c>
      <c r="AD22" s="731">
        <v>1</v>
      </c>
    </row>
    <row r="23" spans="1:30" s="224" customFormat="1" ht="13.5" customHeight="1">
      <c r="A23" s="225">
        <v>8</v>
      </c>
      <c r="B23" s="217"/>
      <c r="C23" s="727"/>
      <c r="D23" s="241" t="s">
        <v>1001</v>
      </c>
      <c r="E23" s="241"/>
      <c r="F23" s="241"/>
      <c r="G23" s="241"/>
      <c r="H23" s="728" t="s">
        <v>1002</v>
      </c>
      <c r="I23" s="729" t="s">
        <v>1003</v>
      </c>
      <c r="J23" s="728" t="s">
        <v>1004</v>
      </c>
      <c r="K23" s="729"/>
      <c r="L23" s="728"/>
      <c r="M23" s="728"/>
      <c r="N23" s="728"/>
      <c r="O23" s="728"/>
      <c r="P23" s="730">
        <v>1</v>
      </c>
      <c r="Q23" s="728" t="s">
        <v>820</v>
      </c>
      <c r="R23" s="728"/>
      <c r="S23" s="728" t="s">
        <v>863</v>
      </c>
      <c r="T23" s="731"/>
      <c r="U23" s="728"/>
      <c r="V23" s="732" t="s">
        <v>864</v>
      </c>
      <c r="W23" s="732" t="s">
        <v>864</v>
      </c>
      <c r="X23" s="232"/>
      <c r="Y23" s="733"/>
      <c r="Z23" s="728" t="s">
        <v>992</v>
      </c>
      <c r="AA23" s="734"/>
      <c r="AB23" s="728"/>
      <c r="AC23" s="731">
        <v>1</v>
      </c>
      <c r="AD23" s="731">
        <v>1</v>
      </c>
    </row>
    <row r="24" spans="1:30" s="224" customFormat="1" ht="13.5" customHeight="1">
      <c r="A24" s="225">
        <v>9</v>
      </c>
      <c r="B24" s="217"/>
      <c r="C24" s="727"/>
      <c r="D24" s="241" t="s">
        <v>767</v>
      </c>
      <c r="E24" s="241"/>
      <c r="F24" s="241"/>
      <c r="G24" s="241"/>
      <c r="H24" s="728" t="s">
        <v>1005</v>
      </c>
      <c r="I24" s="729"/>
      <c r="J24" s="728" t="s">
        <v>939</v>
      </c>
      <c r="K24" s="729"/>
      <c r="L24" s="728"/>
      <c r="M24" s="728"/>
      <c r="N24" s="728"/>
      <c r="O24" s="728"/>
      <c r="P24" s="730"/>
      <c r="Q24" s="728" t="s">
        <v>817</v>
      </c>
      <c r="R24" s="728"/>
      <c r="S24" s="728" t="s">
        <v>863</v>
      </c>
      <c r="T24" s="731"/>
      <c r="U24" s="728"/>
      <c r="V24" s="732" t="s">
        <v>864</v>
      </c>
      <c r="W24" s="732" t="s">
        <v>864</v>
      </c>
      <c r="X24" s="232"/>
      <c r="Y24" s="733"/>
      <c r="Z24" s="728" t="s">
        <v>992</v>
      </c>
      <c r="AA24" s="734"/>
      <c r="AB24" s="728"/>
      <c r="AC24" s="731">
        <v>1</v>
      </c>
      <c r="AD24" s="731">
        <v>1</v>
      </c>
    </row>
    <row r="25" spans="1:30" s="530" customFormat="1" ht="13.5" customHeight="1">
      <c r="A25" s="520">
        <v>11</v>
      </c>
      <c r="B25" s="521"/>
      <c r="C25" s="521" t="s">
        <v>1006</v>
      </c>
      <c r="D25" s="521" t="s">
        <v>986</v>
      </c>
      <c r="E25" s="521"/>
      <c r="F25" s="521"/>
      <c r="G25" s="521"/>
      <c r="H25" s="520" t="s">
        <v>1007</v>
      </c>
      <c r="I25" s="523"/>
      <c r="J25" s="520" t="s">
        <v>1008</v>
      </c>
      <c r="K25" s="523"/>
      <c r="L25" s="520"/>
      <c r="M25" s="520"/>
      <c r="N25" s="520"/>
      <c r="O25" s="520"/>
      <c r="P25" s="524">
        <v>1</v>
      </c>
      <c r="Q25" s="520" t="s">
        <v>823</v>
      </c>
      <c r="R25" s="520" t="s">
        <v>864</v>
      </c>
      <c r="S25" s="520" t="s">
        <v>991</v>
      </c>
      <c r="T25" s="525"/>
      <c r="U25" s="520"/>
      <c r="V25" s="526"/>
      <c r="W25" s="526" t="s">
        <v>864</v>
      </c>
      <c r="X25" s="527"/>
      <c r="Y25" s="528"/>
      <c r="Z25" s="520" t="s">
        <v>992</v>
      </c>
      <c r="AA25" s="529"/>
      <c r="AB25" s="520"/>
      <c r="AC25" s="525">
        <v>1</v>
      </c>
      <c r="AD25" s="525">
        <v>1</v>
      </c>
    </row>
    <row r="26" spans="1:30" s="530" customFormat="1" ht="13.5" customHeight="1">
      <c r="A26" s="520">
        <v>12</v>
      </c>
      <c r="B26" s="521"/>
      <c r="C26" s="521" t="s">
        <v>1009</v>
      </c>
      <c r="D26" s="521" t="s">
        <v>986</v>
      </c>
      <c r="E26" s="521"/>
      <c r="F26" s="521"/>
      <c r="G26" s="521"/>
      <c r="H26" s="520" t="s">
        <v>1010</v>
      </c>
      <c r="I26" s="523"/>
      <c r="J26" s="520" t="s">
        <v>1011</v>
      </c>
      <c r="K26" s="523"/>
      <c r="L26" s="520"/>
      <c r="M26" s="520"/>
      <c r="N26" s="520"/>
      <c r="O26" s="520"/>
      <c r="P26" s="524">
        <v>1</v>
      </c>
      <c r="Q26" s="520" t="s">
        <v>817</v>
      </c>
      <c r="R26" s="520" t="s">
        <v>864</v>
      </c>
      <c r="S26" s="520" t="s">
        <v>991</v>
      </c>
      <c r="T26" s="525"/>
      <c r="U26" s="520"/>
      <c r="V26" s="526"/>
      <c r="W26" s="526" t="s">
        <v>864</v>
      </c>
      <c r="X26" s="527"/>
      <c r="Y26" s="528"/>
      <c r="Z26" s="520" t="s">
        <v>992</v>
      </c>
      <c r="AA26" s="529"/>
      <c r="AB26" s="520"/>
      <c r="AC26" s="525">
        <v>1</v>
      </c>
      <c r="AD26" s="525"/>
    </row>
    <row r="27" spans="1:30" s="578" customFormat="1" ht="13.5" customHeight="1">
      <c r="A27" s="567">
        <v>13</v>
      </c>
      <c r="B27" s="568"/>
      <c r="C27" s="568" t="s">
        <v>1012</v>
      </c>
      <c r="D27" s="568"/>
      <c r="E27" s="568"/>
      <c r="F27" s="568"/>
      <c r="G27" s="568"/>
      <c r="H27" s="567"/>
      <c r="I27" s="571"/>
      <c r="J27" s="567"/>
      <c r="K27" s="567" t="s">
        <v>1013</v>
      </c>
      <c r="L27" s="567"/>
      <c r="M27" s="567"/>
      <c r="N27" s="567"/>
      <c r="O27" s="567"/>
      <c r="P27" s="572"/>
      <c r="Q27" s="567" t="s">
        <v>817</v>
      </c>
      <c r="R27" s="567" t="s">
        <v>864</v>
      </c>
      <c r="S27" s="579" t="s">
        <v>1014</v>
      </c>
      <c r="T27" s="573"/>
      <c r="U27" s="567"/>
      <c r="V27" s="574"/>
      <c r="W27" s="574" t="s">
        <v>864</v>
      </c>
      <c r="X27" s="575"/>
      <c r="Y27" s="576"/>
      <c r="Z27" s="567" t="s">
        <v>1015</v>
      </c>
      <c r="AA27" s="577"/>
      <c r="AB27" s="567"/>
      <c r="AC27" s="573"/>
      <c r="AD27" s="573">
        <v>1</v>
      </c>
    </row>
    <row r="28" spans="1:30" s="578" customFormat="1" ht="13.5" customHeight="1">
      <c r="A28" s="567">
        <v>14</v>
      </c>
      <c r="B28" s="568"/>
      <c r="C28" s="568"/>
      <c r="D28" s="568" t="s">
        <v>495</v>
      </c>
      <c r="E28" s="568"/>
      <c r="F28" s="568"/>
      <c r="G28" s="568"/>
      <c r="H28" s="567" t="s">
        <v>1016</v>
      </c>
      <c r="I28" s="571"/>
      <c r="J28" s="567"/>
      <c r="K28" s="567" t="s">
        <v>888</v>
      </c>
      <c r="L28" s="567"/>
      <c r="M28" s="567"/>
      <c r="N28" s="567"/>
      <c r="O28" s="567"/>
      <c r="P28" s="572"/>
      <c r="Q28" s="567" t="s">
        <v>817</v>
      </c>
      <c r="R28" s="567"/>
      <c r="S28" s="567" t="s">
        <v>863</v>
      </c>
      <c r="T28" s="573"/>
      <c r="U28" s="567" t="s">
        <v>1017</v>
      </c>
      <c r="V28" s="574"/>
      <c r="W28" s="574" t="s">
        <v>864</v>
      </c>
      <c r="X28" s="575"/>
      <c r="Y28" s="576"/>
      <c r="Z28" s="576" t="s">
        <v>1018</v>
      </c>
      <c r="AA28" s="577"/>
      <c r="AB28" s="567"/>
      <c r="AC28" s="573"/>
      <c r="AD28" s="573">
        <v>1</v>
      </c>
    </row>
    <row r="29" spans="1:30" s="578" customFormat="1" ht="13.5" customHeight="1">
      <c r="A29" s="567">
        <v>15</v>
      </c>
      <c r="B29" s="568"/>
      <c r="C29" s="568"/>
      <c r="D29" s="568" t="s">
        <v>967</v>
      </c>
      <c r="E29" s="568"/>
      <c r="F29" s="568"/>
      <c r="G29" s="568"/>
      <c r="H29" s="567" t="s">
        <v>1019</v>
      </c>
      <c r="I29" s="571" t="s">
        <v>1020</v>
      </c>
      <c r="J29" s="567"/>
      <c r="K29" s="567" t="s">
        <v>970</v>
      </c>
      <c r="L29" s="567"/>
      <c r="M29" s="567"/>
      <c r="N29" s="567"/>
      <c r="O29" s="567"/>
      <c r="P29" s="572"/>
      <c r="Q29" s="567" t="s">
        <v>817</v>
      </c>
      <c r="R29" s="567"/>
      <c r="S29" s="567" t="s">
        <v>863</v>
      </c>
      <c r="T29" s="573"/>
      <c r="U29" s="567" t="s">
        <v>1021</v>
      </c>
      <c r="V29" s="574"/>
      <c r="W29" s="574" t="s">
        <v>864</v>
      </c>
      <c r="X29" s="575"/>
      <c r="Y29" s="576"/>
      <c r="Z29" s="576" t="s">
        <v>1022</v>
      </c>
      <c r="AA29" s="577"/>
      <c r="AB29" s="567"/>
      <c r="AC29" s="573"/>
      <c r="AD29" s="573">
        <v>1</v>
      </c>
    </row>
    <row r="30" spans="1:30" s="582" customFormat="1" ht="13.5" customHeight="1">
      <c r="A30" s="580">
        <v>16</v>
      </c>
      <c r="B30" s="581"/>
      <c r="C30" s="581"/>
      <c r="D30" s="581" t="s">
        <v>1023</v>
      </c>
      <c r="E30" s="581"/>
      <c r="F30" s="581"/>
      <c r="G30" s="581"/>
      <c r="H30" s="580" t="s">
        <v>1024</v>
      </c>
      <c r="I30" s="582" t="s">
        <v>1025</v>
      </c>
      <c r="J30" s="580"/>
      <c r="K30" s="583" t="s">
        <v>1026</v>
      </c>
      <c r="L30" s="580"/>
      <c r="M30" s="580"/>
      <c r="N30" s="580"/>
      <c r="O30" s="580"/>
      <c r="P30" s="584"/>
      <c r="Q30" s="580" t="s">
        <v>817</v>
      </c>
      <c r="R30" s="580"/>
      <c r="S30" s="580" t="s">
        <v>863</v>
      </c>
      <c r="T30" s="585"/>
      <c r="U30" s="585"/>
      <c r="V30" s="586"/>
      <c r="W30" s="586" t="s">
        <v>864</v>
      </c>
      <c r="X30" s="587"/>
      <c r="Y30" s="588" t="s">
        <v>1027</v>
      </c>
      <c r="Z30" s="580" t="s">
        <v>1028</v>
      </c>
      <c r="AA30" s="589"/>
      <c r="AB30" s="580"/>
      <c r="AC30" s="585"/>
      <c r="AD30" s="585">
        <v>1</v>
      </c>
    </row>
    <row r="31" spans="1:30" s="578" customFormat="1" ht="13.5" customHeight="1">
      <c r="A31" s="567">
        <v>17</v>
      </c>
      <c r="B31" s="568"/>
      <c r="C31" s="568"/>
      <c r="D31" s="568" t="s">
        <v>1029</v>
      </c>
      <c r="E31" s="568"/>
      <c r="F31" s="568"/>
      <c r="G31" s="568"/>
      <c r="H31" s="567" t="s">
        <v>980</v>
      </c>
      <c r="I31" s="571" t="s">
        <v>981</v>
      </c>
      <c r="J31" s="567"/>
      <c r="K31" s="571" t="s">
        <v>982</v>
      </c>
      <c r="L31" s="567"/>
      <c r="M31" s="567"/>
      <c r="N31" s="567"/>
      <c r="O31" s="567"/>
      <c r="P31" s="572"/>
      <c r="Q31" s="567" t="s">
        <v>817</v>
      </c>
      <c r="R31" s="567"/>
      <c r="S31" s="567" t="s">
        <v>863</v>
      </c>
      <c r="T31" s="573"/>
      <c r="U31" s="567"/>
      <c r="V31" s="574"/>
      <c r="W31" s="574" t="s">
        <v>864</v>
      </c>
      <c r="X31" s="575"/>
      <c r="Y31" s="590" t="s">
        <v>983</v>
      </c>
      <c r="Z31" s="567" t="s">
        <v>984</v>
      </c>
      <c r="AA31" s="577"/>
      <c r="AB31" s="567"/>
      <c r="AC31" s="573"/>
      <c r="AD31" s="573">
        <v>1</v>
      </c>
    </row>
    <row r="32" spans="1:30" s="578" customFormat="1" ht="13.5" customHeight="1">
      <c r="A32" s="567">
        <v>18</v>
      </c>
      <c r="B32" s="568"/>
      <c r="C32" s="568" t="s">
        <v>1030</v>
      </c>
      <c r="D32" s="568"/>
      <c r="E32" s="568"/>
      <c r="F32" s="568"/>
      <c r="G32" s="568"/>
      <c r="H32" s="567"/>
      <c r="I32" s="571"/>
      <c r="J32" s="567" t="s">
        <v>1031</v>
      </c>
      <c r="K32" s="571"/>
      <c r="L32" s="567"/>
      <c r="M32" s="567"/>
      <c r="N32" s="567"/>
      <c r="O32" s="567"/>
      <c r="P32" s="572"/>
      <c r="Q32" s="567" t="s">
        <v>817</v>
      </c>
      <c r="R32" s="567" t="s">
        <v>864</v>
      </c>
      <c r="S32" s="579" t="s">
        <v>1031</v>
      </c>
      <c r="T32" s="573"/>
      <c r="U32" s="567"/>
      <c r="V32" s="574"/>
      <c r="W32" s="574" t="s">
        <v>864</v>
      </c>
      <c r="X32" s="575"/>
      <c r="Y32" s="576"/>
      <c r="Z32" s="567"/>
      <c r="AA32" s="577"/>
      <c r="AB32" s="567"/>
      <c r="AC32" s="573">
        <v>1</v>
      </c>
      <c r="AD32" s="573">
        <v>1</v>
      </c>
    </row>
    <row r="33" spans="1:30" s="578" customFormat="1" ht="13.5" customHeight="1">
      <c r="A33" s="567">
        <v>19</v>
      </c>
      <c r="B33" s="568"/>
      <c r="C33" s="568"/>
      <c r="D33" s="568" t="s">
        <v>1032</v>
      </c>
      <c r="E33" s="568"/>
      <c r="F33" s="568"/>
      <c r="G33" s="568"/>
      <c r="H33" s="567" t="s">
        <v>1033</v>
      </c>
      <c r="I33" s="571" t="s">
        <v>1034</v>
      </c>
      <c r="J33" s="567" t="s">
        <v>1035</v>
      </c>
      <c r="K33" s="571"/>
      <c r="L33" s="567" t="s">
        <v>1036</v>
      </c>
      <c r="M33" s="567" t="s">
        <v>1037</v>
      </c>
      <c r="N33" s="567"/>
      <c r="O33" s="567"/>
      <c r="P33" s="572"/>
      <c r="Q33" s="567" t="s">
        <v>817</v>
      </c>
      <c r="R33" s="567"/>
      <c r="S33" s="567" t="s">
        <v>863</v>
      </c>
      <c r="T33" s="573"/>
      <c r="U33" s="567" t="s">
        <v>1038</v>
      </c>
      <c r="V33" s="574"/>
      <c r="W33" s="574" t="s">
        <v>864</v>
      </c>
      <c r="X33" s="575"/>
      <c r="Y33" s="576"/>
      <c r="Z33" s="567"/>
      <c r="AA33" s="577"/>
      <c r="AB33" s="567"/>
      <c r="AC33" s="573">
        <v>1</v>
      </c>
      <c r="AD33" s="573">
        <v>1</v>
      </c>
    </row>
    <row r="34" spans="1:30" s="578" customFormat="1" ht="13.5" customHeight="1">
      <c r="A34" s="567">
        <v>20</v>
      </c>
      <c r="B34" s="568"/>
      <c r="C34" s="568"/>
      <c r="D34" s="568" t="s">
        <v>1039</v>
      </c>
      <c r="E34" s="568"/>
      <c r="F34" s="568"/>
      <c r="G34" s="568"/>
      <c r="H34" s="567" t="s">
        <v>1040</v>
      </c>
      <c r="I34" s="571" t="s">
        <v>1041</v>
      </c>
      <c r="J34" s="567" t="s">
        <v>1042</v>
      </c>
      <c r="K34" s="571"/>
      <c r="L34" s="567"/>
      <c r="M34" s="567"/>
      <c r="N34" s="567"/>
      <c r="O34" s="567"/>
      <c r="P34" s="572"/>
      <c r="Q34" s="567" t="s">
        <v>817</v>
      </c>
      <c r="R34" s="567"/>
      <c r="S34" s="567" t="s">
        <v>863</v>
      </c>
      <c r="T34" s="573"/>
      <c r="U34" s="567" t="s">
        <v>1043</v>
      </c>
      <c r="V34" s="574"/>
      <c r="W34" s="574" t="s">
        <v>864</v>
      </c>
      <c r="X34" s="575"/>
      <c r="Y34" s="576"/>
      <c r="Z34" s="567"/>
      <c r="AA34" s="577" t="s">
        <v>1044</v>
      </c>
      <c r="AB34" s="567"/>
      <c r="AC34" s="573">
        <v>1</v>
      </c>
      <c r="AD34" s="573">
        <v>1</v>
      </c>
    </row>
    <row r="35" spans="1:30" s="578" customFormat="1" ht="13.5" customHeight="1">
      <c r="A35" s="567">
        <v>21</v>
      </c>
      <c r="B35" s="568"/>
      <c r="C35" s="568"/>
      <c r="D35" s="568" t="s">
        <v>1045</v>
      </c>
      <c r="E35" s="568"/>
      <c r="F35" s="568"/>
      <c r="G35" s="568"/>
      <c r="H35" s="567" t="s">
        <v>1046</v>
      </c>
      <c r="I35" s="571" t="s">
        <v>1047</v>
      </c>
      <c r="J35" s="567" t="s">
        <v>939</v>
      </c>
      <c r="K35" s="571"/>
      <c r="L35" s="567"/>
      <c r="M35" s="567"/>
      <c r="N35" s="567"/>
      <c r="O35" s="567"/>
      <c r="P35" s="572"/>
      <c r="Q35" s="567" t="s">
        <v>817</v>
      </c>
      <c r="R35" s="567"/>
      <c r="S35" s="567" t="s">
        <v>863</v>
      </c>
      <c r="T35" s="573"/>
      <c r="U35" s="567"/>
      <c r="V35" s="574"/>
      <c r="W35" s="574" t="s">
        <v>864</v>
      </c>
      <c r="X35" s="575"/>
      <c r="Y35" s="576"/>
      <c r="Z35" s="567"/>
      <c r="AA35" s="577"/>
      <c r="AB35" s="567"/>
      <c r="AC35" s="573">
        <v>1</v>
      </c>
      <c r="AD35" s="573">
        <v>1</v>
      </c>
    </row>
    <row r="36" spans="1:30" s="553" customFormat="1" ht="13.5" customHeight="1">
      <c r="A36" s="545"/>
      <c r="B36" s="544"/>
      <c r="C36" s="544" t="s">
        <v>1048</v>
      </c>
      <c r="D36" s="544"/>
      <c r="E36" s="544"/>
      <c r="F36" s="544"/>
      <c r="G36" s="544"/>
      <c r="H36" s="389" t="s">
        <v>1049</v>
      </c>
      <c r="I36" s="546"/>
      <c r="J36" s="545"/>
      <c r="K36" s="546" t="s">
        <v>908</v>
      </c>
      <c r="L36" s="545"/>
      <c r="M36" s="545"/>
      <c r="N36" s="545"/>
      <c r="O36" s="545"/>
      <c r="P36" s="547"/>
      <c r="Q36" s="545" t="s">
        <v>817</v>
      </c>
      <c r="R36" s="545"/>
      <c r="S36" s="545" t="s">
        <v>863</v>
      </c>
      <c r="T36" s="548"/>
      <c r="U36" s="545" t="s">
        <v>1050</v>
      </c>
      <c r="V36" s="549" t="s">
        <v>864</v>
      </c>
      <c r="W36" s="549"/>
      <c r="X36" s="550"/>
      <c r="Y36" s="551"/>
      <c r="Z36" s="545"/>
      <c r="AA36" s="552"/>
      <c r="AB36" s="545"/>
      <c r="AC36" s="548"/>
      <c r="AD36" s="548"/>
    </row>
    <row r="37" spans="1:30" s="224" customFormat="1" ht="13.5" customHeight="1">
      <c r="A37" s="225">
        <v>22</v>
      </c>
      <c r="B37" s="591" t="s">
        <v>1051</v>
      </c>
      <c r="C37" s="216"/>
      <c r="D37" s="217"/>
      <c r="E37" s="217"/>
      <c r="F37" s="217"/>
      <c r="G37" s="217"/>
      <c r="H37" s="728" t="s">
        <v>1052</v>
      </c>
      <c r="I37" s="729"/>
      <c r="J37" s="728" t="s">
        <v>1053</v>
      </c>
      <c r="K37" s="729" t="s">
        <v>1054</v>
      </c>
      <c r="L37" s="728"/>
      <c r="M37" s="728"/>
      <c r="N37" s="728"/>
      <c r="O37" s="728"/>
      <c r="P37" s="730"/>
      <c r="Q37" s="728" t="s">
        <v>820</v>
      </c>
      <c r="R37" s="728" t="s">
        <v>864</v>
      </c>
      <c r="S37" s="243" t="s">
        <v>1054</v>
      </c>
      <c r="T37" s="280"/>
      <c r="U37" s="728"/>
      <c r="V37" s="732"/>
      <c r="W37" s="732" t="s">
        <v>864</v>
      </c>
      <c r="X37" s="232"/>
      <c r="Y37" s="733"/>
      <c r="Z37" s="728"/>
      <c r="AA37" s="734"/>
      <c r="AB37" s="728"/>
      <c r="AC37" s="731">
        <v>1</v>
      </c>
      <c r="AD37" s="731">
        <v>1</v>
      </c>
    </row>
    <row r="38" spans="1:30" s="578" customFormat="1" ht="13.5" customHeight="1">
      <c r="A38" s="567">
        <v>23</v>
      </c>
      <c r="B38" s="568"/>
      <c r="C38" s="568" t="s">
        <v>1055</v>
      </c>
      <c r="D38" s="568"/>
      <c r="E38" s="568"/>
      <c r="F38" s="568"/>
      <c r="G38" s="568"/>
      <c r="H38" s="567" t="s">
        <v>1056</v>
      </c>
      <c r="I38" s="571" t="s">
        <v>1057</v>
      </c>
      <c r="J38" s="567" t="s">
        <v>1058</v>
      </c>
      <c r="K38" s="571"/>
      <c r="L38" s="567"/>
      <c r="M38" s="567"/>
      <c r="N38" s="567"/>
      <c r="O38" s="567"/>
      <c r="P38" s="572"/>
      <c r="Q38" s="567" t="s">
        <v>820</v>
      </c>
      <c r="R38" s="567"/>
      <c r="S38" s="567" t="s">
        <v>863</v>
      </c>
      <c r="T38" s="573"/>
      <c r="U38" s="567"/>
      <c r="V38" s="574"/>
      <c r="W38" s="574" t="s">
        <v>864</v>
      </c>
      <c r="X38" s="575"/>
      <c r="Y38" s="576"/>
      <c r="Z38" s="567"/>
      <c r="AA38" s="577"/>
      <c r="AB38" s="567"/>
      <c r="AC38" s="573">
        <v>1</v>
      </c>
      <c r="AD38" s="573">
        <v>1</v>
      </c>
    </row>
    <row r="39" spans="1:30" s="578" customFormat="1" ht="13.5" customHeight="1">
      <c r="A39" s="567">
        <v>24</v>
      </c>
      <c r="B39" s="568"/>
      <c r="C39" s="568" t="s">
        <v>1059</v>
      </c>
      <c r="D39" s="568"/>
      <c r="E39" s="569"/>
      <c r="F39" s="569"/>
      <c r="G39" s="569"/>
      <c r="H39" s="567" t="s">
        <v>1060</v>
      </c>
      <c r="I39" s="571" t="s">
        <v>1061</v>
      </c>
      <c r="J39" s="567" t="s">
        <v>1062</v>
      </c>
      <c r="K39" s="571"/>
      <c r="L39" s="567"/>
      <c r="M39" s="567"/>
      <c r="N39" s="567"/>
      <c r="O39" s="567"/>
      <c r="P39" s="593"/>
      <c r="Q39" s="567" t="s">
        <v>817</v>
      </c>
      <c r="R39" s="567"/>
      <c r="S39" s="567" t="s">
        <v>863</v>
      </c>
      <c r="T39" s="573"/>
      <c r="U39" s="567"/>
      <c r="V39" s="574"/>
      <c r="W39" s="574" t="s">
        <v>864</v>
      </c>
      <c r="X39" s="575"/>
      <c r="Y39" s="576"/>
      <c r="Z39" s="567"/>
      <c r="AA39" s="577"/>
      <c r="AB39" s="567"/>
      <c r="AC39" s="573">
        <v>1</v>
      </c>
      <c r="AD39" s="573"/>
    </row>
    <row r="40" spans="1:30" s="224" customFormat="1" ht="13.5" customHeight="1">
      <c r="A40" s="225">
        <v>25</v>
      </c>
      <c r="B40" s="217"/>
      <c r="C40" s="217" t="s">
        <v>1063</v>
      </c>
      <c r="D40" s="217"/>
      <c r="E40" s="217"/>
      <c r="F40" s="217"/>
      <c r="G40" s="217"/>
      <c r="H40" s="263" t="s">
        <v>1064</v>
      </c>
      <c r="I40" s="729" t="s">
        <v>1065</v>
      </c>
      <c r="J40" s="728" t="s">
        <v>871</v>
      </c>
      <c r="K40" s="729"/>
      <c r="L40" s="728" t="s">
        <v>1066</v>
      </c>
      <c r="M40" s="728" t="s">
        <v>1067</v>
      </c>
      <c r="N40" s="728"/>
      <c r="O40" s="728"/>
      <c r="P40" s="252"/>
      <c r="Q40" s="728" t="s">
        <v>817</v>
      </c>
      <c r="R40" s="728"/>
      <c r="S40" s="728" t="s">
        <v>863</v>
      </c>
      <c r="T40" s="731"/>
      <c r="U40" s="728"/>
      <c r="V40" s="732" t="s">
        <v>864</v>
      </c>
      <c r="W40" s="732" t="s">
        <v>864</v>
      </c>
      <c r="X40" s="232"/>
      <c r="Y40" s="733"/>
      <c r="Z40" s="728"/>
      <c r="AA40" s="734"/>
      <c r="AB40" s="728"/>
      <c r="AC40" s="731">
        <v>1</v>
      </c>
      <c r="AD40" s="731">
        <v>1</v>
      </c>
    </row>
    <row r="41" spans="1:30" s="578" customFormat="1" ht="13.5" customHeight="1">
      <c r="A41" s="567">
        <v>110</v>
      </c>
      <c r="B41" s="568"/>
      <c r="C41" s="568" t="s">
        <v>1068</v>
      </c>
      <c r="D41" s="569"/>
      <c r="E41" s="569"/>
      <c r="F41" s="569"/>
      <c r="G41" s="569"/>
      <c r="H41" s="567" t="s">
        <v>1069</v>
      </c>
      <c r="I41" s="594"/>
      <c r="J41" s="567"/>
      <c r="K41" s="571" t="s">
        <v>1070</v>
      </c>
      <c r="L41" s="567"/>
      <c r="M41" s="567"/>
      <c r="N41" s="567"/>
      <c r="O41" s="567"/>
      <c r="P41" s="572"/>
      <c r="Q41" s="567" t="s">
        <v>823</v>
      </c>
      <c r="R41" s="567" t="s">
        <v>864</v>
      </c>
      <c r="S41" s="595" t="s">
        <v>1070</v>
      </c>
      <c r="T41" s="573"/>
      <c r="U41" s="573"/>
      <c r="V41" s="574"/>
      <c r="W41" s="574" t="s">
        <v>864</v>
      </c>
      <c r="X41" s="575"/>
      <c r="Y41" s="576"/>
      <c r="Z41" s="567"/>
      <c r="AA41" s="577"/>
      <c r="AB41" s="567"/>
      <c r="AC41" s="573"/>
      <c r="AD41" s="573">
        <v>1</v>
      </c>
    </row>
    <row r="42" spans="1:30" s="578" customFormat="1" ht="13.5" customHeight="1">
      <c r="A42" s="567">
        <v>111</v>
      </c>
      <c r="B42" s="568"/>
      <c r="C42" s="568"/>
      <c r="D42" s="568" t="s">
        <v>1071</v>
      </c>
      <c r="E42" s="568"/>
      <c r="F42" s="568"/>
      <c r="G42" s="568"/>
      <c r="H42" s="567" t="s">
        <v>1072</v>
      </c>
      <c r="I42" s="594" t="s">
        <v>1073</v>
      </c>
      <c r="J42" s="567"/>
      <c r="K42" s="571" t="s">
        <v>908</v>
      </c>
      <c r="L42" s="567"/>
      <c r="M42" s="567"/>
      <c r="N42" s="567"/>
      <c r="O42" s="567"/>
      <c r="P42" s="572"/>
      <c r="Q42" s="567" t="s">
        <v>820</v>
      </c>
      <c r="R42" s="567"/>
      <c r="S42" s="567" t="s">
        <v>863</v>
      </c>
      <c r="T42" s="573"/>
      <c r="U42" s="571" t="s">
        <v>1074</v>
      </c>
      <c r="V42" s="574"/>
      <c r="W42" s="574" t="s">
        <v>864</v>
      </c>
      <c r="X42" s="575"/>
      <c r="Y42" s="576" t="s">
        <v>1075</v>
      </c>
      <c r="Z42" s="567" t="s">
        <v>1076</v>
      </c>
      <c r="AA42" s="577"/>
      <c r="AB42" s="567"/>
      <c r="AC42" s="573"/>
      <c r="AD42" s="573">
        <v>1</v>
      </c>
    </row>
    <row r="43" spans="1:30" s="578" customFormat="1" ht="13.5" customHeight="1">
      <c r="A43" s="567">
        <v>112</v>
      </c>
      <c r="B43" s="568"/>
      <c r="C43" s="568"/>
      <c r="D43" s="568" t="s">
        <v>1077</v>
      </c>
      <c r="E43" s="568"/>
      <c r="F43" s="568"/>
      <c r="G43" s="568"/>
      <c r="H43" s="567" t="s">
        <v>1078</v>
      </c>
      <c r="I43" s="594" t="s">
        <v>1079</v>
      </c>
      <c r="J43" s="567"/>
      <c r="K43" s="571" t="s">
        <v>1080</v>
      </c>
      <c r="L43" s="567"/>
      <c r="M43" s="567"/>
      <c r="N43" s="567"/>
      <c r="O43" s="567"/>
      <c r="P43" s="572"/>
      <c r="Q43" s="567" t="s">
        <v>820</v>
      </c>
      <c r="R43" s="567"/>
      <c r="S43" s="567" t="s">
        <v>863</v>
      </c>
      <c r="T43" s="573"/>
      <c r="U43" s="573"/>
      <c r="V43" s="574"/>
      <c r="W43" s="574" t="s">
        <v>864</v>
      </c>
      <c r="X43" s="575"/>
      <c r="Y43" s="576"/>
      <c r="Z43" s="567"/>
      <c r="AA43" s="577"/>
      <c r="AB43" s="567"/>
      <c r="AC43" s="573"/>
      <c r="AD43" s="573">
        <v>1</v>
      </c>
    </row>
    <row r="44" spans="1:30" s="578" customFormat="1" ht="13.5" customHeight="1">
      <c r="A44" s="567">
        <v>26</v>
      </c>
      <c r="B44" s="568"/>
      <c r="C44" s="568" t="s">
        <v>1081</v>
      </c>
      <c r="D44" s="569"/>
      <c r="E44" s="569"/>
      <c r="F44" s="569"/>
      <c r="G44" s="569"/>
      <c r="H44" s="567"/>
      <c r="I44" s="571"/>
      <c r="J44" s="567"/>
      <c r="K44" s="571" t="s">
        <v>1082</v>
      </c>
      <c r="L44" s="567"/>
      <c r="M44" s="567"/>
      <c r="N44" s="567"/>
      <c r="O44" s="567"/>
      <c r="P44" s="572"/>
      <c r="Q44" s="567" t="s">
        <v>817</v>
      </c>
      <c r="R44" s="567" t="s">
        <v>864</v>
      </c>
      <c r="S44" s="579" t="s">
        <v>1082</v>
      </c>
      <c r="T44" s="573"/>
      <c r="U44" s="567"/>
      <c r="V44" s="574"/>
      <c r="W44" s="574" t="s">
        <v>864</v>
      </c>
      <c r="X44" s="575"/>
      <c r="Y44" s="576"/>
      <c r="Z44" s="567"/>
      <c r="AA44" s="577"/>
      <c r="AB44" s="567"/>
      <c r="AC44" s="573">
        <v>1</v>
      </c>
      <c r="AD44" s="573">
        <v>1</v>
      </c>
    </row>
    <row r="45" spans="1:30" s="566" customFormat="1" ht="13.5" customHeight="1">
      <c r="A45" s="556">
        <v>27</v>
      </c>
      <c r="B45" s="557"/>
      <c r="C45" s="558" t="s">
        <v>1083</v>
      </c>
      <c r="D45" s="557"/>
      <c r="E45" s="596"/>
      <c r="F45" s="559"/>
      <c r="G45" s="559"/>
      <c r="H45" s="556" t="s">
        <v>1084</v>
      </c>
      <c r="I45" s="559" t="s">
        <v>1085</v>
      </c>
      <c r="J45" s="556" t="s">
        <v>1086</v>
      </c>
      <c r="K45" s="559" t="s">
        <v>1087</v>
      </c>
      <c r="L45" s="556"/>
      <c r="M45" s="556"/>
      <c r="N45" s="556"/>
      <c r="O45" s="556"/>
      <c r="P45" s="560"/>
      <c r="Q45" s="556" t="s">
        <v>820</v>
      </c>
      <c r="R45" s="556"/>
      <c r="S45" s="556" t="s">
        <v>863</v>
      </c>
      <c r="T45" s="561"/>
      <c r="U45" s="556" t="s">
        <v>1088</v>
      </c>
      <c r="V45" s="562" t="s">
        <v>864</v>
      </c>
      <c r="W45" s="562" t="s">
        <v>864</v>
      </c>
      <c r="X45" s="563"/>
      <c r="Y45" s="597"/>
      <c r="Z45" s="556"/>
      <c r="AA45" s="565"/>
      <c r="AB45" s="556"/>
      <c r="AC45" s="561">
        <v>1</v>
      </c>
      <c r="AD45" s="561">
        <v>1</v>
      </c>
    </row>
    <row r="46" spans="1:30" s="578" customFormat="1" ht="13.5" customHeight="1">
      <c r="A46" s="567">
        <v>28</v>
      </c>
      <c r="B46" s="568"/>
      <c r="C46" s="568"/>
      <c r="D46" s="568" t="s">
        <v>1089</v>
      </c>
      <c r="E46" s="569"/>
      <c r="F46" s="569"/>
      <c r="G46" s="569"/>
      <c r="H46" s="567" t="s">
        <v>1090</v>
      </c>
      <c r="I46" s="571" t="s">
        <v>1091</v>
      </c>
      <c r="J46" s="567"/>
      <c r="K46" s="571" t="s">
        <v>1092</v>
      </c>
      <c r="L46" s="567" t="s">
        <v>1093</v>
      </c>
      <c r="M46" s="567" t="s">
        <v>254</v>
      </c>
      <c r="N46" s="567"/>
      <c r="O46" s="567"/>
      <c r="P46" s="572"/>
      <c r="Q46" s="567" t="s">
        <v>817</v>
      </c>
      <c r="R46" s="567"/>
      <c r="S46" s="567" t="s">
        <v>863</v>
      </c>
      <c r="T46" s="573"/>
      <c r="U46" s="567"/>
      <c r="V46" s="574"/>
      <c r="W46" s="574" t="s">
        <v>864</v>
      </c>
      <c r="X46" s="575"/>
      <c r="Y46" s="576"/>
      <c r="Z46" s="567"/>
      <c r="AA46" s="577"/>
      <c r="AB46" s="567"/>
      <c r="AC46" s="573">
        <v>1</v>
      </c>
      <c r="AD46" s="573">
        <v>1</v>
      </c>
    </row>
    <row r="47" spans="1:30" s="578" customFormat="1" ht="13.5" customHeight="1">
      <c r="A47" s="567">
        <v>29</v>
      </c>
      <c r="B47" s="568"/>
      <c r="C47" s="568"/>
      <c r="D47" s="568" t="s">
        <v>1094</v>
      </c>
      <c r="E47" s="569"/>
      <c r="F47" s="569"/>
      <c r="G47" s="569"/>
      <c r="H47" s="567"/>
      <c r="I47" s="571"/>
      <c r="J47" s="567"/>
      <c r="K47" s="571" t="s">
        <v>1095</v>
      </c>
      <c r="L47" s="567" t="s">
        <v>1096</v>
      </c>
      <c r="M47" s="567" t="s">
        <v>1097</v>
      </c>
      <c r="N47" s="567"/>
      <c r="O47" s="567"/>
      <c r="P47" s="572"/>
      <c r="Q47" s="567" t="s">
        <v>817</v>
      </c>
      <c r="R47" s="567" t="s">
        <v>864</v>
      </c>
      <c r="S47" s="579" t="s">
        <v>1095</v>
      </c>
      <c r="T47" s="573"/>
      <c r="U47" s="567"/>
      <c r="V47" s="574"/>
      <c r="W47" s="574" t="s">
        <v>864</v>
      </c>
      <c r="X47" s="575"/>
      <c r="Y47" s="576"/>
      <c r="Z47" s="567"/>
      <c r="AA47" s="577"/>
      <c r="AB47" s="567"/>
      <c r="AC47" s="573">
        <v>1</v>
      </c>
      <c r="AD47" s="573">
        <v>1</v>
      </c>
    </row>
    <row r="48" spans="1:30" s="578" customFormat="1" ht="13.5" customHeight="1">
      <c r="A48" s="567">
        <v>30</v>
      </c>
      <c r="B48" s="568"/>
      <c r="C48" s="568"/>
      <c r="D48" s="568"/>
      <c r="E48" s="568" t="s">
        <v>1098</v>
      </c>
      <c r="F48" s="568"/>
      <c r="G48" s="568"/>
      <c r="H48" s="567" t="s">
        <v>1099</v>
      </c>
      <c r="I48" s="571" t="s">
        <v>1100</v>
      </c>
      <c r="J48" s="567"/>
      <c r="K48" s="571" t="s">
        <v>1087</v>
      </c>
      <c r="L48" s="567"/>
      <c r="M48" s="567"/>
      <c r="N48" s="567"/>
      <c r="O48" s="567"/>
      <c r="P48" s="572"/>
      <c r="Q48" s="567" t="s">
        <v>820</v>
      </c>
      <c r="R48" s="567"/>
      <c r="S48" s="567" t="s">
        <v>863</v>
      </c>
      <c r="T48" s="573"/>
      <c r="U48" s="567" t="s">
        <v>1101</v>
      </c>
      <c r="V48" s="574"/>
      <c r="W48" s="574" t="s">
        <v>864</v>
      </c>
      <c r="X48" s="575"/>
      <c r="Y48" s="576"/>
      <c r="Z48" s="567"/>
      <c r="AA48" s="577"/>
      <c r="AB48" s="567"/>
      <c r="AC48" s="573">
        <v>1</v>
      </c>
      <c r="AD48" s="573">
        <v>1</v>
      </c>
    </row>
    <row r="49" spans="1:30" s="578" customFormat="1" ht="13.5" customHeight="1">
      <c r="A49" s="567">
        <v>31</v>
      </c>
      <c r="B49" s="568"/>
      <c r="C49" s="568"/>
      <c r="D49" s="568"/>
      <c r="E49" s="568" t="s">
        <v>1102</v>
      </c>
      <c r="F49" s="568"/>
      <c r="G49" s="568"/>
      <c r="H49" s="567"/>
      <c r="I49" s="571" t="s">
        <v>1103</v>
      </c>
      <c r="J49" s="567"/>
      <c r="K49" s="571" t="s">
        <v>970</v>
      </c>
      <c r="L49" s="567"/>
      <c r="M49" s="567"/>
      <c r="N49" s="567"/>
      <c r="O49" s="567"/>
      <c r="P49" s="572"/>
      <c r="Q49" s="567" t="s">
        <v>817</v>
      </c>
      <c r="R49" s="567"/>
      <c r="S49" s="567" t="s">
        <v>863</v>
      </c>
      <c r="T49" s="573"/>
      <c r="U49" s="567"/>
      <c r="V49" s="574"/>
      <c r="W49" s="574" t="s">
        <v>864</v>
      </c>
      <c r="X49" s="575"/>
      <c r="Y49" s="576"/>
      <c r="Z49" s="567"/>
      <c r="AA49" s="577"/>
      <c r="AB49" s="567"/>
      <c r="AC49" s="573">
        <v>1</v>
      </c>
      <c r="AD49" s="573">
        <v>1</v>
      </c>
    </row>
    <row r="50" spans="1:30" s="578" customFormat="1" ht="13.5" customHeight="1">
      <c r="A50" s="567">
        <v>32</v>
      </c>
      <c r="B50" s="568"/>
      <c r="C50" s="568"/>
      <c r="D50" s="568"/>
      <c r="E50" s="568" t="s">
        <v>1104</v>
      </c>
      <c r="F50" s="568"/>
      <c r="G50" s="568"/>
      <c r="H50" s="567"/>
      <c r="I50" s="571" t="s">
        <v>1105</v>
      </c>
      <c r="J50" s="567"/>
      <c r="K50" s="571" t="s">
        <v>871</v>
      </c>
      <c r="L50" s="567"/>
      <c r="M50" s="567"/>
      <c r="N50" s="567"/>
      <c r="O50" s="567"/>
      <c r="P50" s="572"/>
      <c r="Q50" s="567" t="s">
        <v>817</v>
      </c>
      <c r="R50" s="567"/>
      <c r="S50" s="567" t="s">
        <v>863</v>
      </c>
      <c r="T50" s="573"/>
      <c r="U50" s="567"/>
      <c r="V50" s="574"/>
      <c r="W50" s="574" t="s">
        <v>864</v>
      </c>
      <c r="X50" s="575"/>
      <c r="Y50" s="576"/>
      <c r="Z50" s="567"/>
      <c r="AA50" s="577"/>
      <c r="AB50" s="567"/>
      <c r="AC50" s="573">
        <v>1</v>
      </c>
      <c r="AD50" s="573">
        <v>1</v>
      </c>
    </row>
    <row r="51" spans="1:30" s="578" customFormat="1" ht="13.5" customHeight="1">
      <c r="A51" s="567">
        <v>33</v>
      </c>
      <c r="B51" s="568"/>
      <c r="C51" s="568" t="s">
        <v>1106</v>
      </c>
      <c r="D51" s="569"/>
      <c r="E51" s="569"/>
      <c r="F51" s="569"/>
      <c r="G51" s="569"/>
      <c r="H51" s="567"/>
      <c r="I51" s="571"/>
      <c r="J51" s="567"/>
      <c r="K51" s="571" t="s">
        <v>1107</v>
      </c>
      <c r="L51" s="567"/>
      <c r="M51" s="567"/>
      <c r="N51" s="567"/>
      <c r="O51" s="567"/>
      <c r="P51" s="572"/>
      <c r="Q51" s="567" t="s">
        <v>817</v>
      </c>
      <c r="R51" s="567" t="s">
        <v>864</v>
      </c>
      <c r="S51" s="579" t="s">
        <v>1107</v>
      </c>
      <c r="T51" s="573"/>
      <c r="U51" s="567"/>
      <c r="V51" s="574"/>
      <c r="W51" s="574" t="s">
        <v>864</v>
      </c>
      <c r="X51" s="575"/>
      <c r="Y51" s="576"/>
      <c r="Z51" s="567"/>
      <c r="AA51" s="577"/>
      <c r="AB51" s="567"/>
      <c r="AC51" s="573"/>
      <c r="AD51" s="573">
        <v>1</v>
      </c>
    </row>
    <row r="52" spans="1:30" s="607" customFormat="1" ht="13.5" customHeight="1">
      <c r="A52" s="599">
        <v>34</v>
      </c>
      <c r="B52" s="558"/>
      <c r="C52" s="558" t="s">
        <v>388</v>
      </c>
      <c r="D52" s="558"/>
      <c r="E52" s="558"/>
      <c r="F52" s="558"/>
      <c r="G52" s="558"/>
      <c r="H52" s="599" t="s">
        <v>1108</v>
      </c>
      <c r="I52" s="600" t="s">
        <v>1109</v>
      </c>
      <c r="J52" s="599" t="s">
        <v>1107</v>
      </c>
      <c r="K52" s="600" t="s">
        <v>871</v>
      </c>
      <c r="L52" s="599" t="s">
        <v>1110</v>
      </c>
      <c r="M52" s="599" t="s">
        <v>388</v>
      </c>
      <c r="N52" s="599"/>
      <c r="O52" s="599"/>
      <c r="P52" s="601"/>
      <c r="Q52" s="599" t="s">
        <v>817</v>
      </c>
      <c r="R52" s="599"/>
      <c r="S52" s="599" t="s">
        <v>863</v>
      </c>
      <c r="T52" s="602"/>
      <c r="U52" s="599"/>
      <c r="V52" s="603" t="s">
        <v>864</v>
      </c>
      <c r="W52" s="603" t="s">
        <v>864</v>
      </c>
      <c r="X52" s="604"/>
      <c r="Y52" s="605"/>
      <c r="Z52" s="599"/>
      <c r="AA52" s="606" t="s">
        <v>1111</v>
      </c>
      <c r="AB52" s="599"/>
      <c r="AC52" s="602">
        <v>1</v>
      </c>
      <c r="AD52" s="602">
        <v>1</v>
      </c>
    </row>
    <row r="53" spans="1:30" s="607" customFormat="1" ht="13.5" customHeight="1">
      <c r="A53" s="599">
        <v>35</v>
      </c>
      <c r="B53" s="558"/>
      <c r="C53" s="558" t="s">
        <v>392</v>
      </c>
      <c r="D53" s="558"/>
      <c r="E53" s="558"/>
      <c r="F53" s="558"/>
      <c r="G53" s="558"/>
      <c r="H53" s="599" t="s">
        <v>1112</v>
      </c>
      <c r="I53" s="600">
        <v>59350</v>
      </c>
      <c r="J53" s="599" t="s">
        <v>1113</v>
      </c>
      <c r="K53" s="600" t="s">
        <v>1114</v>
      </c>
      <c r="L53" s="599" t="s">
        <v>1115</v>
      </c>
      <c r="M53" s="599" t="s">
        <v>392</v>
      </c>
      <c r="N53" s="599"/>
      <c r="O53" s="599"/>
      <c r="P53" s="601"/>
      <c r="Q53" s="599" t="s">
        <v>817</v>
      </c>
      <c r="R53" s="599"/>
      <c r="S53" s="599" t="s">
        <v>863</v>
      </c>
      <c r="T53" s="602"/>
      <c r="U53" s="599" t="s">
        <v>1116</v>
      </c>
      <c r="V53" s="603" t="s">
        <v>864</v>
      </c>
      <c r="W53" s="603" t="s">
        <v>864</v>
      </c>
      <c r="X53" s="604"/>
      <c r="Y53" s="605"/>
      <c r="Z53" s="599"/>
      <c r="AA53" s="606"/>
      <c r="AB53" s="599"/>
      <c r="AC53" s="602">
        <v>1</v>
      </c>
      <c r="AD53" s="602">
        <v>1</v>
      </c>
    </row>
    <row r="54" spans="1:30" s="578" customFormat="1" ht="13.5" customHeight="1">
      <c r="A54" s="567">
        <v>36</v>
      </c>
      <c r="B54" s="568"/>
      <c r="C54" s="568"/>
      <c r="D54" s="568" t="s">
        <v>1117</v>
      </c>
      <c r="E54" s="568"/>
      <c r="F54" s="568"/>
      <c r="G54" s="568"/>
      <c r="H54" s="567" t="s">
        <v>1118</v>
      </c>
      <c r="I54" s="571" t="s">
        <v>1119</v>
      </c>
      <c r="J54" s="567"/>
      <c r="K54" s="571" t="s">
        <v>1120</v>
      </c>
      <c r="L54" s="567"/>
      <c r="M54" s="567"/>
      <c r="N54" s="567"/>
      <c r="O54" s="567"/>
      <c r="P54" s="572"/>
      <c r="Q54" s="567" t="s">
        <v>817</v>
      </c>
      <c r="R54" s="567"/>
      <c r="S54" s="598" t="s">
        <v>863</v>
      </c>
      <c r="T54" s="573"/>
      <c r="U54" s="567"/>
      <c r="V54" s="574"/>
      <c r="W54" s="574" t="s">
        <v>864</v>
      </c>
      <c r="X54" s="575"/>
      <c r="Y54" s="576"/>
      <c r="Z54" s="567"/>
      <c r="AA54" s="577"/>
      <c r="AB54" s="567"/>
      <c r="AC54" s="573"/>
      <c r="AD54" s="573">
        <v>1</v>
      </c>
    </row>
    <row r="55" spans="1:30" s="256" customFormat="1" ht="12.75" customHeight="1">
      <c r="A55" s="225">
        <v>37</v>
      </c>
      <c r="B55" s="217"/>
      <c r="C55" s="217" t="s">
        <v>1121</v>
      </c>
      <c r="D55" s="221"/>
      <c r="E55" s="221"/>
      <c r="F55" s="221"/>
      <c r="G55" s="221"/>
      <c r="H55" s="728" t="s">
        <v>1122</v>
      </c>
      <c r="I55" s="729"/>
      <c r="J55" s="728"/>
      <c r="K55" s="729" t="s">
        <v>1123</v>
      </c>
      <c r="L55" s="728"/>
      <c r="M55" s="728"/>
      <c r="N55" s="728"/>
      <c r="O55" s="728"/>
      <c r="P55" s="730"/>
      <c r="Q55" s="728" t="s">
        <v>817</v>
      </c>
      <c r="R55" s="728" t="s">
        <v>864</v>
      </c>
      <c r="S55" s="243" t="s">
        <v>1123</v>
      </c>
      <c r="T55" s="731"/>
      <c r="U55" s="728"/>
      <c r="V55" s="732" t="s">
        <v>864</v>
      </c>
      <c r="W55" s="732" t="s">
        <v>864</v>
      </c>
      <c r="X55" s="232"/>
      <c r="Y55" s="733"/>
      <c r="Z55" s="728"/>
      <c r="AA55" s="734"/>
      <c r="AB55" s="728"/>
      <c r="AC55" s="731">
        <v>1</v>
      </c>
      <c r="AD55" s="731">
        <v>1</v>
      </c>
    </row>
    <row r="56" spans="1:30" s="256" customFormat="1" ht="12.75" customHeight="1">
      <c r="A56" s="225">
        <v>38</v>
      </c>
      <c r="B56" s="217"/>
      <c r="C56" s="217"/>
      <c r="D56" s="727" t="s">
        <v>415</v>
      </c>
      <c r="E56" s="221"/>
      <c r="F56" s="221"/>
      <c r="G56" s="221"/>
      <c r="H56" s="728" t="s">
        <v>1124</v>
      </c>
      <c r="I56" s="729" t="s">
        <v>1125</v>
      </c>
      <c r="J56" s="728"/>
      <c r="K56" s="729" t="s">
        <v>1126</v>
      </c>
      <c r="L56" s="728" t="s">
        <v>1127</v>
      </c>
      <c r="M56" s="728" t="s">
        <v>415</v>
      </c>
      <c r="N56" s="728"/>
      <c r="O56" s="728"/>
      <c r="P56" s="730"/>
      <c r="Q56" s="728" t="s">
        <v>817</v>
      </c>
      <c r="R56" s="728"/>
      <c r="S56" s="735" t="s">
        <v>863</v>
      </c>
      <c r="T56" s="281"/>
      <c r="U56" s="728"/>
      <c r="V56" s="732" t="s">
        <v>864</v>
      </c>
      <c r="W56" s="732" t="s">
        <v>864</v>
      </c>
      <c r="X56" s="232"/>
      <c r="Y56" s="733"/>
      <c r="Z56" s="728"/>
      <c r="AA56" s="734"/>
      <c r="AB56" s="728"/>
      <c r="AC56" s="731">
        <v>1</v>
      </c>
      <c r="AD56" s="731">
        <v>1</v>
      </c>
    </row>
    <row r="57" spans="1:30" s="256" customFormat="1" ht="12.75" customHeight="1">
      <c r="A57" s="225">
        <v>39</v>
      </c>
      <c r="B57" s="217"/>
      <c r="C57" s="217"/>
      <c r="D57" s="727" t="s">
        <v>1128</v>
      </c>
      <c r="E57" s="221"/>
      <c r="F57" s="221"/>
      <c r="G57" s="221"/>
      <c r="H57" s="728" t="s">
        <v>1129</v>
      </c>
      <c r="I57" s="729" t="s">
        <v>1130</v>
      </c>
      <c r="J57" s="728"/>
      <c r="K57" s="729" t="s">
        <v>1131</v>
      </c>
      <c r="L57" s="728" t="s">
        <v>1132</v>
      </c>
      <c r="M57" s="728" t="s">
        <v>424</v>
      </c>
      <c r="N57" s="728"/>
      <c r="O57" s="728"/>
      <c r="P57" s="730"/>
      <c r="Q57" s="728" t="s">
        <v>817</v>
      </c>
      <c r="R57" s="728"/>
      <c r="S57" s="735" t="s">
        <v>863</v>
      </c>
      <c r="T57" s="281"/>
      <c r="U57" s="728"/>
      <c r="V57" s="732" t="s">
        <v>864</v>
      </c>
      <c r="W57" s="732" t="s">
        <v>864</v>
      </c>
      <c r="X57" s="232"/>
      <c r="Y57" s="733"/>
      <c r="Z57" s="728"/>
      <c r="AA57" s="734"/>
      <c r="AB57" s="728"/>
      <c r="AC57" s="731">
        <v>1</v>
      </c>
      <c r="AD57" s="731">
        <v>1</v>
      </c>
    </row>
    <row r="58" spans="1:30" s="244" customFormat="1" ht="12.75" customHeight="1">
      <c r="A58" s="225">
        <v>40</v>
      </c>
      <c r="B58" s="217"/>
      <c r="C58" s="222"/>
      <c r="D58" s="727" t="s">
        <v>429</v>
      </c>
      <c r="E58" s="221"/>
      <c r="F58" s="221"/>
      <c r="G58" s="221"/>
      <c r="H58" s="728" t="s">
        <v>1133</v>
      </c>
      <c r="I58" s="729" t="s">
        <v>1134</v>
      </c>
      <c r="J58" s="728"/>
      <c r="K58" s="729" t="s">
        <v>1135</v>
      </c>
      <c r="L58" s="728"/>
      <c r="M58" s="728"/>
      <c r="N58" s="728"/>
      <c r="O58" s="728"/>
      <c r="P58" s="730"/>
      <c r="Q58" s="728" t="s">
        <v>817</v>
      </c>
      <c r="R58" s="728"/>
      <c r="S58" s="735" t="s">
        <v>863</v>
      </c>
      <c r="T58" s="281"/>
      <c r="U58" s="728"/>
      <c r="V58" s="732" t="s">
        <v>864</v>
      </c>
      <c r="W58" s="732" t="s">
        <v>864</v>
      </c>
      <c r="X58" s="232"/>
      <c r="Y58" s="733"/>
      <c r="Z58" s="728"/>
      <c r="AA58" s="734"/>
      <c r="AB58" s="728"/>
      <c r="AC58" s="731">
        <v>1</v>
      </c>
      <c r="AD58" s="731">
        <v>1</v>
      </c>
    </row>
    <row r="59" spans="1:30" s="244" customFormat="1" ht="12.75" customHeight="1">
      <c r="A59" s="225">
        <v>41</v>
      </c>
      <c r="B59" s="217"/>
      <c r="C59" s="222"/>
      <c r="D59" s="727" t="s">
        <v>426</v>
      </c>
      <c r="E59" s="221"/>
      <c r="F59" s="221"/>
      <c r="G59" s="221"/>
      <c r="H59" s="728" t="s">
        <v>1136</v>
      </c>
      <c r="I59" s="729" t="s">
        <v>1137</v>
      </c>
      <c r="J59" s="728"/>
      <c r="K59" s="729" t="s">
        <v>1138</v>
      </c>
      <c r="L59" s="728" t="s">
        <v>1139</v>
      </c>
      <c r="M59" s="728" t="s">
        <v>426</v>
      </c>
      <c r="N59" s="728"/>
      <c r="O59" s="728"/>
      <c r="P59" s="730"/>
      <c r="Q59" s="728" t="s">
        <v>823</v>
      </c>
      <c r="R59" s="728"/>
      <c r="S59" s="735" t="s">
        <v>863</v>
      </c>
      <c r="T59" s="281"/>
      <c r="U59" s="728"/>
      <c r="V59" s="732" t="s">
        <v>864</v>
      </c>
      <c r="W59" s="732" t="s">
        <v>864</v>
      </c>
      <c r="X59" s="232"/>
      <c r="Y59" s="733"/>
      <c r="Z59" s="728"/>
      <c r="AA59" s="734"/>
      <c r="AB59" s="728"/>
      <c r="AC59" s="731">
        <v>1</v>
      </c>
      <c r="AD59" s="731">
        <v>1</v>
      </c>
    </row>
    <row r="60" spans="1:30" s="244" customFormat="1" ht="12.75" customHeight="1">
      <c r="A60" s="225">
        <v>42</v>
      </c>
      <c r="B60" s="217"/>
      <c r="C60" s="222"/>
      <c r="D60" s="727" t="s">
        <v>1140</v>
      </c>
      <c r="E60" s="221"/>
      <c r="F60" s="221"/>
      <c r="G60" s="221"/>
      <c r="H60" s="728" t="s">
        <v>1141</v>
      </c>
      <c r="I60" s="729" t="s">
        <v>1142</v>
      </c>
      <c r="J60" s="728"/>
      <c r="K60" s="729" t="s">
        <v>1143</v>
      </c>
      <c r="L60" s="728"/>
      <c r="M60" s="728"/>
      <c r="N60" s="728"/>
      <c r="O60" s="728"/>
      <c r="P60" s="730"/>
      <c r="Q60" s="728" t="s">
        <v>817</v>
      </c>
      <c r="R60" s="728"/>
      <c r="S60" s="735" t="s">
        <v>863</v>
      </c>
      <c r="T60" s="281"/>
      <c r="U60" s="728"/>
      <c r="V60" s="732" t="s">
        <v>864</v>
      </c>
      <c r="W60" s="732" t="s">
        <v>864</v>
      </c>
      <c r="X60" s="232"/>
      <c r="Y60" s="733"/>
      <c r="Z60" s="728"/>
      <c r="AA60" s="734"/>
      <c r="AB60" s="728"/>
      <c r="AC60" s="731">
        <v>1</v>
      </c>
      <c r="AD60" s="731">
        <v>1</v>
      </c>
    </row>
    <row r="61" spans="1:30" s="257" customFormat="1" ht="12.75" customHeight="1">
      <c r="A61" s="225">
        <v>43</v>
      </c>
      <c r="B61" s="217"/>
      <c r="C61" s="222"/>
      <c r="D61" s="727" t="s">
        <v>1144</v>
      </c>
      <c r="E61" s="221"/>
      <c r="F61" s="221"/>
      <c r="G61" s="221"/>
      <c r="H61" s="728" t="s">
        <v>410</v>
      </c>
      <c r="I61" s="729" t="s">
        <v>1145</v>
      </c>
      <c r="J61" s="728"/>
      <c r="K61" s="729" t="s">
        <v>1146</v>
      </c>
      <c r="L61" s="728"/>
      <c r="M61" s="728"/>
      <c r="N61" s="728"/>
      <c r="O61" s="728"/>
      <c r="P61" s="730"/>
      <c r="Q61" s="728" t="s">
        <v>817</v>
      </c>
      <c r="R61" s="728"/>
      <c r="S61" s="735" t="s">
        <v>863</v>
      </c>
      <c r="T61" s="281"/>
      <c r="U61" s="728"/>
      <c r="V61" s="732" t="s">
        <v>864</v>
      </c>
      <c r="W61" s="732" t="s">
        <v>864</v>
      </c>
      <c r="X61" s="232"/>
      <c r="Y61" s="733"/>
      <c r="Z61" s="728"/>
      <c r="AA61" s="734"/>
      <c r="AB61" s="728"/>
      <c r="AC61" s="731">
        <v>1</v>
      </c>
      <c r="AD61" s="731">
        <v>1</v>
      </c>
    </row>
    <row r="62" spans="1:30" s="258" customFormat="1" ht="12.75" customHeight="1">
      <c r="A62" s="225">
        <v>44</v>
      </c>
      <c r="B62" s="217"/>
      <c r="C62" s="218"/>
      <c r="D62" s="727" t="s">
        <v>1147</v>
      </c>
      <c r="E62" s="221"/>
      <c r="F62" s="221"/>
      <c r="G62" s="221"/>
      <c r="H62" s="728"/>
      <c r="I62" s="729" t="s">
        <v>1148</v>
      </c>
      <c r="J62" s="728"/>
      <c r="K62" s="729" t="s">
        <v>1149</v>
      </c>
      <c r="L62" s="728"/>
      <c r="M62" s="728"/>
      <c r="N62" s="728"/>
      <c r="O62" s="728"/>
      <c r="P62" s="730"/>
      <c r="Q62" s="728" t="s">
        <v>817</v>
      </c>
      <c r="R62" s="728"/>
      <c r="S62" s="735" t="s">
        <v>863</v>
      </c>
      <c r="T62" s="281"/>
      <c r="U62" s="728"/>
      <c r="V62" s="732" t="s">
        <v>864</v>
      </c>
      <c r="W62" s="732" t="s">
        <v>864</v>
      </c>
      <c r="X62" s="232"/>
      <c r="Y62" s="733"/>
      <c r="Z62" s="728"/>
      <c r="AA62" s="734"/>
      <c r="AB62" s="728"/>
      <c r="AC62" s="731">
        <v>1</v>
      </c>
      <c r="AD62" s="731">
        <v>1</v>
      </c>
    </row>
    <row r="63" spans="1:30" s="256" customFormat="1" ht="12.95" customHeight="1">
      <c r="A63" s="225">
        <v>45</v>
      </c>
      <c r="B63" s="217"/>
      <c r="C63" s="218"/>
      <c r="D63" s="727" t="s">
        <v>178</v>
      </c>
      <c r="E63" s="221"/>
      <c r="F63" s="221"/>
      <c r="G63" s="221"/>
      <c r="H63" s="728" t="s">
        <v>1150</v>
      </c>
      <c r="I63" s="729" t="s">
        <v>1151</v>
      </c>
      <c r="J63" s="728"/>
      <c r="K63" s="729" t="s">
        <v>1152</v>
      </c>
      <c r="L63" s="728"/>
      <c r="M63" s="728"/>
      <c r="N63" s="728"/>
      <c r="O63" s="728"/>
      <c r="P63" s="730"/>
      <c r="Q63" s="728" t="s">
        <v>817</v>
      </c>
      <c r="R63" s="728"/>
      <c r="S63" s="735" t="s">
        <v>863</v>
      </c>
      <c r="T63" s="281"/>
      <c r="U63" s="728"/>
      <c r="V63" s="732" t="s">
        <v>864</v>
      </c>
      <c r="W63" s="732" t="s">
        <v>864</v>
      </c>
      <c r="X63" s="232"/>
      <c r="Y63" s="733"/>
      <c r="Z63" s="728"/>
      <c r="AA63" s="734"/>
      <c r="AB63" s="728"/>
      <c r="AC63" s="731">
        <v>1</v>
      </c>
      <c r="AD63" s="731">
        <v>1</v>
      </c>
    </row>
    <row r="64" spans="1:30" s="256" customFormat="1" ht="12.95" customHeight="1">
      <c r="A64" s="225">
        <v>46</v>
      </c>
      <c r="B64" s="217"/>
      <c r="C64" s="218"/>
      <c r="D64" s="241" t="s">
        <v>1153</v>
      </c>
      <c r="E64" s="241"/>
      <c r="F64" s="241"/>
      <c r="G64" s="241"/>
      <c r="H64" s="728" t="s">
        <v>1154</v>
      </c>
      <c r="I64" s="729">
        <v>33123452323</v>
      </c>
      <c r="J64" s="728"/>
      <c r="K64" s="729" t="s">
        <v>1155</v>
      </c>
      <c r="L64" s="728"/>
      <c r="M64" s="728"/>
      <c r="N64" s="728"/>
      <c r="O64" s="728"/>
      <c r="P64" s="730"/>
      <c r="Q64" s="728" t="s">
        <v>817</v>
      </c>
      <c r="R64" s="728"/>
      <c r="S64" s="728" t="s">
        <v>1092</v>
      </c>
      <c r="T64" s="731"/>
      <c r="U64" s="728"/>
      <c r="V64" s="732" t="s">
        <v>864</v>
      </c>
      <c r="W64" s="732" t="s">
        <v>864</v>
      </c>
      <c r="X64" s="232"/>
      <c r="Y64" s="733"/>
      <c r="Z64" s="728" t="s">
        <v>1156</v>
      </c>
      <c r="AA64" s="734"/>
      <c r="AB64" s="728"/>
      <c r="AC64" s="731"/>
      <c r="AD64" s="731">
        <v>1</v>
      </c>
    </row>
    <row r="65" spans="1:30" s="578" customFormat="1" ht="13.5" customHeight="1">
      <c r="A65" s="567">
        <v>47</v>
      </c>
      <c r="B65" s="568"/>
      <c r="C65" s="568" t="s">
        <v>1157</v>
      </c>
      <c r="D65" s="568"/>
      <c r="E65" s="568"/>
      <c r="F65" s="568"/>
      <c r="G65" s="568"/>
      <c r="H65" s="567"/>
      <c r="I65" s="571"/>
      <c r="J65" s="567" t="s">
        <v>1158</v>
      </c>
      <c r="K65" s="571" t="s">
        <v>1159</v>
      </c>
      <c r="L65" s="567"/>
      <c r="M65" s="567"/>
      <c r="N65" s="567"/>
      <c r="O65" s="567"/>
      <c r="P65" s="593"/>
      <c r="Q65" s="567" t="s">
        <v>817</v>
      </c>
      <c r="R65" s="567" t="s">
        <v>864</v>
      </c>
      <c r="S65" s="579" t="s">
        <v>1159</v>
      </c>
      <c r="T65" s="573"/>
      <c r="U65" s="567"/>
      <c r="V65" s="574"/>
      <c r="W65" s="574" t="s">
        <v>864</v>
      </c>
      <c r="X65" s="575"/>
      <c r="Y65" s="576"/>
      <c r="Z65" s="567"/>
      <c r="AA65" s="577"/>
      <c r="AB65" s="567"/>
      <c r="AC65" s="573">
        <v>1</v>
      </c>
      <c r="AD65" s="573"/>
    </row>
    <row r="66" spans="1:30" s="578" customFormat="1" ht="13.5" customHeight="1">
      <c r="A66" s="567">
        <v>48</v>
      </c>
      <c r="B66" s="568"/>
      <c r="C66" s="568"/>
      <c r="D66" s="568" t="s">
        <v>1160</v>
      </c>
      <c r="E66" s="568"/>
      <c r="F66" s="568"/>
      <c r="G66" s="568"/>
      <c r="H66" s="567" t="s">
        <v>1161</v>
      </c>
      <c r="I66" s="571" t="s">
        <v>930</v>
      </c>
      <c r="J66" s="567"/>
      <c r="K66" s="571" t="s">
        <v>1162</v>
      </c>
      <c r="L66" s="567"/>
      <c r="M66" s="567"/>
      <c r="N66" s="567"/>
      <c r="O66" s="567"/>
      <c r="P66" s="572"/>
      <c r="Q66" s="567" t="s">
        <v>820</v>
      </c>
      <c r="R66" s="567"/>
      <c r="S66" s="567" t="s">
        <v>879</v>
      </c>
      <c r="T66" s="573"/>
      <c r="U66" s="567"/>
      <c r="V66" s="574"/>
      <c r="W66" s="574" t="s">
        <v>864</v>
      </c>
      <c r="X66" s="575"/>
      <c r="Y66" s="576"/>
      <c r="Z66" s="567" t="s">
        <v>1163</v>
      </c>
      <c r="AA66" s="577"/>
      <c r="AB66" s="567"/>
      <c r="AC66" s="573"/>
      <c r="AD66" s="573">
        <v>1</v>
      </c>
    </row>
    <row r="67" spans="1:30" s="578" customFormat="1" ht="13.5" customHeight="1">
      <c r="A67" s="567">
        <v>49</v>
      </c>
      <c r="B67" s="568"/>
      <c r="C67" s="568"/>
      <c r="D67" s="568" t="s">
        <v>1164</v>
      </c>
      <c r="E67" s="568"/>
      <c r="F67" s="568"/>
      <c r="G67" s="568"/>
      <c r="H67" s="567" t="s">
        <v>1165</v>
      </c>
      <c r="I67" s="571"/>
      <c r="J67" s="567" t="s">
        <v>1166</v>
      </c>
      <c r="K67" s="571" t="s">
        <v>1166</v>
      </c>
      <c r="L67" s="567"/>
      <c r="M67" s="567"/>
      <c r="N67" s="567"/>
      <c r="O67" s="567"/>
      <c r="P67" s="593"/>
      <c r="Q67" s="567" t="s">
        <v>817</v>
      </c>
      <c r="R67" s="567" t="s">
        <v>864</v>
      </c>
      <c r="S67" s="579" t="s">
        <v>1166</v>
      </c>
      <c r="T67" s="573"/>
      <c r="U67" s="567"/>
      <c r="V67" s="574"/>
      <c r="W67" s="574" t="s">
        <v>864</v>
      </c>
      <c r="X67" s="575"/>
      <c r="Y67" s="576"/>
      <c r="Z67" s="567"/>
      <c r="AA67" s="577"/>
      <c r="AB67" s="567"/>
      <c r="AC67" s="573">
        <v>1</v>
      </c>
      <c r="AD67" s="573">
        <v>1</v>
      </c>
    </row>
    <row r="68" spans="1:30" s="607" customFormat="1" ht="13.5" customHeight="1">
      <c r="A68" s="599">
        <v>50</v>
      </c>
      <c r="B68" s="558"/>
      <c r="C68" s="217" t="s">
        <v>1167</v>
      </c>
      <c r="D68" s="558"/>
      <c r="E68" s="558"/>
      <c r="F68" s="558"/>
      <c r="G68" s="558"/>
      <c r="H68" s="599" t="s">
        <v>1168</v>
      </c>
      <c r="I68" s="600"/>
      <c r="J68" s="599" t="s">
        <v>1169</v>
      </c>
      <c r="K68" s="600" t="s">
        <v>1169</v>
      </c>
      <c r="L68" s="599"/>
      <c r="M68" s="599"/>
      <c r="N68" s="599"/>
      <c r="O68" s="599"/>
      <c r="P68" s="601"/>
      <c r="Q68" s="599" t="s">
        <v>820</v>
      </c>
      <c r="R68" s="599" t="s">
        <v>864</v>
      </c>
      <c r="S68" s="610" t="s">
        <v>1169</v>
      </c>
      <c r="T68" s="602"/>
      <c r="U68" s="599"/>
      <c r="V68" s="603" t="s">
        <v>864</v>
      </c>
      <c r="W68" s="603" t="s">
        <v>864</v>
      </c>
      <c r="X68" s="604"/>
      <c r="Y68" s="605"/>
      <c r="Z68" s="599"/>
      <c r="AA68" s="606"/>
      <c r="AB68" s="599"/>
      <c r="AC68" s="602">
        <v>1</v>
      </c>
      <c r="AD68" s="602">
        <v>1</v>
      </c>
    </row>
    <row r="69" spans="1:30" s="607" customFormat="1" ht="13.5" customHeight="1">
      <c r="A69" s="599">
        <v>51</v>
      </c>
      <c r="B69" s="558"/>
      <c r="C69" s="558"/>
      <c r="D69" s="558" t="s">
        <v>1170</v>
      </c>
      <c r="E69" s="558"/>
      <c r="F69" s="558"/>
      <c r="G69" s="558"/>
      <c r="H69" s="599" t="s">
        <v>1171</v>
      </c>
      <c r="I69" s="600" t="s">
        <v>1172</v>
      </c>
      <c r="J69" s="599" t="s">
        <v>1173</v>
      </c>
      <c r="K69" s="600" t="s">
        <v>1173</v>
      </c>
      <c r="L69" s="599"/>
      <c r="M69" s="599"/>
      <c r="N69" s="599"/>
      <c r="O69" s="599"/>
      <c r="P69" s="601"/>
      <c r="Q69" s="599" t="s">
        <v>820</v>
      </c>
      <c r="R69" s="599"/>
      <c r="S69" s="599" t="s">
        <v>1092</v>
      </c>
      <c r="T69" s="602"/>
      <c r="U69" s="599"/>
      <c r="V69" s="603" t="s">
        <v>864</v>
      </c>
      <c r="W69" s="603" t="s">
        <v>864</v>
      </c>
      <c r="X69" s="604"/>
      <c r="Y69" s="599" t="s">
        <v>1174</v>
      </c>
      <c r="Z69" s="599"/>
      <c r="AA69" s="606" t="s">
        <v>1175</v>
      </c>
      <c r="AB69" s="599"/>
      <c r="AC69" s="602">
        <v>1</v>
      </c>
      <c r="AD69" s="602">
        <v>1</v>
      </c>
    </row>
    <row r="70" spans="1:30" s="607" customFormat="1" ht="13.5" customHeight="1">
      <c r="A70" s="599">
        <v>52</v>
      </c>
      <c r="B70" s="558"/>
      <c r="C70" s="558"/>
      <c r="D70" s="558" t="s">
        <v>1176</v>
      </c>
      <c r="E70" s="558"/>
      <c r="F70" s="558"/>
      <c r="G70" s="558"/>
      <c r="H70" s="599" t="s">
        <v>1177</v>
      </c>
      <c r="I70" s="600" t="s">
        <v>1178</v>
      </c>
      <c r="J70" s="599" t="s">
        <v>1179</v>
      </c>
      <c r="K70" s="600" t="s">
        <v>1179</v>
      </c>
      <c r="L70" s="599"/>
      <c r="M70" s="599"/>
      <c r="N70" s="599"/>
      <c r="O70" s="599"/>
      <c r="P70" s="601"/>
      <c r="Q70" s="599" t="s">
        <v>820</v>
      </c>
      <c r="R70" s="599"/>
      <c r="S70" s="599" t="s">
        <v>1092</v>
      </c>
      <c r="T70" s="602"/>
      <c r="U70" s="599"/>
      <c r="V70" s="603" t="s">
        <v>864</v>
      </c>
      <c r="W70" s="603" t="s">
        <v>864</v>
      </c>
      <c r="X70" s="604"/>
      <c r="Y70" s="599" t="s">
        <v>1174</v>
      </c>
      <c r="Z70" s="599"/>
      <c r="AA70" s="606" t="s">
        <v>1175</v>
      </c>
      <c r="AB70" s="599"/>
      <c r="AC70" s="602">
        <v>1</v>
      </c>
      <c r="AD70" s="602">
        <v>1</v>
      </c>
    </row>
    <row r="71" spans="1:30" s="608" customFormat="1" ht="13.5" customHeight="1">
      <c r="A71" s="567">
        <v>53</v>
      </c>
      <c r="B71" s="568"/>
      <c r="C71" s="568"/>
      <c r="D71" s="568"/>
      <c r="E71" s="568"/>
      <c r="F71" s="568" t="s">
        <v>1180</v>
      </c>
      <c r="G71" s="569"/>
      <c r="H71" s="567" t="s">
        <v>1181</v>
      </c>
      <c r="I71" s="571">
        <v>120</v>
      </c>
      <c r="J71" s="567"/>
      <c r="K71" s="567" t="s">
        <v>1182</v>
      </c>
      <c r="L71" s="567"/>
      <c r="M71" s="567"/>
      <c r="N71" s="567"/>
      <c r="O71" s="567"/>
      <c r="P71" s="572"/>
      <c r="Q71" s="567" t="s">
        <v>817</v>
      </c>
      <c r="R71" s="567"/>
      <c r="S71" s="567" t="s">
        <v>1092</v>
      </c>
      <c r="T71" s="573"/>
      <c r="U71" s="567"/>
      <c r="V71" s="574"/>
      <c r="W71" s="574" t="s">
        <v>864</v>
      </c>
      <c r="X71" s="575"/>
      <c r="Y71" s="567" t="s">
        <v>1183</v>
      </c>
      <c r="Z71" s="567"/>
      <c r="AA71" s="577"/>
      <c r="AB71" s="567"/>
      <c r="AC71" s="573">
        <v>1</v>
      </c>
      <c r="AD71" s="573">
        <v>1</v>
      </c>
    </row>
    <row r="72" spans="1:30" s="608" customFormat="1" ht="13.5" customHeight="1">
      <c r="A72" s="567">
        <v>54</v>
      </c>
      <c r="B72" s="568"/>
      <c r="C72" s="568"/>
      <c r="D72" s="568"/>
      <c r="E72" s="568"/>
      <c r="F72" s="568" t="s">
        <v>1184</v>
      </c>
      <c r="G72" s="569"/>
      <c r="H72" s="567" t="s">
        <v>1185</v>
      </c>
      <c r="I72" s="571">
        <v>96</v>
      </c>
      <c r="J72" s="567"/>
      <c r="K72" s="567" t="s">
        <v>1186</v>
      </c>
      <c r="L72" s="567"/>
      <c r="M72" s="567"/>
      <c r="N72" s="567"/>
      <c r="O72" s="567"/>
      <c r="P72" s="572"/>
      <c r="Q72" s="567" t="s">
        <v>817</v>
      </c>
      <c r="R72" s="567"/>
      <c r="S72" s="567" t="s">
        <v>1092</v>
      </c>
      <c r="T72" s="573"/>
      <c r="U72" s="567"/>
      <c r="V72" s="574"/>
      <c r="W72" s="574" t="s">
        <v>864</v>
      </c>
      <c r="X72" s="575"/>
      <c r="Y72" s="567" t="s">
        <v>1187</v>
      </c>
      <c r="Z72" s="567"/>
      <c r="AA72" s="577"/>
      <c r="AB72" s="567"/>
      <c r="AC72" s="573">
        <v>1</v>
      </c>
      <c r="AD72" s="573">
        <v>1</v>
      </c>
    </row>
    <row r="73" spans="1:30" s="608" customFormat="1" ht="13.5" customHeight="1">
      <c r="A73" s="567">
        <v>55</v>
      </c>
      <c r="B73" s="568"/>
      <c r="C73" s="568"/>
      <c r="D73" s="568"/>
      <c r="E73" s="568"/>
      <c r="F73" s="568" t="s">
        <v>1188</v>
      </c>
      <c r="G73" s="569"/>
      <c r="H73" s="567" t="s">
        <v>1189</v>
      </c>
      <c r="I73" s="571">
        <v>34</v>
      </c>
      <c r="J73" s="567"/>
      <c r="K73" s="567" t="s">
        <v>1190</v>
      </c>
      <c r="L73" s="567"/>
      <c r="M73" s="567"/>
      <c r="N73" s="567"/>
      <c r="O73" s="567"/>
      <c r="P73" s="572"/>
      <c r="Q73" s="567" t="s">
        <v>817</v>
      </c>
      <c r="R73" s="567"/>
      <c r="S73" s="567" t="s">
        <v>1092</v>
      </c>
      <c r="T73" s="573"/>
      <c r="U73" s="567"/>
      <c r="V73" s="574"/>
      <c r="W73" s="574" t="s">
        <v>864</v>
      </c>
      <c r="X73" s="575"/>
      <c r="Y73" s="567" t="s">
        <v>1191</v>
      </c>
      <c r="Z73" s="567"/>
      <c r="AA73" s="577"/>
      <c r="AB73" s="567"/>
      <c r="AC73" s="573">
        <v>1</v>
      </c>
      <c r="AD73" s="573">
        <v>1</v>
      </c>
    </row>
    <row r="74" spans="1:30" s="608" customFormat="1" ht="13.5" customHeight="1">
      <c r="A74" s="567">
        <v>56</v>
      </c>
      <c r="B74" s="568"/>
      <c r="C74" s="568"/>
      <c r="D74" s="568"/>
      <c r="E74" s="568"/>
      <c r="F74" s="568" t="s">
        <v>1192</v>
      </c>
      <c r="G74" s="568"/>
      <c r="H74" s="567" t="s">
        <v>1193</v>
      </c>
      <c r="I74" s="571" t="s">
        <v>1194</v>
      </c>
      <c r="J74" s="567"/>
      <c r="K74" s="571" t="s">
        <v>1195</v>
      </c>
      <c r="L74" s="567"/>
      <c r="M74" s="567"/>
      <c r="N74" s="567"/>
      <c r="O74" s="567"/>
      <c r="P74" s="572"/>
      <c r="Q74" s="567" t="s">
        <v>820</v>
      </c>
      <c r="R74" s="567"/>
      <c r="S74" s="567" t="s">
        <v>863</v>
      </c>
      <c r="T74" s="573"/>
      <c r="U74" s="567" t="s">
        <v>1196</v>
      </c>
      <c r="V74" s="574"/>
      <c r="W74" s="574" t="s">
        <v>864</v>
      </c>
      <c r="X74" s="575"/>
      <c r="Y74" s="576"/>
      <c r="Z74" s="567"/>
      <c r="AA74" s="577"/>
      <c r="AB74" s="567"/>
      <c r="AC74" s="573"/>
      <c r="AD74" s="573">
        <v>1</v>
      </c>
    </row>
    <row r="75" spans="1:30" s="608" customFormat="1" ht="13.5" customHeight="1">
      <c r="A75" s="567">
        <v>57</v>
      </c>
      <c r="B75" s="568"/>
      <c r="C75" s="568"/>
      <c r="D75" s="568"/>
      <c r="E75" s="568" t="s">
        <v>1197</v>
      </c>
      <c r="F75" s="568"/>
      <c r="G75" s="568"/>
      <c r="H75" s="567" t="s">
        <v>1198</v>
      </c>
      <c r="I75" s="571" t="s">
        <v>1199</v>
      </c>
      <c r="J75" s="567" t="s">
        <v>1200</v>
      </c>
      <c r="K75" s="571" t="s">
        <v>1201</v>
      </c>
      <c r="L75" s="567"/>
      <c r="M75" s="567"/>
      <c r="N75" s="567"/>
      <c r="O75" s="567"/>
      <c r="P75" s="572">
        <v>1</v>
      </c>
      <c r="Q75" s="567" t="s">
        <v>817</v>
      </c>
      <c r="R75" s="567"/>
      <c r="S75" s="567" t="s">
        <v>863</v>
      </c>
      <c r="T75" s="573"/>
      <c r="U75" s="567"/>
      <c r="V75" s="574"/>
      <c r="W75" s="574" t="s">
        <v>864</v>
      </c>
      <c r="X75" s="575"/>
      <c r="Y75" s="576"/>
      <c r="Z75" s="567"/>
      <c r="AA75" s="577"/>
      <c r="AB75" s="567"/>
      <c r="AC75" s="573">
        <v>1</v>
      </c>
      <c r="AD75" s="573">
        <v>1</v>
      </c>
    </row>
    <row r="76" spans="1:30" s="608" customFormat="1" ht="12.95" customHeight="1">
      <c r="A76" s="567">
        <v>58</v>
      </c>
      <c r="B76" s="568"/>
      <c r="C76" s="568"/>
      <c r="D76" s="568" t="s">
        <v>1202</v>
      </c>
      <c r="E76" s="568"/>
      <c r="F76" s="568"/>
      <c r="G76" s="568"/>
      <c r="H76" s="567" t="s">
        <v>1203</v>
      </c>
      <c r="I76" s="571"/>
      <c r="J76" s="567" t="s">
        <v>1204</v>
      </c>
      <c r="K76" s="571" t="s">
        <v>1204</v>
      </c>
      <c r="L76" s="567"/>
      <c r="M76" s="567"/>
      <c r="N76" s="567"/>
      <c r="O76" s="567"/>
      <c r="P76" s="593"/>
      <c r="Q76" s="567" t="s">
        <v>817</v>
      </c>
      <c r="R76" s="567"/>
      <c r="S76" s="567" t="s">
        <v>863</v>
      </c>
      <c r="T76" s="573"/>
      <c r="U76" s="567"/>
      <c r="V76" s="574"/>
      <c r="W76" s="574" t="s">
        <v>864</v>
      </c>
      <c r="X76" s="575"/>
      <c r="Y76" s="576"/>
      <c r="Z76" s="567"/>
      <c r="AA76" s="577"/>
      <c r="AB76" s="567"/>
      <c r="AC76" s="573">
        <v>1</v>
      </c>
      <c r="AD76" s="573"/>
    </row>
    <row r="77" spans="1:30" s="578" customFormat="1" ht="13.5" customHeight="1">
      <c r="A77" s="567">
        <v>59</v>
      </c>
      <c r="B77" s="568"/>
      <c r="C77" s="568" t="s">
        <v>1205</v>
      </c>
      <c r="D77" s="568"/>
      <c r="E77" s="568"/>
      <c r="F77" s="568"/>
      <c r="G77" s="568"/>
      <c r="H77" s="567" t="s">
        <v>1206</v>
      </c>
      <c r="I77" s="571"/>
      <c r="J77" s="567" t="s">
        <v>942</v>
      </c>
      <c r="K77" s="571" t="s">
        <v>1207</v>
      </c>
      <c r="L77" s="567"/>
      <c r="M77" s="567"/>
      <c r="N77" s="567"/>
      <c r="O77" s="567"/>
      <c r="P77" s="593"/>
      <c r="Q77" s="567" t="s">
        <v>823</v>
      </c>
      <c r="R77" s="567" t="s">
        <v>864</v>
      </c>
      <c r="S77" s="579" t="s">
        <v>1207</v>
      </c>
      <c r="T77" s="573"/>
      <c r="U77" s="567"/>
      <c r="V77" s="574"/>
      <c r="W77" s="574" t="s">
        <v>864</v>
      </c>
      <c r="X77" s="575"/>
      <c r="Y77" s="576"/>
      <c r="Z77" s="567"/>
      <c r="AA77" s="577"/>
      <c r="AB77" s="567"/>
      <c r="AC77" s="573">
        <v>1</v>
      </c>
      <c r="AD77" s="573">
        <v>1</v>
      </c>
    </row>
    <row r="78" spans="1:30" s="578" customFormat="1" ht="13.5" customHeight="1">
      <c r="A78" s="567">
        <v>60</v>
      </c>
      <c r="B78" s="568"/>
      <c r="C78" s="568"/>
      <c r="D78" s="568" t="s">
        <v>1208</v>
      </c>
      <c r="E78" s="568"/>
      <c r="F78" s="568"/>
      <c r="G78" s="568"/>
      <c r="H78" s="567" t="s">
        <v>1209</v>
      </c>
      <c r="I78" s="571" t="s">
        <v>1210</v>
      </c>
      <c r="J78" s="567" t="s">
        <v>908</v>
      </c>
      <c r="K78" s="571" t="s">
        <v>939</v>
      </c>
      <c r="L78" s="567"/>
      <c r="M78" s="567"/>
      <c r="N78" s="567"/>
      <c r="O78" s="567"/>
      <c r="P78" s="593"/>
      <c r="Q78" s="567" t="s">
        <v>820</v>
      </c>
      <c r="R78" s="567"/>
      <c r="S78" s="567" t="s">
        <v>863</v>
      </c>
      <c r="T78" s="573"/>
      <c r="U78" s="567" t="s">
        <v>1211</v>
      </c>
      <c r="V78" s="574"/>
      <c r="W78" s="574" t="s">
        <v>864</v>
      </c>
      <c r="X78" s="575"/>
      <c r="Y78" s="576"/>
      <c r="Z78" s="567"/>
      <c r="AA78" s="577"/>
      <c r="AB78" s="567"/>
      <c r="AC78" s="573">
        <v>1</v>
      </c>
      <c r="AD78" s="573">
        <v>1</v>
      </c>
    </row>
    <row r="79" spans="1:30" s="578" customFormat="1" ht="13.5" customHeight="1">
      <c r="A79" s="567">
        <v>61</v>
      </c>
      <c r="B79" s="568"/>
      <c r="C79" s="568"/>
      <c r="D79" s="568" t="s">
        <v>1212</v>
      </c>
      <c r="E79" s="568"/>
      <c r="F79" s="568"/>
      <c r="G79" s="568"/>
      <c r="H79" s="567" t="s">
        <v>1213</v>
      </c>
      <c r="I79" s="571" t="s">
        <v>1214</v>
      </c>
      <c r="J79" s="567" t="s">
        <v>970</v>
      </c>
      <c r="K79" s="571" t="s">
        <v>970</v>
      </c>
      <c r="L79" s="567"/>
      <c r="M79" s="567"/>
      <c r="N79" s="567"/>
      <c r="O79" s="567"/>
      <c r="P79" s="593"/>
      <c r="Q79" s="567" t="s">
        <v>820</v>
      </c>
      <c r="R79" s="567"/>
      <c r="S79" s="567" t="s">
        <v>863</v>
      </c>
      <c r="T79" s="573"/>
      <c r="U79" s="567" t="s">
        <v>1215</v>
      </c>
      <c r="V79" s="574"/>
      <c r="W79" s="574" t="s">
        <v>864</v>
      </c>
      <c r="X79" s="575"/>
      <c r="Y79" s="576"/>
      <c r="Z79" s="567"/>
      <c r="AA79" s="577"/>
      <c r="AB79" s="567"/>
      <c r="AC79" s="573">
        <v>1</v>
      </c>
      <c r="AD79" s="573">
        <v>1</v>
      </c>
    </row>
    <row r="80" spans="1:30" s="578" customFormat="1" ht="12.95" customHeight="1">
      <c r="A80" s="567">
        <v>62</v>
      </c>
      <c r="B80" s="568"/>
      <c r="C80" s="568"/>
      <c r="D80" s="568" t="s">
        <v>1077</v>
      </c>
      <c r="E80" s="568"/>
      <c r="F80" s="568"/>
      <c r="G80" s="568"/>
      <c r="H80" s="567" t="s">
        <v>1216</v>
      </c>
      <c r="I80" s="571" t="s">
        <v>1217</v>
      </c>
      <c r="J80" s="567" t="s">
        <v>1218</v>
      </c>
      <c r="K80" s="571" t="s">
        <v>1219</v>
      </c>
      <c r="L80" s="567"/>
      <c r="M80" s="567"/>
      <c r="N80" s="567"/>
      <c r="O80" s="567"/>
      <c r="P80" s="593"/>
      <c r="Q80" s="567" t="s">
        <v>820</v>
      </c>
      <c r="R80" s="567"/>
      <c r="S80" s="598" t="s">
        <v>863</v>
      </c>
      <c r="T80" s="573"/>
      <c r="U80" s="567"/>
      <c r="V80" s="574"/>
      <c r="W80" s="574" t="s">
        <v>864</v>
      </c>
      <c r="X80" s="575"/>
      <c r="Y80" s="576"/>
      <c r="Z80" s="567"/>
      <c r="AA80" s="577"/>
      <c r="AB80" s="567"/>
      <c r="AC80" s="573">
        <v>1</v>
      </c>
      <c r="AD80" s="573">
        <v>1</v>
      </c>
    </row>
    <row r="81" spans="1:1018" s="224" customFormat="1" ht="13.5" customHeight="1">
      <c r="A81" s="225">
        <v>63</v>
      </c>
      <c r="B81" s="217"/>
      <c r="C81" s="217" t="s">
        <v>264</v>
      </c>
      <c r="D81" s="217"/>
      <c r="E81" s="217"/>
      <c r="F81" s="217"/>
      <c r="G81" s="217"/>
      <c r="H81" s="728"/>
      <c r="I81" s="729" t="s">
        <v>1220</v>
      </c>
      <c r="J81" s="728" t="s">
        <v>1221</v>
      </c>
      <c r="K81" s="729"/>
      <c r="L81" s="728"/>
      <c r="M81" s="728"/>
      <c r="N81" s="728"/>
      <c r="O81" s="728"/>
      <c r="P81" s="252"/>
      <c r="Q81" s="728" t="s">
        <v>820</v>
      </c>
      <c r="R81" s="728"/>
      <c r="S81" s="735" t="s">
        <v>863</v>
      </c>
      <c r="T81" s="281"/>
      <c r="U81" s="728" t="s">
        <v>1222</v>
      </c>
      <c r="V81" s="732" t="s">
        <v>864</v>
      </c>
      <c r="W81" s="732" t="s">
        <v>864</v>
      </c>
      <c r="X81" s="232"/>
      <c r="Y81" s="733"/>
      <c r="Z81" s="728" t="s">
        <v>1223</v>
      </c>
      <c r="AA81" s="245" t="s">
        <v>1224</v>
      </c>
      <c r="AB81" s="728"/>
      <c r="AC81" s="731"/>
      <c r="AD81" s="731">
        <v>1</v>
      </c>
    </row>
    <row r="82" spans="1:1018" s="224" customFormat="1" ht="13.5" customHeight="1">
      <c r="A82" s="225">
        <v>64</v>
      </c>
      <c r="B82" s="217"/>
      <c r="C82" s="217" t="s">
        <v>767</v>
      </c>
      <c r="D82" s="217"/>
      <c r="E82" s="217"/>
      <c r="F82" s="217"/>
      <c r="G82" s="217"/>
      <c r="H82" s="728" t="s">
        <v>1225</v>
      </c>
      <c r="I82" s="729" t="s">
        <v>1226</v>
      </c>
      <c r="J82" s="728" t="s">
        <v>1227</v>
      </c>
      <c r="K82" s="729" t="s">
        <v>939</v>
      </c>
      <c r="L82" s="728" t="s">
        <v>1228</v>
      </c>
      <c r="M82" s="728" t="s">
        <v>1229</v>
      </c>
      <c r="N82" s="728"/>
      <c r="O82" s="728"/>
      <c r="P82" s="252"/>
      <c r="Q82" s="728" t="s">
        <v>817</v>
      </c>
      <c r="R82" s="728"/>
      <c r="S82" s="728" t="s">
        <v>863</v>
      </c>
      <c r="T82" s="731"/>
      <c r="U82" s="728"/>
      <c r="V82" s="732" t="s">
        <v>864</v>
      </c>
      <c r="W82" s="732" t="s">
        <v>864</v>
      </c>
      <c r="X82" s="232"/>
      <c r="Y82" s="733"/>
      <c r="Z82" s="728"/>
      <c r="AA82" s="734"/>
      <c r="AB82" s="728"/>
      <c r="AC82" s="731">
        <v>1</v>
      </c>
      <c r="AD82" s="731">
        <v>1</v>
      </c>
    </row>
    <row r="83" spans="1:1018" s="224" customFormat="1" ht="13.5" customHeight="1">
      <c r="A83" s="225">
        <v>65</v>
      </c>
      <c r="B83" s="217" t="s">
        <v>1230</v>
      </c>
      <c r="C83" s="242"/>
      <c r="D83" s="241"/>
      <c r="E83" s="241"/>
      <c r="F83" s="241"/>
      <c r="G83" s="241"/>
      <c r="H83" s="728" t="s">
        <v>1231</v>
      </c>
      <c r="I83" s="729"/>
      <c r="J83" s="728" t="s">
        <v>1232</v>
      </c>
      <c r="K83" s="729" t="s">
        <v>1233</v>
      </c>
      <c r="L83" s="728"/>
      <c r="M83" s="728"/>
      <c r="N83" s="728"/>
      <c r="O83" s="728"/>
      <c r="P83" s="730"/>
      <c r="Q83" s="728" t="s">
        <v>817</v>
      </c>
      <c r="R83" s="728" t="s">
        <v>864</v>
      </c>
      <c r="S83" s="243" t="s">
        <v>1234</v>
      </c>
      <c r="T83" s="282"/>
      <c r="U83" s="728"/>
      <c r="V83" s="732"/>
      <c r="W83" s="732" t="s">
        <v>864</v>
      </c>
      <c r="X83" s="232"/>
      <c r="Y83" s="733"/>
      <c r="Z83" s="728"/>
      <c r="AA83" s="734"/>
      <c r="AB83" s="728"/>
      <c r="AC83" s="731">
        <v>1</v>
      </c>
      <c r="AD83" s="731">
        <v>1</v>
      </c>
    </row>
    <row r="84" spans="1:1018" s="578" customFormat="1" ht="13.5" customHeight="1">
      <c r="A84" s="567">
        <v>66</v>
      </c>
      <c r="B84" s="568"/>
      <c r="C84" s="568" t="s">
        <v>1235</v>
      </c>
      <c r="D84" s="568"/>
      <c r="E84" s="568"/>
      <c r="F84" s="568"/>
      <c r="G84" s="568"/>
      <c r="H84" s="567" t="s">
        <v>1236</v>
      </c>
      <c r="I84" s="571" t="s">
        <v>1237</v>
      </c>
      <c r="J84" s="567" t="s">
        <v>1238</v>
      </c>
      <c r="K84" s="571" t="s">
        <v>1218</v>
      </c>
      <c r="L84" s="567"/>
      <c r="M84" s="567"/>
      <c r="N84" s="567"/>
      <c r="O84" s="567"/>
      <c r="P84" s="572">
        <v>1</v>
      </c>
      <c r="Q84" s="567" t="s">
        <v>820</v>
      </c>
      <c r="R84" s="567"/>
      <c r="S84" s="567" t="s">
        <v>863</v>
      </c>
      <c r="T84" s="573"/>
      <c r="U84" s="567"/>
      <c r="V84" s="574"/>
      <c r="W84" s="574" t="s">
        <v>864</v>
      </c>
      <c r="X84" s="575"/>
      <c r="Y84" s="576"/>
      <c r="Z84" s="567"/>
      <c r="AA84" s="577"/>
      <c r="AB84" s="567"/>
      <c r="AC84" s="573">
        <v>1</v>
      </c>
      <c r="AD84" s="573">
        <v>1</v>
      </c>
    </row>
    <row r="85" spans="1:1018" s="578" customFormat="1" ht="13.5" customHeight="1">
      <c r="A85" s="567">
        <v>67</v>
      </c>
      <c r="B85" s="568"/>
      <c r="C85" s="568" t="s">
        <v>1239</v>
      </c>
      <c r="D85" s="568"/>
      <c r="E85" s="568"/>
      <c r="F85" s="568"/>
      <c r="G85" s="568"/>
      <c r="H85" s="567" t="s">
        <v>1240</v>
      </c>
      <c r="I85" s="571" t="s">
        <v>1241</v>
      </c>
      <c r="J85" s="567" t="s">
        <v>1242</v>
      </c>
      <c r="K85" s="571" t="s">
        <v>1243</v>
      </c>
      <c r="L85" s="567" t="s">
        <v>1244</v>
      </c>
      <c r="M85" s="611" t="s">
        <v>1245</v>
      </c>
      <c r="N85" s="611"/>
      <c r="O85" s="567"/>
      <c r="P85" s="572"/>
      <c r="Q85" s="567" t="s">
        <v>820</v>
      </c>
      <c r="R85" s="567"/>
      <c r="S85" s="567" t="s">
        <v>879</v>
      </c>
      <c r="T85" s="573"/>
      <c r="U85" s="567" t="s">
        <v>932</v>
      </c>
      <c r="V85" s="574"/>
      <c r="W85" s="574" t="s">
        <v>864</v>
      </c>
      <c r="X85" s="575"/>
      <c r="Y85" s="576"/>
      <c r="Z85" s="567" t="s">
        <v>1163</v>
      </c>
      <c r="AA85" s="577"/>
      <c r="AB85" s="567"/>
      <c r="AC85" s="573">
        <v>1</v>
      </c>
      <c r="AD85" s="573">
        <v>1</v>
      </c>
    </row>
    <row r="86" spans="1:1018" s="608" customFormat="1" ht="13.5" customHeight="1">
      <c r="A86" s="567">
        <v>68</v>
      </c>
      <c r="B86" s="568"/>
      <c r="C86" s="568" t="s">
        <v>1246</v>
      </c>
      <c r="D86" s="568"/>
      <c r="E86" s="569"/>
      <c r="F86" s="568"/>
      <c r="G86" s="568"/>
      <c r="H86" s="567" t="s">
        <v>1247</v>
      </c>
      <c r="I86" s="571" t="s">
        <v>1248</v>
      </c>
      <c r="J86" s="567"/>
      <c r="K86" s="571" t="s">
        <v>1249</v>
      </c>
      <c r="L86" s="567"/>
      <c r="M86" s="567"/>
      <c r="N86" s="567"/>
      <c r="O86" s="567"/>
      <c r="P86" s="572">
        <v>1</v>
      </c>
      <c r="Q86" s="567" t="s">
        <v>820</v>
      </c>
      <c r="R86" s="567"/>
      <c r="S86" s="567" t="s">
        <v>863</v>
      </c>
      <c r="T86" s="573"/>
      <c r="U86" s="567" t="s">
        <v>1250</v>
      </c>
      <c r="V86" s="574"/>
      <c r="W86" s="574" t="s">
        <v>864</v>
      </c>
      <c r="X86" s="575"/>
      <c r="Y86" s="576"/>
      <c r="Z86" s="567" t="s">
        <v>992</v>
      </c>
      <c r="AA86" s="577"/>
      <c r="AB86" s="567"/>
      <c r="AC86" s="573">
        <v>1</v>
      </c>
      <c r="AD86" s="573">
        <v>1</v>
      </c>
    </row>
    <row r="87" spans="1:1018" s="578" customFormat="1" ht="13.5" customHeight="1">
      <c r="A87" s="567">
        <v>69</v>
      </c>
      <c r="B87" s="568"/>
      <c r="C87" s="568" t="s">
        <v>1251</v>
      </c>
      <c r="D87" s="568"/>
      <c r="E87" s="568"/>
      <c r="F87" s="568"/>
      <c r="G87" s="568"/>
      <c r="H87" s="567" t="s">
        <v>1252</v>
      </c>
      <c r="I87" s="571" t="s">
        <v>1253</v>
      </c>
      <c r="J87" s="567" t="s">
        <v>1227</v>
      </c>
      <c r="K87" s="571" t="s">
        <v>939</v>
      </c>
      <c r="L87" s="567" t="s">
        <v>1254</v>
      </c>
      <c r="M87" s="567" t="s">
        <v>1255</v>
      </c>
      <c r="N87" s="567"/>
      <c r="O87" s="567"/>
      <c r="P87" s="572">
        <v>1</v>
      </c>
      <c r="Q87" s="567" t="s">
        <v>817</v>
      </c>
      <c r="R87" s="567"/>
      <c r="S87" s="567" t="s">
        <v>863</v>
      </c>
      <c r="T87" s="573"/>
      <c r="U87" s="567"/>
      <c r="V87" s="574"/>
      <c r="W87" s="574" t="s">
        <v>864</v>
      </c>
      <c r="X87" s="575"/>
      <c r="Y87" s="576"/>
      <c r="Z87" s="567"/>
      <c r="AA87" s="577"/>
      <c r="AB87" s="567"/>
      <c r="AC87" s="573">
        <v>1</v>
      </c>
      <c r="AD87" s="573">
        <v>1</v>
      </c>
    </row>
    <row r="88" spans="1:1018" s="224" customFormat="1" ht="13.5" customHeight="1">
      <c r="A88" s="225">
        <v>70</v>
      </c>
      <c r="B88" s="217"/>
      <c r="C88" s="591" t="s">
        <v>1256</v>
      </c>
      <c r="D88" s="217"/>
      <c r="E88" s="217"/>
      <c r="F88" s="217"/>
      <c r="G88" s="217"/>
      <c r="H88" s="728" t="s">
        <v>1257</v>
      </c>
      <c r="I88" s="729"/>
      <c r="J88" s="728" t="s">
        <v>1258</v>
      </c>
      <c r="K88" s="729"/>
      <c r="L88" s="728"/>
      <c r="M88" s="728"/>
      <c r="N88" s="728"/>
      <c r="O88" s="728"/>
      <c r="P88" s="730"/>
      <c r="Q88" s="728" t="s">
        <v>820</v>
      </c>
      <c r="R88" s="728" t="s">
        <v>864</v>
      </c>
      <c r="S88" s="243" t="s">
        <v>1258</v>
      </c>
      <c r="T88" s="731"/>
      <c r="U88" s="728"/>
      <c r="V88" s="732" t="s">
        <v>864</v>
      </c>
      <c r="W88" s="732" t="s">
        <v>864</v>
      </c>
      <c r="X88" s="232"/>
      <c r="Y88" s="733"/>
      <c r="Z88" s="728"/>
      <c r="AA88" s="734"/>
      <c r="AB88" s="728"/>
      <c r="AC88" s="731"/>
      <c r="AD88" s="731">
        <v>1</v>
      </c>
    </row>
    <row r="89" spans="1:1018" s="578" customFormat="1" ht="13.5" customHeight="1">
      <c r="A89" s="567">
        <v>71</v>
      </c>
      <c r="B89" s="568"/>
      <c r="C89" s="568"/>
      <c r="D89" s="568" t="s">
        <v>1259</v>
      </c>
      <c r="E89" s="568"/>
      <c r="F89" s="568"/>
      <c r="G89" s="568"/>
      <c r="H89" s="567" t="s">
        <v>1260</v>
      </c>
      <c r="I89" s="571"/>
      <c r="J89" s="567" t="s">
        <v>1261</v>
      </c>
      <c r="K89" s="571" t="s">
        <v>1262</v>
      </c>
      <c r="L89" s="567" t="s">
        <v>1263</v>
      </c>
      <c r="M89" s="567" t="s">
        <v>262</v>
      </c>
      <c r="N89" s="567"/>
      <c r="O89" s="567"/>
      <c r="P89" s="572">
        <v>1</v>
      </c>
      <c r="Q89" s="567" t="s">
        <v>817</v>
      </c>
      <c r="R89" s="567" t="s">
        <v>864</v>
      </c>
      <c r="S89" s="579" t="s">
        <v>1264</v>
      </c>
      <c r="T89" s="573"/>
      <c r="U89" s="567"/>
      <c r="V89" s="574"/>
      <c r="W89" s="574" t="s">
        <v>864</v>
      </c>
      <c r="X89" s="575"/>
      <c r="Y89" s="576"/>
      <c r="Z89" s="567"/>
      <c r="AA89" s="577" t="s">
        <v>1265</v>
      </c>
      <c r="AB89" s="567"/>
      <c r="AC89" s="573"/>
      <c r="AD89" s="573">
        <v>1</v>
      </c>
    </row>
    <row r="90" spans="1:1018" s="578" customFormat="1" ht="13.5" customHeight="1">
      <c r="A90" s="567">
        <v>72</v>
      </c>
      <c r="B90" s="568"/>
      <c r="C90" s="568"/>
      <c r="D90" s="568"/>
      <c r="E90" s="568" t="s">
        <v>1266</v>
      </c>
      <c r="F90" s="568"/>
      <c r="G90" s="568"/>
      <c r="H90" s="567" t="s">
        <v>1267</v>
      </c>
      <c r="I90" s="571" t="s">
        <v>1268</v>
      </c>
      <c r="J90" s="567"/>
      <c r="K90" s="571" t="s">
        <v>970</v>
      </c>
      <c r="L90" s="567"/>
      <c r="M90" s="567"/>
      <c r="N90" s="567"/>
      <c r="O90" s="567"/>
      <c r="P90" s="572"/>
      <c r="Q90" s="567" t="s">
        <v>820</v>
      </c>
      <c r="R90" s="567"/>
      <c r="S90" s="567" t="s">
        <v>863</v>
      </c>
      <c r="T90" s="573"/>
      <c r="U90" s="567" t="s">
        <v>1269</v>
      </c>
      <c r="V90" s="574"/>
      <c r="W90" s="574" t="s">
        <v>864</v>
      </c>
      <c r="X90" s="575"/>
      <c r="Y90" s="576"/>
      <c r="Z90" s="623" t="s">
        <v>1270</v>
      </c>
      <c r="AA90" s="577"/>
      <c r="AB90" s="567"/>
      <c r="AC90" s="573"/>
      <c r="AD90" s="573">
        <v>1</v>
      </c>
    </row>
    <row r="91" spans="1:1018" s="624" customFormat="1" ht="12" customHeight="1">
      <c r="A91" s="567">
        <v>73</v>
      </c>
      <c r="C91" s="578"/>
      <c r="D91" s="578"/>
      <c r="E91" s="578" t="s">
        <v>1271</v>
      </c>
      <c r="F91" s="578"/>
      <c r="G91" s="567"/>
      <c r="H91" s="567" t="s">
        <v>1272</v>
      </c>
      <c r="I91" s="625" t="s">
        <v>1273</v>
      </c>
      <c r="J91" s="567"/>
      <c r="K91" s="571" t="s">
        <v>1120</v>
      </c>
      <c r="L91" s="567"/>
      <c r="M91" s="567"/>
      <c r="N91" s="567"/>
      <c r="O91" s="567"/>
      <c r="P91" s="572"/>
      <c r="Q91" s="567" t="s">
        <v>820</v>
      </c>
      <c r="R91" s="567"/>
      <c r="S91" s="567" t="s">
        <v>863</v>
      </c>
      <c r="T91" s="626"/>
      <c r="U91" s="567"/>
      <c r="V91" s="573"/>
      <c r="W91" s="573" t="s">
        <v>864</v>
      </c>
      <c r="X91" s="575"/>
      <c r="Y91" s="627"/>
      <c r="Z91" s="628"/>
      <c r="AA91" s="629"/>
      <c r="AB91" s="628"/>
      <c r="AC91" s="630"/>
      <c r="AD91" s="573">
        <v>1</v>
      </c>
      <c r="AF91" s="630"/>
      <c r="AMA91" s="630"/>
      <c r="AMB91" s="630"/>
      <c r="AMC91" s="630"/>
      <c r="AMD91" s="630"/>
    </row>
    <row r="92" spans="1:1018" s="224" customFormat="1" ht="13.5" customHeight="1">
      <c r="A92" s="225">
        <v>74</v>
      </c>
      <c r="B92" s="217"/>
      <c r="C92" s="727"/>
      <c r="D92" s="727" t="s">
        <v>1274</v>
      </c>
      <c r="E92" s="219" t="s">
        <v>1275</v>
      </c>
      <c r="F92" s="727"/>
      <c r="G92" s="727"/>
      <c r="H92" s="728" t="s">
        <v>1276</v>
      </c>
      <c r="I92" s="729"/>
      <c r="J92" s="728"/>
      <c r="K92" s="729" t="s">
        <v>1277</v>
      </c>
      <c r="L92" s="728" t="s">
        <v>1278</v>
      </c>
      <c r="M92" s="728" t="s">
        <v>1279</v>
      </c>
      <c r="N92" s="728"/>
      <c r="O92" s="728"/>
      <c r="P92" s="730">
        <v>1</v>
      </c>
      <c r="Q92" s="728" t="s">
        <v>817</v>
      </c>
      <c r="R92" s="728" t="s">
        <v>864</v>
      </c>
      <c r="S92" s="243" t="s">
        <v>1264</v>
      </c>
      <c r="T92" s="731"/>
      <c r="U92" s="728"/>
      <c r="V92" s="732" t="s">
        <v>864</v>
      </c>
      <c r="W92" s="732" t="s">
        <v>864</v>
      </c>
      <c r="X92" s="232"/>
      <c r="Y92" s="733"/>
      <c r="Z92" s="728"/>
      <c r="AA92" s="245" t="s">
        <v>1265</v>
      </c>
      <c r="AB92" s="728"/>
      <c r="AC92" s="731"/>
      <c r="AD92" s="731">
        <v>1</v>
      </c>
    </row>
    <row r="93" spans="1:1018" s="578" customFormat="1" ht="13.5" customHeight="1">
      <c r="A93" s="567">
        <v>75</v>
      </c>
      <c r="B93" s="568"/>
      <c r="C93" s="568"/>
      <c r="D93" s="568" t="s">
        <v>1280</v>
      </c>
      <c r="E93" s="568"/>
      <c r="F93" s="568"/>
      <c r="G93" s="568"/>
      <c r="H93" s="567" t="s">
        <v>1281</v>
      </c>
      <c r="I93" s="571" t="s">
        <v>1282</v>
      </c>
      <c r="J93" s="567" t="s">
        <v>1283</v>
      </c>
      <c r="K93" s="571" t="s">
        <v>1284</v>
      </c>
      <c r="L93" s="567"/>
      <c r="M93" s="567"/>
      <c r="N93" s="567"/>
      <c r="O93" s="567"/>
      <c r="P93" s="572"/>
      <c r="Q93" s="567" t="s">
        <v>817</v>
      </c>
      <c r="R93" s="567"/>
      <c r="S93" s="567" t="s">
        <v>863</v>
      </c>
      <c r="T93" s="573"/>
      <c r="U93" s="567" t="s">
        <v>1222</v>
      </c>
      <c r="V93" s="574"/>
      <c r="W93" s="574" t="s">
        <v>864</v>
      </c>
      <c r="X93" s="575"/>
      <c r="Y93" s="576"/>
      <c r="Z93" s="567"/>
      <c r="AA93" s="577" t="s">
        <v>1285</v>
      </c>
      <c r="AB93" s="567"/>
      <c r="AC93" s="573"/>
      <c r="AD93" s="573">
        <v>1</v>
      </c>
      <c r="AF93" s="622"/>
    </row>
    <row r="94" spans="1:1018" s="620" customFormat="1" ht="13.5" customHeight="1">
      <c r="A94" s="612">
        <v>76</v>
      </c>
      <c r="B94" s="591"/>
      <c r="C94" s="591"/>
      <c r="D94" s="591" t="s">
        <v>1286</v>
      </c>
      <c r="E94" s="591"/>
      <c r="F94" s="591"/>
      <c r="G94" s="591"/>
      <c r="H94" s="612" t="s">
        <v>1287</v>
      </c>
      <c r="I94" s="613" t="s">
        <v>1288</v>
      </c>
      <c r="J94" s="612"/>
      <c r="K94" s="613" t="s">
        <v>970</v>
      </c>
      <c r="L94" s="612"/>
      <c r="M94" s="612"/>
      <c r="N94" s="612"/>
      <c r="O94" s="612"/>
      <c r="P94" s="614"/>
      <c r="Q94" s="612" t="s">
        <v>817</v>
      </c>
      <c r="R94" s="612"/>
      <c r="S94" s="612" t="s">
        <v>863</v>
      </c>
      <c r="T94" s="615"/>
      <c r="U94" s="612"/>
      <c r="V94" s="616" t="s">
        <v>864</v>
      </c>
      <c r="W94" s="616" t="s">
        <v>864</v>
      </c>
      <c r="X94" s="617"/>
      <c r="Y94" s="618" t="s">
        <v>1289</v>
      </c>
      <c r="Z94" s="612" t="s">
        <v>1290</v>
      </c>
      <c r="AA94" s="619" t="s">
        <v>1291</v>
      </c>
      <c r="AB94" s="612"/>
      <c r="AC94" s="615"/>
      <c r="AD94" s="615">
        <v>1</v>
      </c>
      <c r="AF94" s="621"/>
    </row>
    <row r="95" spans="1:1018" s="578" customFormat="1" ht="13.5" customHeight="1">
      <c r="A95" s="567">
        <v>77</v>
      </c>
      <c r="B95" s="568"/>
      <c r="C95" s="568"/>
      <c r="D95" s="568" t="s">
        <v>1292</v>
      </c>
      <c r="E95" s="568"/>
      <c r="F95" s="568"/>
      <c r="G95" s="568"/>
      <c r="H95" s="567" t="s">
        <v>1293</v>
      </c>
      <c r="I95" s="571" t="s">
        <v>1294</v>
      </c>
      <c r="J95" s="567"/>
      <c r="K95" s="571" t="s">
        <v>910</v>
      </c>
      <c r="L95" s="567"/>
      <c r="M95" s="567"/>
      <c r="N95" s="567"/>
      <c r="O95" s="567"/>
      <c r="P95" s="572"/>
      <c r="Q95" s="567" t="s">
        <v>817</v>
      </c>
      <c r="R95" s="567"/>
      <c r="S95" s="567" t="s">
        <v>863</v>
      </c>
      <c r="T95" s="573"/>
      <c r="U95" s="567"/>
      <c r="V95" s="574"/>
      <c r="W95" s="574" t="s">
        <v>864</v>
      </c>
      <c r="X95" s="575"/>
      <c r="Y95" s="576" t="s">
        <v>1295</v>
      </c>
      <c r="Z95" s="567" t="s">
        <v>1290</v>
      </c>
      <c r="AA95" s="577"/>
      <c r="AB95" s="567"/>
      <c r="AC95" s="573"/>
      <c r="AD95" s="573">
        <v>1</v>
      </c>
      <c r="AF95" s="622"/>
    </row>
    <row r="96" spans="1:1018" s="578" customFormat="1" ht="13.5" customHeight="1">
      <c r="A96" s="567">
        <v>78</v>
      </c>
      <c r="B96" s="568"/>
      <c r="C96" s="568"/>
      <c r="D96" s="568" t="s">
        <v>1296</v>
      </c>
      <c r="E96" s="568"/>
      <c r="F96" s="568"/>
      <c r="G96" s="568"/>
      <c r="H96" s="567" t="s">
        <v>1297</v>
      </c>
      <c r="I96" s="571" t="s">
        <v>1298</v>
      </c>
      <c r="J96" s="567" t="s">
        <v>939</v>
      </c>
      <c r="K96" s="571" t="s">
        <v>939</v>
      </c>
      <c r="L96" s="567" t="s">
        <v>1299</v>
      </c>
      <c r="M96" s="567" t="s">
        <v>1300</v>
      </c>
      <c r="N96" s="567"/>
      <c r="O96" s="567"/>
      <c r="P96" s="572">
        <v>1</v>
      </c>
      <c r="Q96" s="567" t="s">
        <v>817</v>
      </c>
      <c r="R96" s="567"/>
      <c r="S96" s="567" t="s">
        <v>863</v>
      </c>
      <c r="T96" s="573"/>
      <c r="U96" s="567"/>
      <c r="V96" s="574"/>
      <c r="W96" s="574" t="s">
        <v>864</v>
      </c>
      <c r="X96" s="575"/>
      <c r="Y96" s="576"/>
      <c r="Z96" s="567"/>
      <c r="AA96" s="577"/>
      <c r="AB96" s="567"/>
      <c r="AC96" s="573"/>
      <c r="AD96" s="573">
        <v>1</v>
      </c>
    </row>
    <row r="97" spans="1:1014" s="224" customFormat="1" ht="13.5" customHeight="1">
      <c r="A97" s="225">
        <v>79</v>
      </c>
      <c r="B97" s="217"/>
      <c r="C97" s="727"/>
      <c r="D97" s="241" t="s">
        <v>1301</v>
      </c>
      <c r="E97" s="727"/>
      <c r="F97" s="241"/>
      <c r="G97" s="241"/>
      <c r="H97" s="728"/>
      <c r="I97" s="729"/>
      <c r="J97" s="728" t="s">
        <v>1302</v>
      </c>
      <c r="K97" s="729" t="s">
        <v>1303</v>
      </c>
      <c r="L97" s="728"/>
      <c r="M97" s="728"/>
      <c r="N97" s="728"/>
      <c r="O97" s="728"/>
      <c r="P97" s="730"/>
      <c r="Q97" s="728" t="s">
        <v>817</v>
      </c>
      <c r="R97" s="728" t="s">
        <v>864</v>
      </c>
      <c r="S97" s="728" t="s">
        <v>1303</v>
      </c>
      <c r="T97" s="731"/>
      <c r="U97" s="728"/>
      <c r="V97" s="732" t="s">
        <v>864</v>
      </c>
      <c r="W97" s="732" t="s">
        <v>864</v>
      </c>
      <c r="X97" s="232"/>
      <c r="Y97" s="733"/>
      <c r="Z97" s="728"/>
      <c r="AA97" s="734"/>
      <c r="AB97" s="728"/>
      <c r="AC97" s="731">
        <v>1</v>
      </c>
      <c r="AD97" s="731">
        <v>1</v>
      </c>
    </row>
    <row r="98" spans="1:1014" s="224" customFormat="1" ht="13.5" customHeight="1">
      <c r="A98" s="225">
        <v>80</v>
      </c>
      <c r="B98" s="217"/>
      <c r="C98" s="727"/>
      <c r="D98" s="727"/>
      <c r="E98" s="727" t="s">
        <v>1304</v>
      </c>
      <c r="F98" s="727"/>
      <c r="G98" s="727"/>
      <c r="H98" s="728" t="s">
        <v>1305</v>
      </c>
      <c r="I98" s="729" t="s">
        <v>1306</v>
      </c>
      <c r="J98" s="728"/>
      <c r="K98" s="729" t="s">
        <v>1087</v>
      </c>
      <c r="L98" s="728" t="s">
        <v>1307</v>
      </c>
      <c r="M98" s="728" t="s">
        <v>1308</v>
      </c>
      <c r="N98" s="728"/>
      <c r="O98" s="728"/>
      <c r="P98" s="730"/>
      <c r="Q98" s="728" t="s">
        <v>820</v>
      </c>
      <c r="R98" s="728"/>
      <c r="S98" s="728" t="s">
        <v>863</v>
      </c>
      <c r="T98" s="731"/>
      <c r="U98" s="728" t="s">
        <v>1309</v>
      </c>
      <c r="V98" s="732" t="s">
        <v>864</v>
      </c>
      <c r="W98" s="732" t="s">
        <v>864</v>
      </c>
      <c r="X98" s="232"/>
      <c r="Y98" s="733"/>
      <c r="Z98" s="728"/>
      <c r="AA98" s="734"/>
      <c r="AB98" s="728"/>
      <c r="AC98" s="731">
        <v>1</v>
      </c>
      <c r="AD98" s="731">
        <v>1</v>
      </c>
    </row>
    <row r="99" spans="1:1014" s="224" customFormat="1" ht="13.5" customHeight="1">
      <c r="A99" s="225">
        <v>81</v>
      </c>
      <c r="B99" s="217"/>
      <c r="C99" s="727"/>
      <c r="D99" s="241"/>
      <c r="E99" s="727" t="s">
        <v>1104</v>
      </c>
      <c r="F99" s="221"/>
      <c r="G99" s="221"/>
      <c r="H99" s="728" t="s">
        <v>1310</v>
      </c>
      <c r="I99" s="728" t="s">
        <v>1134</v>
      </c>
      <c r="J99" s="728"/>
      <c r="K99" s="729" t="s">
        <v>1311</v>
      </c>
      <c r="L99" s="728"/>
      <c r="M99" s="728"/>
      <c r="N99" s="728"/>
      <c r="O99" s="728"/>
      <c r="P99" s="730"/>
      <c r="Q99" s="728" t="s">
        <v>817</v>
      </c>
      <c r="R99" s="728"/>
      <c r="S99" s="728" t="s">
        <v>863</v>
      </c>
      <c r="T99" s="731"/>
      <c r="U99" s="728"/>
      <c r="V99" s="732" t="s">
        <v>864</v>
      </c>
      <c r="W99" s="732" t="s">
        <v>864</v>
      </c>
      <c r="X99" s="232"/>
      <c r="Y99" s="733"/>
      <c r="Z99" s="728"/>
      <c r="AA99" s="734"/>
      <c r="AB99" s="728"/>
      <c r="AC99" s="731">
        <v>1</v>
      </c>
      <c r="AD99" s="731">
        <v>1</v>
      </c>
    </row>
    <row r="100" spans="1:1014" s="244" customFormat="1" ht="14.25" customHeight="1">
      <c r="A100" s="225">
        <v>82</v>
      </c>
      <c r="B100" s="217"/>
      <c r="C100" s="221"/>
      <c r="D100" s="221"/>
      <c r="E100" s="727" t="s">
        <v>1312</v>
      </c>
      <c r="F100" s="221"/>
      <c r="G100" s="221"/>
      <c r="H100" s="728" t="s">
        <v>1313</v>
      </c>
      <c r="I100" s="729" t="s">
        <v>1314</v>
      </c>
      <c r="J100" s="728"/>
      <c r="K100" s="729" t="s">
        <v>1315</v>
      </c>
      <c r="L100" s="728"/>
      <c r="M100" s="728"/>
      <c r="N100" s="728"/>
      <c r="O100" s="728"/>
      <c r="P100" s="730"/>
      <c r="Q100" s="728" t="s">
        <v>817</v>
      </c>
      <c r="R100" s="728"/>
      <c r="S100" s="728" t="s">
        <v>863</v>
      </c>
      <c r="T100" s="731"/>
      <c r="U100" s="728"/>
      <c r="V100" s="732" t="s">
        <v>864</v>
      </c>
      <c r="W100" s="732" t="s">
        <v>864</v>
      </c>
      <c r="X100" s="232"/>
      <c r="Y100" s="733"/>
      <c r="Z100" s="728"/>
      <c r="AA100" s="734"/>
      <c r="AB100" s="728"/>
      <c r="AC100" s="731">
        <v>1</v>
      </c>
      <c r="AD100" s="731">
        <v>1</v>
      </c>
    </row>
    <row r="101" spans="1:1014" s="578" customFormat="1" ht="13.5" customHeight="1">
      <c r="A101" s="567">
        <v>83</v>
      </c>
      <c r="B101" s="568"/>
      <c r="C101" s="568" t="s">
        <v>1316</v>
      </c>
      <c r="D101" s="568"/>
      <c r="E101" s="568"/>
      <c r="F101" s="568"/>
      <c r="G101" s="568"/>
      <c r="H101" s="567" t="s">
        <v>1317</v>
      </c>
      <c r="I101" s="571"/>
      <c r="J101" s="567" t="s">
        <v>908</v>
      </c>
      <c r="K101" s="571" t="s">
        <v>1318</v>
      </c>
      <c r="L101" s="567"/>
      <c r="M101" s="567"/>
      <c r="N101" s="567"/>
      <c r="O101" s="567"/>
      <c r="P101" s="572"/>
      <c r="Q101" s="567" t="s">
        <v>820</v>
      </c>
      <c r="R101" s="567" t="s">
        <v>864</v>
      </c>
      <c r="S101" s="579" t="s">
        <v>1319</v>
      </c>
      <c r="T101" s="573"/>
      <c r="U101" s="567"/>
      <c r="V101" s="574"/>
      <c r="W101" s="574" t="s">
        <v>864</v>
      </c>
      <c r="X101" s="575"/>
      <c r="Y101" s="576"/>
      <c r="Z101" s="567"/>
      <c r="AA101" s="577"/>
      <c r="AB101" s="567"/>
      <c r="AC101" s="573">
        <v>1</v>
      </c>
      <c r="AD101" s="573"/>
    </row>
    <row r="102" spans="1:1014" s="578" customFormat="1" ht="13.5" customHeight="1">
      <c r="A102" s="567">
        <v>84</v>
      </c>
      <c r="B102" s="568"/>
      <c r="C102" s="568"/>
      <c r="D102" s="568" t="s">
        <v>1320</v>
      </c>
      <c r="E102" s="568"/>
      <c r="F102" s="568"/>
      <c r="G102" s="568"/>
      <c r="H102" s="567" t="s">
        <v>1321</v>
      </c>
      <c r="I102" s="571" t="s">
        <v>1322</v>
      </c>
      <c r="J102" s="567"/>
      <c r="K102" s="571" t="s">
        <v>1323</v>
      </c>
      <c r="L102" s="567"/>
      <c r="M102" s="567"/>
      <c r="N102" s="567"/>
      <c r="O102" s="567"/>
      <c r="P102" s="572"/>
      <c r="Q102" s="567" t="s">
        <v>820</v>
      </c>
      <c r="R102" s="567"/>
      <c r="S102" s="567" t="s">
        <v>863</v>
      </c>
      <c r="T102" s="573"/>
      <c r="U102" s="567"/>
      <c r="V102" s="574"/>
      <c r="W102" s="574" t="s">
        <v>864</v>
      </c>
      <c r="X102" s="575"/>
      <c r="Y102" s="576"/>
      <c r="Z102" s="567" t="s">
        <v>1076</v>
      </c>
      <c r="AA102" s="577"/>
      <c r="AB102" s="567"/>
      <c r="AC102" s="573">
        <v>1</v>
      </c>
      <c r="AD102" s="573"/>
    </row>
    <row r="103" spans="1:1014" s="578" customFormat="1" ht="13.5" customHeight="1">
      <c r="A103" s="567">
        <v>85</v>
      </c>
      <c r="B103" s="568"/>
      <c r="C103" s="568"/>
      <c r="D103" s="568" t="s">
        <v>1324</v>
      </c>
      <c r="E103" s="568"/>
      <c r="F103" s="568"/>
      <c r="G103" s="568"/>
      <c r="H103" s="567" t="s">
        <v>1325</v>
      </c>
      <c r="I103" s="571" t="s">
        <v>1268</v>
      </c>
      <c r="J103" s="567"/>
      <c r="K103" s="571" t="s">
        <v>970</v>
      </c>
      <c r="L103" s="567"/>
      <c r="M103" s="567"/>
      <c r="N103" s="567"/>
      <c r="O103" s="567"/>
      <c r="P103" s="572"/>
      <c r="Q103" s="567" t="s">
        <v>820</v>
      </c>
      <c r="R103" s="567"/>
      <c r="S103" s="567" t="s">
        <v>863</v>
      </c>
      <c r="T103" s="573"/>
      <c r="U103" s="567" t="s">
        <v>1269</v>
      </c>
      <c r="V103" s="574"/>
      <c r="W103" s="574" t="s">
        <v>864</v>
      </c>
      <c r="X103" s="575"/>
      <c r="Y103" s="576"/>
      <c r="Z103" s="567"/>
      <c r="AA103" s="577"/>
      <c r="AB103" s="567"/>
      <c r="AC103" s="573">
        <v>1</v>
      </c>
      <c r="AD103" s="573"/>
    </row>
    <row r="104" spans="1:1014" s="630" customFormat="1" ht="17.25" customHeight="1">
      <c r="A104" s="567">
        <v>86</v>
      </c>
      <c r="B104" s="624"/>
      <c r="C104" s="578"/>
      <c r="D104" s="578" t="s">
        <v>1326</v>
      </c>
      <c r="E104" s="578"/>
      <c r="F104" s="578"/>
      <c r="G104" s="567"/>
      <c r="H104" s="567" t="s">
        <v>1327</v>
      </c>
      <c r="I104" s="625" t="s">
        <v>1273</v>
      </c>
      <c r="J104" s="567"/>
      <c r="K104" s="571" t="s">
        <v>1120</v>
      </c>
      <c r="L104" s="567"/>
      <c r="M104" s="567"/>
      <c r="N104" s="567"/>
      <c r="O104" s="567"/>
      <c r="P104" s="572"/>
      <c r="Q104" s="567" t="s">
        <v>820</v>
      </c>
      <c r="R104" s="567"/>
      <c r="S104" s="567" t="s">
        <v>863</v>
      </c>
      <c r="T104" s="626"/>
      <c r="U104" s="628"/>
      <c r="V104" s="573"/>
      <c r="W104" s="573" t="s">
        <v>864</v>
      </c>
      <c r="X104" s="575"/>
      <c r="Y104" s="627"/>
      <c r="Z104" s="628"/>
      <c r="AA104" s="629"/>
      <c r="AB104" s="628"/>
      <c r="AC104" s="631">
        <v>1</v>
      </c>
      <c r="AD104" s="573">
        <v>1</v>
      </c>
      <c r="AE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24"/>
      <c r="CY104" s="624"/>
      <c r="CZ104" s="624"/>
      <c r="DA104" s="624"/>
      <c r="DB104" s="624"/>
      <c r="DC104" s="624"/>
      <c r="DD104" s="624"/>
      <c r="DE104" s="624"/>
      <c r="DF104" s="624"/>
      <c r="DG104" s="624"/>
      <c r="DH104" s="624"/>
      <c r="DI104" s="624"/>
      <c r="DJ104" s="624"/>
      <c r="DK104" s="624"/>
      <c r="DL104" s="624"/>
      <c r="DM104" s="624"/>
      <c r="DN104" s="624"/>
      <c r="DO104" s="624"/>
      <c r="DP104" s="624"/>
      <c r="DQ104" s="624"/>
      <c r="DR104" s="624"/>
      <c r="DS104" s="624"/>
      <c r="DT104" s="624"/>
      <c r="DU104" s="624"/>
      <c r="DV104" s="624"/>
      <c r="DW104" s="624"/>
      <c r="DX104" s="624"/>
      <c r="DY104" s="624"/>
      <c r="DZ104" s="624"/>
      <c r="EA104" s="624"/>
      <c r="EB104" s="624"/>
      <c r="EC104" s="624"/>
      <c r="ED104" s="624"/>
      <c r="EE104" s="624"/>
      <c r="EF104" s="624"/>
      <c r="EG104" s="624"/>
      <c r="EH104" s="624"/>
      <c r="EI104" s="624"/>
      <c r="EJ104" s="624"/>
      <c r="EK104" s="624"/>
      <c r="EL104" s="624"/>
      <c r="EM104" s="624"/>
      <c r="EN104" s="624"/>
      <c r="EO104" s="624"/>
      <c r="EP104" s="624"/>
      <c r="EQ104" s="624"/>
      <c r="ER104" s="624"/>
      <c r="ES104" s="624"/>
      <c r="ET104" s="624"/>
      <c r="EU104" s="624"/>
      <c r="EV104" s="624"/>
      <c r="EW104" s="624"/>
      <c r="EX104" s="624"/>
      <c r="EY104" s="624"/>
      <c r="EZ104" s="624"/>
      <c r="FA104" s="624"/>
      <c r="FB104" s="624"/>
      <c r="FC104" s="624"/>
      <c r="FD104" s="624"/>
      <c r="FE104" s="624"/>
      <c r="FF104" s="624"/>
      <c r="FG104" s="624"/>
      <c r="FH104" s="624"/>
      <c r="FI104" s="624"/>
      <c r="FJ104" s="624"/>
      <c r="FK104" s="624"/>
      <c r="FL104" s="624"/>
      <c r="FM104" s="624"/>
      <c r="FN104" s="624"/>
      <c r="FO104" s="624"/>
      <c r="FP104" s="624"/>
      <c r="FQ104" s="624"/>
      <c r="FR104" s="624"/>
      <c r="FS104" s="624"/>
      <c r="FT104" s="624"/>
      <c r="FU104" s="624"/>
      <c r="FV104" s="624"/>
      <c r="FW104" s="624"/>
      <c r="FX104" s="624"/>
      <c r="FY104" s="624"/>
      <c r="FZ104" s="624"/>
      <c r="GA104" s="624"/>
      <c r="GB104" s="624"/>
      <c r="GC104" s="624"/>
      <c r="GD104" s="624"/>
      <c r="GE104" s="624"/>
      <c r="GF104" s="624"/>
      <c r="GG104" s="624"/>
      <c r="GH104" s="624"/>
      <c r="GI104" s="624"/>
      <c r="GJ104" s="624"/>
      <c r="GK104" s="624"/>
      <c r="GL104" s="624"/>
      <c r="GM104" s="624"/>
      <c r="GN104" s="624"/>
      <c r="GO104" s="624"/>
      <c r="GP104" s="624"/>
      <c r="GQ104" s="624"/>
      <c r="GR104" s="624"/>
      <c r="GS104" s="624"/>
      <c r="GT104" s="624"/>
      <c r="GU104" s="624"/>
      <c r="GV104" s="624"/>
      <c r="GW104" s="624"/>
      <c r="GX104" s="624"/>
      <c r="GY104" s="624"/>
      <c r="GZ104" s="624"/>
      <c r="HA104" s="624"/>
      <c r="HB104" s="624"/>
      <c r="HC104" s="624"/>
      <c r="HD104" s="624"/>
      <c r="HE104" s="624"/>
      <c r="HF104" s="624"/>
      <c r="HG104" s="624"/>
      <c r="HH104" s="624"/>
      <c r="HI104" s="624"/>
      <c r="HJ104" s="624"/>
      <c r="HK104" s="624"/>
      <c r="HL104" s="624"/>
      <c r="HM104" s="624"/>
      <c r="HN104" s="624"/>
      <c r="HO104" s="624"/>
      <c r="HP104" s="624"/>
      <c r="HQ104" s="624"/>
      <c r="HR104" s="624"/>
      <c r="HS104" s="624"/>
      <c r="HT104" s="624"/>
      <c r="HU104" s="624"/>
      <c r="HV104" s="624"/>
      <c r="HW104" s="624"/>
      <c r="HX104" s="624"/>
      <c r="HY104" s="624"/>
      <c r="HZ104" s="624"/>
      <c r="IA104" s="624"/>
      <c r="IB104" s="624"/>
      <c r="IC104" s="624"/>
      <c r="ID104" s="624"/>
      <c r="IE104" s="624"/>
      <c r="IF104" s="624"/>
      <c r="IG104" s="624"/>
      <c r="IH104" s="624"/>
      <c r="II104" s="624"/>
      <c r="IJ104" s="624"/>
      <c r="IK104" s="624"/>
      <c r="IL104" s="624"/>
      <c r="IM104" s="624"/>
      <c r="IN104" s="624"/>
      <c r="IO104" s="624"/>
      <c r="IP104" s="624"/>
      <c r="IQ104" s="624"/>
      <c r="IR104" s="624"/>
      <c r="IS104" s="624"/>
      <c r="IT104" s="624"/>
      <c r="IU104" s="624"/>
      <c r="IV104" s="624"/>
      <c r="IW104" s="624"/>
      <c r="IX104" s="624"/>
      <c r="IY104" s="624"/>
      <c r="IZ104" s="624"/>
      <c r="JA104" s="624"/>
      <c r="JB104" s="624"/>
      <c r="JC104" s="624"/>
      <c r="JD104" s="624"/>
      <c r="JE104" s="624"/>
      <c r="JF104" s="624"/>
      <c r="JG104" s="624"/>
      <c r="JH104" s="624"/>
      <c r="JI104" s="624"/>
      <c r="JJ104" s="624"/>
      <c r="JK104" s="624"/>
      <c r="JL104" s="624"/>
      <c r="JM104" s="624"/>
      <c r="JN104" s="624"/>
      <c r="JO104" s="624"/>
      <c r="JP104" s="624"/>
      <c r="JQ104" s="624"/>
      <c r="JR104" s="624"/>
      <c r="JS104" s="624"/>
      <c r="JT104" s="624"/>
      <c r="JU104" s="624"/>
      <c r="JV104" s="624"/>
      <c r="JW104" s="624"/>
      <c r="JX104" s="624"/>
      <c r="JY104" s="624"/>
      <c r="JZ104" s="624"/>
      <c r="KA104" s="624"/>
      <c r="KB104" s="624"/>
      <c r="KC104" s="624"/>
      <c r="KD104" s="624"/>
      <c r="KE104" s="624"/>
      <c r="KF104" s="624"/>
      <c r="KG104" s="624"/>
      <c r="KH104" s="624"/>
      <c r="KI104" s="624"/>
      <c r="KJ104" s="624"/>
      <c r="KK104" s="624"/>
      <c r="KL104" s="624"/>
      <c r="KM104" s="624"/>
      <c r="KN104" s="624"/>
      <c r="KO104" s="624"/>
      <c r="KP104" s="624"/>
      <c r="KQ104" s="624"/>
      <c r="KR104" s="624"/>
      <c r="KS104" s="624"/>
      <c r="KT104" s="624"/>
      <c r="KU104" s="624"/>
      <c r="KV104" s="624"/>
      <c r="KW104" s="624"/>
      <c r="KX104" s="624"/>
      <c r="KY104" s="624"/>
      <c r="KZ104" s="624"/>
      <c r="LA104" s="624"/>
      <c r="LB104" s="624"/>
      <c r="LC104" s="624"/>
      <c r="LD104" s="624"/>
      <c r="LE104" s="624"/>
      <c r="LF104" s="624"/>
      <c r="LG104" s="624"/>
      <c r="LH104" s="624"/>
      <c r="LI104" s="624"/>
      <c r="LJ104" s="624"/>
      <c r="LK104" s="624"/>
      <c r="LL104" s="624"/>
      <c r="LM104" s="624"/>
      <c r="LN104" s="624"/>
      <c r="LO104" s="624"/>
      <c r="LP104" s="624"/>
      <c r="LQ104" s="624"/>
      <c r="LR104" s="624"/>
      <c r="LS104" s="624"/>
      <c r="LT104" s="624"/>
      <c r="LU104" s="624"/>
      <c r="LV104" s="624"/>
      <c r="LW104" s="624"/>
      <c r="LX104" s="624"/>
      <c r="LY104" s="624"/>
      <c r="LZ104" s="624"/>
      <c r="MA104" s="624"/>
      <c r="MB104" s="624"/>
      <c r="MC104" s="624"/>
      <c r="MD104" s="624"/>
      <c r="ME104" s="624"/>
      <c r="MF104" s="624"/>
      <c r="MG104" s="624"/>
      <c r="MH104" s="624"/>
      <c r="MI104" s="624"/>
      <c r="MJ104" s="624"/>
      <c r="MK104" s="624"/>
      <c r="ML104" s="624"/>
      <c r="MM104" s="624"/>
      <c r="MN104" s="624"/>
      <c r="MO104" s="624"/>
      <c r="MP104" s="624"/>
      <c r="MQ104" s="624"/>
      <c r="MR104" s="624"/>
      <c r="MS104" s="624"/>
      <c r="MT104" s="624"/>
      <c r="MU104" s="624"/>
      <c r="MV104" s="624"/>
      <c r="MW104" s="624"/>
      <c r="MX104" s="624"/>
      <c r="MY104" s="624"/>
      <c r="MZ104" s="624"/>
      <c r="NA104" s="624"/>
      <c r="NB104" s="624"/>
      <c r="NC104" s="624"/>
      <c r="ND104" s="624"/>
      <c r="NE104" s="624"/>
      <c r="NF104" s="624"/>
      <c r="NG104" s="624"/>
      <c r="NH104" s="624"/>
      <c r="NI104" s="624"/>
      <c r="NJ104" s="624"/>
      <c r="NK104" s="624"/>
      <c r="NL104" s="624"/>
      <c r="NM104" s="624"/>
      <c r="NN104" s="624"/>
      <c r="NO104" s="624"/>
      <c r="NP104" s="624"/>
      <c r="NQ104" s="624"/>
      <c r="NR104" s="624"/>
      <c r="NS104" s="624"/>
      <c r="NT104" s="624"/>
      <c r="NU104" s="624"/>
      <c r="NV104" s="624"/>
      <c r="NW104" s="624"/>
      <c r="NX104" s="624"/>
      <c r="NY104" s="624"/>
      <c r="NZ104" s="624"/>
      <c r="OA104" s="624"/>
      <c r="OB104" s="624"/>
      <c r="OC104" s="624"/>
      <c r="OD104" s="624"/>
      <c r="OE104" s="624"/>
      <c r="OF104" s="624"/>
      <c r="OG104" s="624"/>
      <c r="OH104" s="624"/>
      <c r="OI104" s="624"/>
      <c r="OJ104" s="624"/>
      <c r="OK104" s="624"/>
      <c r="OL104" s="624"/>
      <c r="OM104" s="624"/>
      <c r="ON104" s="624"/>
      <c r="OO104" s="624"/>
      <c r="OP104" s="624"/>
      <c r="OQ104" s="624"/>
      <c r="OR104" s="624"/>
      <c r="OS104" s="624"/>
      <c r="OT104" s="624"/>
      <c r="OU104" s="624"/>
      <c r="OV104" s="624"/>
      <c r="OW104" s="624"/>
      <c r="OX104" s="624"/>
      <c r="OY104" s="624"/>
      <c r="OZ104" s="624"/>
      <c r="PA104" s="624"/>
      <c r="PB104" s="624"/>
      <c r="PC104" s="624"/>
      <c r="PD104" s="624"/>
      <c r="PE104" s="624"/>
      <c r="PF104" s="624"/>
      <c r="PG104" s="624"/>
      <c r="PH104" s="624"/>
      <c r="PI104" s="624"/>
      <c r="PJ104" s="624"/>
      <c r="PK104" s="624"/>
      <c r="PL104" s="624"/>
      <c r="PM104" s="624"/>
      <c r="PN104" s="624"/>
      <c r="PO104" s="624"/>
      <c r="PP104" s="624"/>
      <c r="PQ104" s="624"/>
      <c r="PR104" s="624"/>
      <c r="PS104" s="624"/>
      <c r="PT104" s="624"/>
      <c r="PU104" s="624"/>
      <c r="PV104" s="624"/>
      <c r="PW104" s="624"/>
      <c r="PX104" s="624"/>
      <c r="PY104" s="624"/>
      <c r="PZ104" s="624"/>
      <c r="QA104" s="624"/>
      <c r="QB104" s="624"/>
      <c r="QC104" s="624"/>
      <c r="QD104" s="624"/>
      <c r="QE104" s="624"/>
      <c r="QF104" s="624"/>
      <c r="QG104" s="624"/>
      <c r="QH104" s="624"/>
      <c r="QI104" s="624"/>
      <c r="QJ104" s="624"/>
      <c r="QK104" s="624"/>
      <c r="QL104" s="624"/>
      <c r="QM104" s="624"/>
      <c r="QN104" s="624"/>
      <c r="QO104" s="624"/>
      <c r="QP104" s="624"/>
      <c r="QQ104" s="624"/>
      <c r="QR104" s="624"/>
      <c r="QS104" s="624"/>
      <c r="QT104" s="624"/>
      <c r="QU104" s="624"/>
      <c r="QV104" s="624"/>
      <c r="QW104" s="624"/>
      <c r="QX104" s="624"/>
      <c r="QY104" s="624"/>
      <c r="QZ104" s="624"/>
      <c r="RA104" s="624"/>
      <c r="RB104" s="624"/>
      <c r="RC104" s="624"/>
      <c r="RD104" s="624"/>
      <c r="RE104" s="624"/>
      <c r="RF104" s="624"/>
      <c r="RG104" s="624"/>
      <c r="RH104" s="624"/>
      <c r="RI104" s="624"/>
      <c r="RJ104" s="624"/>
      <c r="RK104" s="624"/>
      <c r="RL104" s="624"/>
      <c r="RM104" s="624"/>
      <c r="RN104" s="624"/>
      <c r="RO104" s="624"/>
      <c r="RP104" s="624"/>
      <c r="RQ104" s="624"/>
      <c r="RR104" s="624"/>
      <c r="RS104" s="624"/>
      <c r="RT104" s="624"/>
      <c r="RU104" s="624"/>
      <c r="RV104" s="624"/>
      <c r="RW104" s="624"/>
      <c r="RX104" s="624"/>
      <c r="RY104" s="624"/>
      <c r="RZ104" s="624"/>
      <c r="SA104" s="624"/>
      <c r="SB104" s="624"/>
      <c r="SC104" s="624"/>
      <c r="SD104" s="624"/>
      <c r="SE104" s="624"/>
      <c r="SF104" s="624"/>
      <c r="SG104" s="624"/>
      <c r="SH104" s="624"/>
      <c r="SI104" s="624"/>
      <c r="SJ104" s="624"/>
      <c r="SK104" s="624"/>
      <c r="SL104" s="624"/>
      <c r="SM104" s="624"/>
      <c r="SN104" s="624"/>
      <c r="SO104" s="624"/>
      <c r="SP104" s="624"/>
      <c r="SQ104" s="624"/>
      <c r="SR104" s="624"/>
      <c r="SS104" s="624"/>
      <c r="ST104" s="624"/>
      <c r="SU104" s="624"/>
      <c r="SV104" s="624"/>
      <c r="SW104" s="624"/>
      <c r="SX104" s="624"/>
      <c r="SY104" s="624"/>
      <c r="SZ104" s="624"/>
      <c r="TA104" s="624"/>
      <c r="TB104" s="624"/>
      <c r="TC104" s="624"/>
      <c r="TD104" s="624"/>
      <c r="TE104" s="624"/>
      <c r="TF104" s="624"/>
      <c r="TG104" s="624"/>
      <c r="TH104" s="624"/>
      <c r="TI104" s="624"/>
      <c r="TJ104" s="624"/>
      <c r="TK104" s="624"/>
      <c r="TL104" s="624"/>
      <c r="TM104" s="624"/>
      <c r="TN104" s="624"/>
      <c r="TO104" s="624"/>
      <c r="TP104" s="624"/>
      <c r="TQ104" s="624"/>
      <c r="TR104" s="624"/>
      <c r="TS104" s="624"/>
      <c r="TT104" s="624"/>
      <c r="TU104" s="624"/>
      <c r="TV104" s="624"/>
      <c r="TW104" s="624"/>
      <c r="TX104" s="624"/>
      <c r="TY104" s="624"/>
      <c r="TZ104" s="624"/>
      <c r="UA104" s="624"/>
      <c r="UB104" s="624"/>
      <c r="UC104" s="624"/>
      <c r="UD104" s="624"/>
      <c r="UE104" s="624"/>
      <c r="UF104" s="624"/>
      <c r="UG104" s="624"/>
      <c r="UH104" s="624"/>
      <c r="UI104" s="624"/>
      <c r="UJ104" s="624"/>
      <c r="UK104" s="624"/>
      <c r="UL104" s="624"/>
      <c r="UM104" s="624"/>
      <c r="UN104" s="624"/>
      <c r="UO104" s="624"/>
      <c r="UP104" s="624"/>
      <c r="UQ104" s="624"/>
      <c r="UR104" s="624"/>
      <c r="US104" s="624"/>
      <c r="UT104" s="624"/>
      <c r="UU104" s="624"/>
      <c r="UV104" s="624"/>
      <c r="UW104" s="624"/>
      <c r="UX104" s="624"/>
      <c r="UY104" s="624"/>
      <c r="UZ104" s="624"/>
      <c r="VA104" s="624"/>
      <c r="VB104" s="624"/>
      <c r="VC104" s="624"/>
      <c r="VD104" s="624"/>
      <c r="VE104" s="624"/>
      <c r="VF104" s="624"/>
      <c r="VG104" s="624"/>
      <c r="VH104" s="624"/>
      <c r="VI104" s="624"/>
      <c r="VJ104" s="624"/>
      <c r="VK104" s="624"/>
      <c r="VL104" s="624"/>
      <c r="VM104" s="624"/>
      <c r="VN104" s="624"/>
      <c r="VO104" s="624"/>
      <c r="VP104" s="624"/>
      <c r="VQ104" s="624"/>
      <c r="VR104" s="624"/>
      <c r="VS104" s="624"/>
      <c r="VT104" s="624"/>
      <c r="VU104" s="624"/>
      <c r="VV104" s="624"/>
      <c r="VW104" s="624"/>
      <c r="VX104" s="624"/>
      <c r="VY104" s="624"/>
      <c r="VZ104" s="624"/>
      <c r="WA104" s="624"/>
      <c r="WB104" s="624"/>
      <c r="WC104" s="624"/>
      <c r="WD104" s="624"/>
      <c r="WE104" s="624"/>
      <c r="WF104" s="624"/>
      <c r="WG104" s="624"/>
      <c r="WH104" s="624"/>
      <c r="WI104" s="624"/>
      <c r="WJ104" s="624"/>
      <c r="WK104" s="624"/>
      <c r="WL104" s="624"/>
      <c r="WM104" s="624"/>
      <c r="WN104" s="624"/>
      <c r="WO104" s="624"/>
      <c r="WP104" s="624"/>
      <c r="WQ104" s="624"/>
      <c r="WR104" s="624"/>
      <c r="WS104" s="624"/>
      <c r="WT104" s="624"/>
      <c r="WU104" s="624"/>
      <c r="WV104" s="624"/>
      <c r="WW104" s="624"/>
      <c r="WX104" s="624"/>
      <c r="WY104" s="624"/>
      <c r="WZ104" s="624"/>
      <c r="XA104" s="624"/>
      <c r="XB104" s="624"/>
      <c r="XC104" s="624"/>
      <c r="XD104" s="624"/>
      <c r="XE104" s="624"/>
      <c r="XF104" s="624"/>
      <c r="XG104" s="624"/>
      <c r="XH104" s="624"/>
      <c r="XI104" s="624"/>
      <c r="XJ104" s="624"/>
      <c r="XK104" s="624"/>
      <c r="XL104" s="624"/>
      <c r="XM104" s="624"/>
      <c r="XN104" s="624"/>
      <c r="XO104" s="624"/>
      <c r="XP104" s="624"/>
      <c r="XQ104" s="624"/>
      <c r="XR104" s="624"/>
      <c r="XS104" s="624"/>
      <c r="XT104" s="624"/>
      <c r="XU104" s="624"/>
      <c r="XV104" s="624"/>
      <c r="XW104" s="624"/>
      <c r="XX104" s="624"/>
      <c r="XY104" s="624"/>
      <c r="XZ104" s="624"/>
      <c r="YA104" s="624"/>
      <c r="YB104" s="624"/>
      <c r="YC104" s="624"/>
      <c r="YD104" s="624"/>
      <c r="YE104" s="624"/>
      <c r="YF104" s="624"/>
      <c r="YG104" s="624"/>
      <c r="YH104" s="624"/>
      <c r="YI104" s="624"/>
      <c r="YJ104" s="624"/>
      <c r="YK104" s="624"/>
      <c r="YL104" s="624"/>
      <c r="YM104" s="624"/>
      <c r="YN104" s="624"/>
      <c r="YO104" s="624"/>
      <c r="YP104" s="624"/>
      <c r="YQ104" s="624"/>
      <c r="YR104" s="624"/>
      <c r="YS104" s="624"/>
      <c r="YT104" s="624"/>
      <c r="YU104" s="624"/>
      <c r="YV104" s="624"/>
      <c r="YW104" s="624"/>
      <c r="YX104" s="624"/>
      <c r="YY104" s="624"/>
      <c r="YZ104" s="624"/>
      <c r="ZA104" s="624"/>
      <c r="ZB104" s="624"/>
      <c r="ZC104" s="624"/>
      <c r="ZD104" s="624"/>
      <c r="ZE104" s="624"/>
      <c r="ZF104" s="624"/>
      <c r="ZG104" s="624"/>
      <c r="ZH104" s="624"/>
      <c r="ZI104" s="624"/>
      <c r="ZJ104" s="624"/>
      <c r="ZK104" s="624"/>
      <c r="ZL104" s="624"/>
      <c r="ZM104" s="624"/>
      <c r="ZN104" s="624"/>
      <c r="ZO104" s="624"/>
      <c r="ZP104" s="624"/>
      <c r="ZQ104" s="624"/>
      <c r="ZR104" s="624"/>
      <c r="ZS104" s="624"/>
      <c r="ZT104" s="624"/>
      <c r="ZU104" s="624"/>
      <c r="ZV104" s="624"/>
      <c r="ZW104" s="624"/>
      <c r="ZX104" s="624"/>
      <c r="ZY104" s="624"/>
      <c r="ZZ104" s="624"/>
      <c r="AAA104" s="624"/>
      <c r="AAB104" s="624"/>
      <c r="AAC104" s="624"/>
      <c r="AAD104" s="624"/>
      <c r="AAE104" s="624"/>
      <c r="AAF104" s="624"/>
      <c r="AAG104" s="624"/>
      <c r="AAH104" s="624"/>
      <c r="AAI104" s="624"/>
      <c r="AAJ104" s="624"/>
      <c r="AAK104" s="624"/>
      <c r="AAL104" s="624"/>
      <c r="AAM104" s="624"/>
      <c r="AAN104" s="624"/>
      <c r="AAO104" s="624"/>
      <c r="AAP104" s="624"/>
      <c r="AAQ104" s="624"/>
      <c r="AAR104" s="624"/>
      <c r="AAS104" s="624"/>
      <c r="AAT104" s="624"/>
      <c r="AAU104" s="624"/>
      <c r="AAV104" s="624"/>
      <c r="AAW104" s="624"/>
      <c r="AAX104" s="624"/>
      <c r="AAY104" s="624"/>
      <c r="AAZ104" s="624"/>
      <c r="ABA104" s="624"/>
      <c r="ABB104" s="624"/>
      <c r="ABC104" s="624"/>
      <c r="ABD104" s="624"/>
      <c r="ABE104" s="624"/>
      <c r="ABF104" s="624"/>
      <c r="ABG104" s="624"/>
      <c r="ABH104" s="624"/>
      <c r="ABI104" s="624"/>
      <c r="ABJ104" s="624"/>
      <c r="ABK104" s="624"/>
      <c r="ABL104" s="624"/>
      <c r="ABM104" s="624"/>
      <c r="ABN104" s="624"/>
      <c r="ABO104" s="624"/>
      <c r="ABP104" s="624"/>
      <c r="ABQ104" s="624"/>
      <c r="ABR104" s="624"/>
      <c r="ABS104" s="624"/>
      <c r="ABT104" s="624"/>
      <c r="ABU104" s="624"/>
      <c r="ABV104" s="624"/>
      <c r="ABW104" s="624"/>
      <c r="ABX104" s="624"/>
      <c r="ABY104" s="624"/>
      <c r="ABZ104" s="624"/>
      <c r="ACA104" s="624"/>
      <c r="ACB104" s="624"/>
      <c r="ACC104" s="624"/>
      <c r="ACD104" s="624"/>
      <c r="ACE104" s="624"/>
      <c r="ACF104" s="624"/>
      <c r="ACG104" s="624"/>
      <c r="ACH104" s="624"/>
      <c r="ACI104" s="624"/>
      <c r="ACJ104" s="624"/>
      <c r="ACK104" s="624"/>
      <c r="ACL104" s="624"/>
      <c r="ACM104" s="624"/>
      <c r="ACN104" s="624"/>
      <c r="ACO104" s="624"/>
      <c r="ACP104" s="624"/>
      <c r="ACQ104" s="624"/>
      <c r="ACR104" s="624"/>
      <c r="ACS104" s="624"/>
      <c r="ACT104" s="624"/>
      <c r="ACU104" s="624"/>
      <c r="ACV104" s="624"/>
      <c r="ACW104" s="624"/>
      <c r="ACX104" s="624"/>
      <c r="ACY104" s="624"/>
      <c r="ACZ104" s="624"/>
      <c r="ADA104" s="624"/>
      <c r="ADB104" s="624"/>
      <c r="ADC104" s="624"/>
      <c r="ADD104" s="624"/>
      <c r="ADE104" s="624"/>
      <c r="ADF104" s="624"/>
      <c r="ADG104" s="624"/>
      <c r="ADH104" s="624"/>
      <c r="ADI104" s="624"/>
      <c r="ADJ104" s="624"/>
      <c r="ADK104" s="624"/>
      <c r="ADL104" s="624"/>
      <c r="ADM104" s="624"/>
      <c r="ADN104" s="624"/>
      <c r="ADO104" s="624"/>
      <c r="ADP104" s="624"/>
      <c r="ADQ104" s="624"/>
      <c r="ADR104" s="624"/>
      <c r="ADS104" s="624"/>
      <c r="ADT104" s="624"/>
      <c r="ADU104" s="624"/>
      <c r="ADV104" s="624"/>
      <c r="ADW104" s="624"/>
      <c r="ADX104" s="624"/>
      <c r="ADY104" s="624"/>
      <c r="ADZ104" s="624"/>
      <c r="AEA104" s="624"/>
      <c r="AEB104" s="624"/>
      <c r="AEC104" s="624"/>
      <c r="AED104" s="624"/>
      <c r="AEE104" s="624"/>
      <c r="AEF104" s="624"/>
      <c r="AEG104" s="624"/>
      <c r="AEH104" s="624"/>
      <c r="AEI104" s="624"/>
      <c r="AEJ104" s="624"/>
      <c r="AEK104" s="624"/>
      <c r="AEL104" s="624"/>
      <c r="AEM104" s="624"/>
      <c r="AEN104" s="624"/>
      <c r="AEO104" s="624"/>
      <c r="AEP104" s="624"/>
      <c r="AEQ104" s="624"/>
      <c r="AER104" s="624"/>
      <c r="AES104" s="624"/>
      <c r="AET104" s="624"/>
      <c r="AEU104" s="624"/>
      <c r="AEV104" s="624"/>
      <c r="AEW104" s="624"/>
      <c r="AEX104" s="624"/>
      <c r="AEY104" s="624"/>
      <c r="AEZ104" s="624"/>
      <c r="AFA104" s="624"/>
      <c r="AFB104" s="624"/>
      <c r="AFC104" s="624"/>
      <c r="AFD104" s="624"/>
      <c r="AFE104" s="624"/>
      <c r="AFF104" s="624"/>
      <c r="AFG104" s="624"/>
      <c r="AFH104" s="624"/>
      <c r="AFI104" s="624"/>
      <c r="AFJ104" s="624"/>
      <c r="AFK104" s="624"/>
      <c r="AFL104" s="624"/>
      <c r="AFM104" s="624"/>
      <c r="AFN104" s="624"/>
      <c r="AFO104" s="624"/>
      <c r="AFP104" s="624"/>
      <c r="AFQ104" s="624"/>
      <c r="AFR104" s="624"/>
      <c r="AFS104" s="624"/>
      <c r="AFT104" s="624"/>
      <c r="AFU104" s="624"/>
      <c r="AFV104" s="624"/>
      <c r="AFW104" s="624"/>
      <c r="AFX104" s="624"/>
      <c r="AFY104" s="624"/>
      <c r="AFZ104" s="624"/>
      <c r="AGA104" s="624"/>
      <c r="AGB104" s="624"/>
      <c r="AGC104" s="624"/>
      <c r="AGD104" s="624"/>
      <c r="AGE104" s="624"/>
      <c r="AGF104" s="624"/>
      <c r="AGG104" s="624"/>
      <c r="AGH104" s="624"/>
      <c r="AGI104" s="624"/>
      <c r="AGJ104" s="624"/>
      <c r="AGK104" s="624"/>
      <c r="AGL104" s="624"/>
      <c r="AGM104" s="624"/>
      <c r="AGN104" s="624"/>
      <c r="AGO104" s="624"/>
      <c r="AGP104" s="624"/>
      <c r="AGQ104" s="624"/>
      <c r="AGR104" s="624"/>
      <c r="AGS104" s="624"/>
      <c r="AGT104" s="624"/>
      <c r="AGU104" s="624"/>
      <c r="AGV104" s="624"/>
      <c r="AGW104" s="624"/>
      <c r="AGX104" s="624"/>
      <c r="AGY104" s="624"/>
      <c r="AGZ104" s="624"/>
      <c r="AHA104" s="624"/>
      <c r="AHB104" s="624"/>
      <c r="AHC104" s="624"/>
      <c r="AHD104" s="624"/>
      <c r="AHE104" s="624"/>
      <c r="AHF104" s="624"/>
      <c r="AHG104" s="624"/>
      <c r="AHH104" s="624"/>
      <c r="AHI104" s="624"/>
      <c r="AHJ104" s="624"/>
      <c r="AHK104" s="624"/>
      <c r="AHL104" s="624"/>
      <c r="AHM104" s="624"/>
      <c r="AHN104" s="624"/>
      <c r="AHO104" s="624"/>
      <c r="AHP104" s="624"/>
      <c r="AHQ104" s="624"/>
      <c r="AHR104" s="624"/>
      <c r="AHS104" s="624"/>
      <c r="AHT104" s="624"/>
      <c r="AHU104" s="624"/>
      <c r="AHV104" s="624"/>
      <c r="AHW104" s="624"/>
      <c r="AHX104" s="624"/>
      <c r="AHY104" s="624"/>
      <c r="AHZ104" s="624"/>
      <c r="AIA104" s="624"/>
      <c r="AIB104" s="624"/>
      <c r="AIC104" s="624"/>
      <c r="AID104" s="624"/>
      <c r="AIE104" s="624"/>
      <c r="AIF104" s="624"/>
      <c r="AIG104" s="624"/>
      <c r="AIH104" s="624"/>
      <c r="AII104" s="624"/>
      <c r="AIJ104" s="624"/>
      <c r="AIK104" s="624"/>
      <c r="AIL104" s="624"/>
      <c r="AIM104" s="624"/>
      <c r="AIN104" s="624"/>
      <c r="AIO104" s="624"/>
      <c r="AIP104" s="624"/>
      <c r="AIQ104" s="624"/>
      <c r="AIR104" s="624"/>
      <c r="AIS104" s="624"/>
      <c r="AIT104" s="624"/>
      <c r="AIU104" s="624"/>
      <c r="AIV104" s="624"/>
      <c r="AIW104" s="624"/>
      <c r="AIX104" s="624"/>
      <c r="AIY104" s="624"/>
      <c r="AIZ104" s="624"/>
      <c r="AJA104" s="624"/>
      <c r="AJB104" s="624"/>
      <c r="AJC104" s="624"/>
      <c r="AJD104" s="624"/>
      <c r="AJE104" s="624"/>
      <c r="AJF104" s="624"/>
      <c r="AJG104" s="624"/>
      <c r="AJH104" s="624"/>
      <c r="AJI104" s="624"/>
      <c r="AJJ104" s="624"/>
      <c r="AJK104" s="624"/>
      <c r="AJL104" s="624"/>
      <c r="AJM104" s="624"/>
      <c r="AJN104" s="624"/>
      <c r="AJO104" s="624"/>
      <c r="AJP104" s="624"/>
      <c r="AJQ104" s="624"/>
      <c r="AJR104" s="624"/>
      <c r="AJS104" s="624"/>
      <c r="AJT104" s="624"/>
      <c r="AJU104" s="624"/>
      <c r="AJV104" s="624"/>
      <c r="AJW104" s="624"/>
      <c r="AJX104" s="624"/>
      <c r="AJY104" s="624"/>
      <c r="AJZ104" s="624"/>
      <c r="AKA104" s="624"/>
      <c r="AKB104" s="624"/>
      <c r="AKC104" s="624"/>
      <c r="AKD104" s="624"/>
      <c r="AKE104" s="624"/>
      <c r="AKF104" s="624"/>
      <c r="AKG104" s="624"/>
      <c r="AKH104" s="624"/>
      <c r="AKI104" s="624"/>
      <c r="AKJ104" s="624"/>
      <c r="AKK104" s="624"/>
      <c r="AKL104" s="624"/>
      <c r="AKM104" s="624"/>
      <c r="AKN104" s="624"/>
      <c r="AKO104" s="624"/>
      <c r="AKP104" s="624"/>
      <c r="AKQ104" s="624"/>
      <c r="AKR104" s="624"/>
      <c r="AKS104" s="624"/>
      <c r="AKT104" s="624"/>
      <c r="AKU104" s="624"/>
      <c r="AKV104" s="624"/>
      <c r="AKW104" s="624"/>
      <c r="AKX104" s="624"/>
      <c r="AKY104" s="624"/>
      <c r="AKZ104" s="624"/>
      <c r="ALA104" s="624"/>
      <c r="ALB104" s="624"/>
      <c r="ALC104" s="624"/>
      <c r="ALD104" s="624"/>
      <c r="ALE104" s="624"/>
      <c r="ALF104" s="624"/>
      <c r="ALG104" s="624"/>
      <c r="ALH104" s="624"/>
      <c r="ALI104" s="624"/>
      <c r="ALJ104" s="624"/>
      <c r="ALK104" s="624"/>
      <c r="ALL104" s="624"/>
      <c r="ALM104" s="624"/>
      <c r="ALN104" s="624"/>
      <c r="ALO104" s="624"/>
      <c r="ALP104" s="624"/>
      <c r="ALQ104" s="624"/>
      <c r="ALR104" s="624"/>
      <c r="ALS104" s="624"/>
      <c r="ALT104" s="624"/>
      <c r="ALU104" s="624"/>
      <c r="ALV104" s="624"/>
      <c r="ALW104" s="624"/>
      <c r="ALX104" s="624"/>
      <c r="ALY104" s="624"/>
      <c r="ALZ104" s="624"/>
    </row>
    <row r="105" spans="1:1014" s="578" customFormat="1" ht="13.5" customHeight="1">
      <c r="A105" s="567">
        <v>87</v>
      </c>
      <c r="B105" s="568"/>
      <c r="C105" s="568" t="s">
        <v>1328</v>
      </c>
      <c r="D105" s="568" t="s">
        <v>1329</v>
      </c>
      <c r="E105" s="632"/>
      <c r="F105" s="568"/>
      <c r="G105" s="568"/>
      <c r="H105" s="567" t="s">
        <v>1330</v>
      </c>
      <c r="I105" s="571"/>
      <c r="J105" s="567" t="s">
        <v>1331</v>
      </c>
      <c r="K105" s="571" t="s">
        <v>1054</v>
      </c>
      <c r="L105" s="567" t="s">
        <v>1332</v>
      </c>
      <c r="M105" s="567" t="s">
        <v>1333</v>
      </c>
      <c r="N105" s="567"/>
      <c r="O105" s="567"/>
      <c r="P105" s="572"/>
      <c r="Q105" s="567" t="s">
        <v>820</v>
      </c>
      <c r="R105" s="567" t="s">
        <v>864</v>
      </c>
      <c r="S105" s="579" t="s">
        <v>1054</v>
      </c>
      <c r="T105" s="633"/>
      <c r="U105" s="567"/>
      <c r="V105" s="574"/>
      <c r="W105" s="574" t="s">
        <v>864</v>
      </c>
      <c r="X105" s="575"/>
      <c r="Y105" s="634"/>
      <c r="Z105" s="567"/>
      <c r="AA105" s="577"/>
      <c r="AB105" s="567"/>
      <c r="AC105" s="573">
        <v>1</v>
      </c>
      <c r="AD105" s="573">
        <v>1</v>
      </c>
    </row>
    <row r="106" spans="1:1014" s="578" customFormat="1" ht="13.5" customHeight="1">
      <c r="A106" s="567">
        <v>88</v>
      </c>
      <c r="B106" s="568"/>
      <c r="C106" s="568" t="s">
        <v>972</v>
      </c>
      <c r="D106" s="568" t="s">
        <v>1334</v>
      </c>
      <c r="E106" s="568"/>
      <c r="F106" s="568"/>
      <c r="G106" s="568"/>
      <c r="H106" s="567" t="s">
        <v>1335</v>
      </c>
      <c r="I106" s="571"/>
      <c r="J106" s="567" t="s">
        <v>974</v>
      </c>
      <c r="K106" s="571" t="s">
        <v>975</v>
      </c>
      <c r="L106" s="567"/>
      <c r="M106" s="567"/>
      <c r="N106" s="567"/>
      <c r="O106" s="567"/>
      <c r="P106" s="572"/>
      <c r="Q106" s="567" t="s">
        <v>820</v>
      </c>
      <c r="R106" s="567" t="s">
        <v>864</v>
      </c>
      <c r="S106" s="579" t="s">
        <v>975</v>
      </c>
      <c r="T106" s="573"/>
      <c r="U106" s="567"/>
      <c r="V106" s="574"/>
      <c r="W106" s="574" t="s">
        <v>864</v>
      </c>
      <c r="X106" s="575"/>
      <c r="Y106" s="576"/>
      <c r="Z106" s="567"/>
      <c r="AA106" s="577"/>
      <c r="AB106" s="567"/>
      <c r="AC106" s="573">
        <v>1</v>
      </c>
      <c r="AD106" s="573">
        <v>1</v>
      </c>
    </row>
    <row r="107" spans="1:1014" s="578" customFormat="1" ht="13.5" customHeight="1">
      <c r="A107" s="567">
        <v>89</v>
      </c>
      <c r="B107" s="568"/>
      <c r="C107" s="568" t="s">
        <v>1336</v>
      </c>
      <c r="D107" s="568"/>
      <c r="E107" s="568"/>
      <c r="F107" s="568"/>
      <c r="G107" s="568"/>
      <c r="H107" s="567" t="s">
        <v>1337</v>
      </c>
      <c r="I107" s="571"/>
      <c r="J107" s="567" t="s">
        <v>1338</v>
      </c>
      <c r="K107" s="571" t="s">
        <v>1338</v>
      </c>
      <c r="L107" s="567"/>
      <c r="M107" s="567"/>
      <c r="N107" s="567"/>
      <c r="O107" s="567"/>
      <c r="P107" s="572"/>
      <c r="Q107" s="567" t="s">
        <v>820</v>
      </c>
      <c r="R107" s="567" t="s">
        <v>864</v>
      </c>
      <c r="S107" s="579" t="s">
        <v>1338</v>
      </c>
      <c r="T107" s="573"/>
      <c r="U107" s="567"/>
      <c r="V107" s="574"/>
      <c r="W107" s="574" t="s">
        <v>864</v>
      </c>
      <c r="X107" s="575"/>
      <c r="Y107" s="576"/>
      <c r="Z107" s="567"/>
      <c r="AA107" s="577"/>
      <c r="AB107" s="567"/>
      <c r="AC107" s="573">
        <v>1</v>
      </c>
      <c r="AD107" s="573">
        <v>1</v>
      </c>
    </row>
    <row r="108" spans="1:1014" s="578" customFormat="1" ht="13.5" customHeight="1">
      <c r="A108" s="567">
        <v>90</v>
      </c>
      <c r="B108" s="568"/>
      <c r="C108" s="568"/>
      <c r="D108" s="568" t="s">
        <v>1339</v>
      </c>
      <c r="E108" s="568"/>
      <c r="F108" s="568"/>
      <c r="G108" s="568"/>
      <c r="H108" s="567" t="s">
        <v>1340</v>
      </c>
      <c r="I108" s="571" t="s">
        <v>1341</v>
      </c>
      <c r="J108" s="567" t="s">
        <v>1342</v>
      </c>
      <c r="K108" s="571"/>
      <c r="L108" s="567"/>
      <c r="M108" s="567"/>
      <c r="N108" s="567"/>
      <c r="O108" s="567"/>
      <c r="P108" s="572"/>
      <c r="Q108" s="567" t="s">
        <v>820</v>
      </c>
      <c r="R108" s="567"/>
      <c r="S108" s="567" t="s">
        <v>863</v>
      </c>
      <c r="T108" s="573"/>
      <c r="U108" s="567"/>
      <c r="V108" s="574"/>
      <c r="W108" s="574" t="s">
        <v>864</v>
      </c>
      <c r="X108" s="575"/>
      <c r="Y108" s="576"/>
      <c r="Z108" s="567" t="s">
        <v>1076</v>
      </c>
      <c r="AA108" s="577"/>
      <c r="AB108" s="567"/>
      <c r="AC108" s="573"/>
      <c r="AD108" s="573">
        <v>1</v>
      </c>
    </row>
    <row r="109" spans="1:1014" s="578" customFormat="1" ht="13.5" customHeight="1">
      <c r="A109" s="567">
        <v>91</v>
      </c>
      <c r="B109" s="568"/>
      <c r="C109" s="568"/>
      <c r="D109" s="568" t="s">
        <v>1343</v>
      </c>
      <c r="E109" s="568"/>
      <c r="F109" s="568"/>
      <c r="G109" s="568"/>
      <c r="H109" s="567" t="s">
        <v>1344</v>
      </c>
      <c r="I109" s="571" t="s">
        <v>1345</v>
      </c>
      <c r="J109" s="567" t="s">
        <v>1346</v>
      </c>
      <c r="K109" s="571"/>
      <c r="L109" s="567"/>
      <c r="M109" s="567"/>
      <c r="N109" s="567"/>
      <c r="O109" s="567"/>
      <c r="P109" s="572"/>
      <c r="Q109" s="567" t="s">
        <v>820</v>
      </c>
      <c r="R109" s="567"/>
      <c r="S109" s="567" t="s">
        <v>863</v>
      </c>
      <c r="T109" s="573"/>
      <c r="U109" s="567"/>
      <c r="V109" s="574"/>
      <c r="W109" s="574" t="s">
        <v>864</v>
      </c>
      <c r="X109" s="575"/>
      <c r="Y109" s="576"/>
      <c r="Z109" s="567" t="s">
        <v>1347</v>
      </c>
      <c r="AA109" s="577"/>
      <c r="AB109" s="567"/>
      <c r="AC109" s="573"/>
      <c r="AD109" s="573">
        <v>1</v>
      </c>
    </row>
    <row r="110" spans="1:1014" s="578" customFormat="1" ht="13.5" customHeight="1">
      <c r="A110" s="567">
        <v>92</v>
      </c>
      <c r="B110" s="568"/>
      <c r="C110" s="568"/>
      <c r="D110" s="568" t="s">
        <v>1348</v>
      </c>
      <c r="E110" s="568"/>
      <c r="F110" s="568"/>
      <c r="G110" s="568"/>
      <c r="H110" s="567" t="s">
        <v>1349</v>
      </c>
      <c r="I110" s="571" t="s">
        <v>1350</v>
      </c>
      <c r="J110" s="567" t="s">
        <v>1351</v>
      </c>
      <c r="K110" s="571" t="s">
        <v>1352</v>
      </c>
      <c r="L110" s="567"/>
      <c r="M110" s="567"/>
      <c r="N110" s="567"/>
      <c r="O110" s="567"/>
      <c r="P110" s="572"/>
      <c r="Q110" s="567" t="s">
        <v>817</v>
      </c>
      <c r="R110" s="567"/>
      <c r="S110" s="567" t="s">
        <v>863</v>
      </c>
      <c r="T110" s="573"/>
      <c r="U110" s="567"/>
      <c r="V110" s="574"/>
      <c r="W110" s="574" t="s">
        <v>864</v>
      </c>
      <c r="X110" s="575"/>
      <c r="Y110" s="576"/>
      <c r="Z110" s="567"/>
      <c r="AA110" s="577"/>
      <c r="AB110" s="567"/>
      <c r="AC110" s="573"/>
      <c r="AD110" s="573">
        <v>1</v>
      </c>
    </row>
    <row r="111" spans="1:1014" s="578" customFormat="1" ht="13.5" customHeight="1">
      <c r="A111" s="567">
        <v>93</v>
      </c>
      <c r="B111" s="568"/>
      <c r="C111" s="568"/>
      <c r="D111" s="568" t="s">
        <v>1353</v>
      </c>
      <c r="E111" s="568" t="s">
        <v>1275</v>
      </c>
      <c r="F111" s="568"/>
      <c r="G111" s="568"/>
      <c r="H111" s="567" t="s">
        <v>1354</v>
      </c>
      <c r="I111" s="594"/>
      <c r="J111" s="567" t="s">
        <v>1355</v>
      </c>
      <c r="K111" s="571" t="s">
        <v>1356</v>
      </c>
      <c r="L111" s="567"/>
      <c r="M111" s="567"/>
      <c r="N111" s="567"/>
      <c r="O111" s="567"/>
      <c r="P111" s="572"/>
      <c r="Q111" s="567" t="s">
        <v>817</v>
      </c>
      <c r="R111" s="567" t="s">
        <v>864</v>
      </c>
      <c r="S111" s="579" t="s">
        <v>1264</v>
      </c>
      <c r="T111" s="573"/>
      <c r="U111" s="567"/>
      <c r="V111" s="574"/>
      <c r="W111" s="574" t="s">
        <v>864</v>
      </c>
      <c r="X111" s="575"/>
      <c r="Y111" s="576"/>
      <c r="Z111" s="567"/>
      <c r="AA111" s="577"/>
      <c r="AB111" s="567"/>
      <c r="AC111" s="573">
        <v>1</v>
      </c>
      <c r="AD111" s="573">
        <v>1</v>
      </c>
    </row>
    <row r="112" spans="1:1014" s="578" customFormat="1" ht="13.5" customHeight="1">
      <c r="A112" s="567">
        <v>94</v>
      </c>
      <c r="B112" s="568"/>
      <c r="C112" s="568"/>
      <c r="D112" s="568" t="s">
        <v>1357</v>
      </c>
      <c r="E112" s="568"/>
      <c r="F112" s="568"/>
      <c r="G112" s="568"/>
      <c r="H112" s="567" t="s">
        <v>1358</v>
      </c>
      <c r="I112" s="571" t="s">
        <v>1359</v>
      </c>
      <c r="J112" s="567" t="s">
        <v>1360</v>
      </c>
      <c r="K112" s="571"/>
      <c r="L112" s="567" t="s">
        <v>1361</v>
      </c>
      <c r="M112" s="567" t="s">
        <v>1362</v>
      </c>
      <c r="N112" s="567"/>
      <c r="O112" s="567"/>
      <c r="P112" s="572"/>
      <c r="Q112" s="567" t="s">
        <v>817</v>
      </c>
      <c r="R112" s="567"/>
      <c r="S112" s="567" t="s">
        <v>863</v>
      </c>
      <c r="T112" s="573"/>
      <c r="U112" s="567"/>
      <c r="V112" s="574"/>
      <c r="W112" s="574" t="s">
        <v>864</v>
      </c>
      <c r="X112" s="575"/>
      <c r="Y112" s="576"/>
      <c r="Z112" s="567"/>
      <c r="AA112" s="577"/>
      <c r="AB112" s="567"/>
      <c r="AC112" s="573">
        <v>1</v>
      </c>
      <c r="AD112" s="573">
        <v>1</v>
      </c>
    </row>
    <row r="113" spans="1:30" s="578" customFormat="1" ht="13.5" customHeight="1">
      <c r="A113" s="567">
        <v>95</v>
      </c>
      <c r="B113" s="568"/>
      <c r="C113" s="568" t="s">
        <v>1363</v>
      </c>
      <c r="D113" s="568"/>
      <c r="E113" s="568"/>
      <c r="F113" s="568"/>
      <c r="G113" s="568"/>
      <c r="H113" s="567" t="s">
        <v>1364</v>
      </c>
      <c r="I113" s="571"/>
      <c r="J113" s="567" t="s">
        <v>1365</v>
      </c>
      <c r="K113" s="571" t="s">
        <v>1366</v>
      </c>
      <c r="L113" s="567"/>
      <c r="M113" s="567"/>
      <c r="N113" s="567"/>
      <c r="O113" s="567"/>
      <c r="P113" s="572"/>
      <c r="Q113" s="567" t="s">
        <v>823</v>
      </c>
      <c r="R113" s="567" t="s">
        <v>864</v>
      </c>
      <c r="S113" s="579" t="s">
        <v>1366</v>
      </c>
      <c r="T113" s="633"/>
      <c r="U113" s="567"/>
      <c r="V113" s="574"/>
      <c r="W113" s="574" t="s">
        <v>864</v>
      </c>
      <c r="X113" s="575"/>
      <c r="Y113" s="634"/>
      <c r="Z113" s="567"/>
      <c r="AA113" s="577"/>
      <c r="AB113" s="567"/>
      <c r="AC113" s="573">
        <v>1</v>
      </c>
      <c r="AD113" s="573">
        <v>1</v>
      </c>
    </row>
    <row r="114" spans="1:30" s="578" customFormat="1" ht="13.5" customHeight="1">
      <c r="A114" s="567">
        <v>96</v>
      </c>
      <c r="B114" s="568"/>
      <c r="C114" s="568"/>
      <c r="D114" s="568" t="s">
        <v>1367</v>
      </c>
      <c r="E114" s="568"/>
      <c r="F114" s="568"/>
      <c r="G114" s="568"/>
      <c r="H114" s="567" t="s">
        <v>1368</v>
      </c>
      <c r="I114" s="571" t="s">
        <v>1369</v>
      </c>
      <c r="J114" s="567" t="s">
        <v>1370</v>
      </c>
      <c r="K114" s="571" t="s">
        <v>1371</v>
      </c>
      <c r="L114" s="567"/>
      <c r="M114" s="567"/>
      <c r="N114" s="567"/>
      <c r="O114" s="567"/>
      <c r="P114" s="572"/>
      <c r="Q114" s="567" t="s">
        <v>817</v>
      </c>
      <c r="R114" s="567"/>
      <c r="S114" s="567" t="s">
        <v>863</v>
      </c>
      <c r="T114" s="573"/>
      <c r="U114" s="567"/>
      <c r="V114" s="574"/>
      <c r="W114" s="574" t="s">
        <v>864</v>
      </c>
      <c r="X114" s="575"/>
      <c r="Y114" s="576"/>
      <c r="Z114" s="567" t="s">
        <v>1015</v>
      </c>
      <c r="AA114" s="577"/>
      <c r="AB114" s="567"/>
      <c r="AC114" s="573">
        <v>1</v>
      </c>
      <c r="AD114" s="573">
        <v>1</v>
      </c>
    </row>
    <row r="115" spans="1:30" s="578" customFormat="1" ht="13.5" customHeight="1">
      <c r="A115" s="567">
        <v>97</v>
      </c>
      <c r="B115" s="568"/>
      <c r="C115" s="568"/>
      <c r="D115" s="568" t="s">
        <v>1372</v>
      </c>
      <c r="E115" s="568"/>
      <c r="F115" s="568"/>
      <c r="G115" s="568"/>
      <c r="H115" s="567" t="s">
        <v>1373</v>
      </c>
      <c r="I115" s="571" t="s">
        <v>1374</v>
      </c>
      <c r="J115" s="567" t="s">
        <v>1375</v>
      </c>
      <c r="K115" s="571"/>
      <c r="L115" s="567"/>
      <c r="M115" s="567"/>
      <c r="N115" s="567"/>
      <c r="O115" s="567"/>
      <c r="P115" s="572"/>
      <c r="Q115" s="567" t="s">
        <v>817</v>
      </c>
      <c r="R115" s="567"/>
      <c r="S115" s="567" t="s">
        <v>863</v>
      </c>
      <c r="T115" s="573"/>
      <c r="U115" s="567"/>
      <c r="V115" s="574"/>
      <c r="W115" s="574" t="s">
        <v>864</v>
      </c>
      <c r="X115" s="575"/>
      <c r="Y115" s="576"/>
      <c r="Z115" s="567"/>
      <c r="AA115" s="577"/>
      <c r="AB115" s="567"/>
      <c r="AC115" s="573">
        <v>1</v>
      </c>
      <c r="AD115" s="573">
        <v>1</v>
      </c>
    </row>
    <row r="116" spans="1:30" s="578" customFormat="1" ht="13.5" customHeight="1">
      <c r="A116" s="567">
        <v>98</v>
      </c>
      <c r="B116" s="568"/>
      <c r="C116" s="568"/>
      <c r="D116" s="568" t="s">
        <v>1376</v>
      </c>
      <c r="E116" s="568"/>
      <c r="F116" s="568"/>
      <c r="G116" s="568"/>
      <c r="H116" s="567" t="s">
        <v>1377</v>
      </c>
      <c r="I116" s="571" t="s">
        <v>1378</v>
      </c>
      <c r="J116" s="567" t="s">
        <v>1379</v>
      </c>
      <c r="K116" s="571"/>
      <c r="L116" s="567"/>
      <c r="M116" s="567"/>
      <c r="N116" s="567"/>
      <c r="O116" s="567"/>
      <c r="P116" s="572"/>
      <c r="Q116" s="567" t="s">
        <v>817</v>
      </c>
      <c r="R116" s="567"/>
      <c r="S116" s="567" t="s">
        <v>1380</v>
      </c>
      <c r="T116" s="573"/>
      <c r="U116" s="567"/>
      <c r="V116" s="574"/>
      <c r="W116" s="574" t="s">
        <v>864</v>
      </c>
      <c r="X116" s="575"/>
      <c r="Y116" s="576"/>
      <c r="Z116" s="567"/>
      <c r="AA116" s="577"/>
      <c r="AB116" s="567"/>
      <c r="AC116" s="573">
        <v>1</v>
      </c>
      <c r="AD116" s="573">
        <v>1</v>
      </c>
    </row>
    <row r="117" spans="1:30" s="578" customFormat="1" ht="13.5" customHeight="1">
      <c r="A117" s="567">
        <v>99</v>
      </c>
      <c r="B117" s="568"/>
      <c r="C117" s="568"/>
      <c r="D117" s="568" t="s">
        <v>875</v>
      </c>
      <c r="E117" s="568"/>
      <c r="F117" s="568"/>
      <c r="G117" s="568"/>
      <c r="H117" s="567" t="s">
        <v>1381</v>
      </c>
      <c r="I117" s="622" t="s">
        <v>1382</v>
      </c>
      <c r="J117" s="567" t="s">
        <v>875</v>
      </c>
      <c r="K117" s="571"/>
      <c r="L117" s="567"/>
      <c r="M117" s="567"/>
      <c r="N117" s="567"/>
      <c r="O117" s="567"/>
      <c r="P117" s="572"/>
      <c r="Q117" s="567" t="s">
        <v>820</v>
      </c>
      <c r="R117" s="567"/>
      <c r="S117" s="567" t="s">
        <v>863</v>
      </c>
      <c r="T117" s="573"/>
      <c r="U117" s="567"/>
      <c r="V117" s="574"/>
      <c r="W117" s="574" t="s">
        <v>864</v>
      </c>
      <c r="X117" s="575"/>
      <c r="Y117" s="576"/>
      <c r="Z117" s="567"/>
      <c r="AA117" s="577"/>
      <c r="AB117" s="567"/>
      <c r="AC117" s="573">
        <v>1</v>
      </c>
      <c r="AD117" s="573">
        <v>1</v>
      </c>
    </row>
    <row r="118" spans="1:30" s="578" customFormat="1" ht="13.5" customHeight="1">
      <c r="A118" s="567">
        <v>100</v>
      </c>
      <c r="B118" s="568"/>
      <c r="C118" s="568"/>
      <c r="D118" s="568" t="s">
        <v>1383</v>
      </c>
      <c r="E118" s="568"/>
      <c r="F118" s="568"/>
      <c r="G118" s="568"/>
      <c r="H118" s="567" t="s">
        <v>1384</v>
      </c>
      <c r="I118" s="571"/>
      <c r="J118" s="567" t="s">
        <v>1385</v>
      </c>
      <c r="K118" s="571"/>
      <c r="L118" s="567"/>
      <c r="M118" s="567"/>
      <c r="N118" s="567"/>
      <c r="O118" s="567"/>
      <c r="P118" s="572"/>
      <c r="Q118" s="567" t="s">
        <v>817</v>
      </c>
      <c r="R118" s="567"/>
      <c r="S118" s="567" t="s">
        <v>863</v>
      </c>
      <c r="T118" s="573"/>
      <c r="U118" s="567"/>
      <c r="V118" s="574"/>
      <c r="W118" s="574" t="s">
        <v>864</v>
      </c>
      <c r="X118" s="575"/>
      <c r="Y118" s="576"/>
      <c r="Z118" s="567"/>
      <c r="AA118" s="577"/>
      <c r="AB118" s="567"/>
      <c r="AC118" s="573">
        <v>1</v>
      </c>
      <c r="AD118" s="573">
        <v>1</v>
      </c>
    </row>
    <row r="119" spans="1:30" s="578" customFormat="1" ht="12.95" customHeight="1">
      <c r="A119" s="567">
        <v>101</v>
      </c>
      <c r="B119" s="568"/>
      <c r="C119" s="568"/>
      <c r="D119" s="568" t="s">
        <v>1386</v>
      </c>
      <c r="E119" s="568"/>
      <c r="F119" s="568"/>
      <c r="G119" s="568"/>
      <c r="H119" s="567" t="s">
        <v>1387</v>
      </c>
      <c r="I119" s="571"/>
      <c r="J119" s="567" t="s">
        <v>1388</v>
      </c>
      <c r="K119" s="571"/>
      <c r="L119" s="567"/>
      <c r="M119" s="567"/>
      <c r="N119" s="567"/>
      <c r="O119" s="567"/>
      <c r="P119" s="572"/>
      <c r="Q119" s="567" t="s">
        <v>817</v>
      </c>
      <c r="R119" s="567"/>
      <c r="S119" s="567" t="s">
        <v>863</v>
      </c>
      <c r="T119" s="573"/>
      <c r="U119" s="567"/>
      <c r="V119" s="574"/>
      <c r="W119" s="574" t="s">
        <v>864</v>
      </c>
      <c r="X119" s="575"/>
      <c r="Y119" s="576"/>
      <c r="Z119" s="567"/>
      <c r="AA119" s="577"/>
      <c r="AB119" s="567"/>
      <c r="AC119" s="573">
        <v>1</v>
      </c>
      <c r="AD119" s="573">
        <v>1</v>
      </c>
    </row>
    <row r="120" spans="1:30" s="224" customFormat="1" ht="13.5" customHeight="1">
      <c r="A120" s="225">
        <v>102</v>
      </c>
      <c r="B120" s="217" t="s">
        <v>1389</v>
      </c>
      <c r="C120" s="216"/>
      <c r="D120" s="241"/>
      <c r="E120" s="241"/>
      <c r="F120" s="241"/>
      <c r="G120" s="241"/>
      <c r="H120" s="728" t="s">
        <v>1390</v>
      </c>
      <c r="I120" s="729" t="s">
        <v>1341</v>
      </c>
      <c r="J120" s="728"/>
      <c r="K120" s="729" t="s">
        <v>1391</v>
      </c>
      <c r="L120" s="728"/>
      <c r="M120" s="728"/>
      <c r="N120" s="728"/>
      <c r="O120" s="728"/>
      <c r="P120" s="730"/>
      <c r="Q120" s="728" t="s">
        <v>820</v>
      </c>
      <c r="R120" s="728"/>
      <c r="S120" s="728" t="s">
        <v>863</v>
      </c>
      <c r="T120" s="731"/>
      <c r="U120" s="735"/>
      <c r="V120" s="732"/>
      <c r="W120" s="732" t="s">
        <v>864</v>
      </c>
      <c r="X120" s="232"/>
      <c r="Y120" s="379" t="s">
        <v>1392</v>
      </c>
      <c r="Z120" s="385" t="s">
        <v>1347</v>
      </c>
      <c r="AA120" s="734"/>
      <c r="AB120" s="728"/>
      <c r="AC120" s="731"/>
      <c r="AD120" s="731">
        <v>1</v>
      </c>
    </row>
    <row r="121" spans="1:30" s="578" customFormat="1" ht="13.5" customHeight="1">
      <c r="A121" s="567">
        <v>103</v>
      </c>
      <c r="B121" s="568" t="s">
        <v>1393</v>
      </c>
      <c r="C121" s="569"/>
      <c r="D121" s="569"/>
      <c r="E121" s="569"/>
      <c r="F121" s="569"/>
      <c r="G121" s="569"/>
      <c r="H121" s="567" t="s">
        <v>1394</v>
      </c>
      <c r="I121" s="594"/>
      <c r="J121" s="567"/>
      <c r="K121" s="571" t="s">
        <v>1395</v>
      </c>
      <c r="L121" s="567"/>
      <c r="M121" s="567"/>
      <c r="N121" s="567"/>
      <c r="O121" s="567"/>
      <c r="P121" s="572"/>
      <c r="Q121" s="567" t="s">
        <v>823</v>
      </c>
      <c r="R121" s="567" t="s">
        <v>864</v>
      </c>
      <c r="S121" s="595" t="s">
        <v>1395</v>
      </c>
      <c r="T121" s="573"/>
      <c r="U121" s="635"/>
      <c r="V121" s="574"/>
      <c r="W121" s="574" t="s">
        <v>864</v>
      </c>
      <c r="X121" s="575"/>
      <c r="Y121" s="576"/>
      <c r="Z121" s="567"/>
      <c r="AA121" s="577"/>
      <c r="AB121" s="567"/>
      <c r="AC121" s="573"/>
      <c r="AD121" s="573">
        <v>1</v>
      </c>
    </row>
    <row r="122" spans="1:30" s="578" customFormat="1" ht="13.5" customHeight="1">
      <c r="A122" s="567">
        <v>104</v>
      </c>
      <c r="B122" s="569"/>
      <c r="C122" s="568" t="s">
        <v>1304</v>
      </c>
      <c r="D122" s="568"/>
      <c r="E122" s="568"/>
      <c r="F122" s="568"/>
      <c r="G122" s="568"/>
      <c r="H122" s="567" t="s">
        <v>1396</v>
      </c>
      <c r="I122" s="594"/>
      <c r="J122" s="567"/>
      <c r="K122" s="571" t="s">
        <v>1303</v>
      </c>
      <c r="L122" s="567"/>
      <c r="M122" s="567"/>
      <c r="N122" s="567"/>
      <c r="O122" s="567"/>
      <c r="P122" s="572"/>
      <c r="Q122" s="636" t="s">
        <v>817</v>
      </c>
      <c r="R122" s="567" t="s">
        <v>864</v>
      </c>
      <c r="S122" s="595" t="s">
        <v>1303</v>
      </c>
      <c r="T122" s="573"/>
      <c r="U122" s="573"/>
      <c r="V122" s="574"/>
      <c r="W122" s="574" t="s">
        <v>864</v>
      </c>
      <c r="X122" s="575"/>
      <c r="Y122" s="637" t="s">
        <v>1397</v>
      </c>
      <c r="Z122" s="567"/>
      <c r="AA122" s="577"/>
      <c r="AB122" s="567"/>
      <c r="AC122" s="573"/>
      <c r="AD122" s="573">
        <v>1</v>
      </c>
    </row>
    <row r="123" spans="1:30" s="578" customFormat="1" ht="13.5" customHeight="1">
      <c r="A123" s="567">
        <v>105</v>
      </c>
      <c r="B123" s="569"/>
      <c r="C123" s="568" t="s">
        <v>831</v>
      </c>
      <c r="D123" s="568"/>
      <c r="E123" s="568"/>
      <c r="F123" s="568"/>
      <c r="G123" s="568"/>
      <c r="H123" s="567" t="s">
        <v>1398</v>
      </c>
      <c r="I123" s="594"/>
      <c r="J123" s="567"/>
      <c r="K123" s="571" t="s">
        <v>1218</v>
      </c>
      <c r="L123" s="567"/>
      <c r="M123" s="567"/>
      <c r="N123" s="567"/>
      <c r="O123" s="567"/>
      <c r="P123" s="572"/>
      <c r="Q123" s="567" t="s">
        <v>817</v>
      </c>
      <c r="R123" s="567"/>
      <c r="S123" s="567" t="s">
        <v>863</v>
      </c>
      <c r="T123" s="573"/>
      <c r="U123" s="635"/>
      <c r="V123" s="574"/>
      <c r="W123" s="574" t="s">
        <v>864</v>
      </c>
      <c r="X123" s="575"/>
      <c r="Y123" s="576"/>
      <c r="Z123" s="567"/>
      <c r="AA123" s="577"/>
      <c r="AB123" s="567"/>
      <c r="AC123" s="573"/>
      <c r="AD123" s="573">
        <v>1</v>
      </c>
    </row>
    <row r="124" spans="1:30" s="578" customFormat="1" ht="13.5" customHeight="1">
      <c r="A124" s="567">
        <v>106</v>
      </c>
      <c r="B124" s="568"/>
      <c r="C124" s="568" t="s">
        <v>1399</v>
      </c>
      <c r="D124" s="568"/>
      <c r="E124" s="568"/>
      <c r="F124" s="568"/>
      <c r="G124" s="568"/>
      <c r="H124" s="567" t="s">
        <v>1400</v>
      </c>
      <c r="I124" s="594" t="s">
        <v>1401</v>
      </c>
      <c r="J124" s="567"/>
      <c r="K124" s="571" t="s">
        <v>1352</v>
      </c>
      <c r="L124" s="567"/>
      <c r="M124" s="567"/>
      <c r="N124" s="567"/>
      <c r="O124" s="567"/>
      <c r="P124" s="572"/>
      <c r="Q124" s="567" t="s">
        <v>820</v>
      </c>
      <c r="R124" s="567"/>
      <c r="S124" s="567" t="s">
        <v>863</v>
      </c>
      <c r="T124" s="573"/>
      <c r="U124" s="573"/>
      <c r="V124" s="574"/>
      <c r="W124" s="574" t="s">
        <v>864</v>
      </c>
      <c r="X124" s="575"/>
      <c r="Y124" s="576"/>
      <c r="Z124" s="567"/>
      <c r="AA124" s="577"/>
      <c r="AB124" s="567"/>
      <c r="AC124" s="573"/>
      <c r="AD124" s="573">
        <v>1</v>
      </c>
    </row>
    <row r="125" spans="1:30" s="224" customFormat="1" ht="14.25" customHeight="1">
      <c r="A125" s="225">
        <v>107</v>
      </c>
      <c r="B125" s="591" t="s">
        <v>561</v>
      </c>
      <c r="C125" s="217"/>
      <c r="D125" s="217"/>
      <c r="E125" s="217"/>
      <c r="F125" s="217"/>
      <c r="G125" s="217"/>
      <c r="H125" s="728" t="s">
        <v>1402</v>
      </c>
      <c r="I125" s="736"/>
      <c r="J125" s="728"/>
      <c r="K125" s="729" t="s">
        <v>1403</v>
      </c>
      <c r="L125" s="728"/>
      <c r="M125" s="728"/>
      <c r="N125" s="728"/>
      <c r="O125" s="728"/>
      <c r="P125" s="730"/>
      <c r="Q125" s="728" t="s">
        <v>823</v>
      </c>
      <c r="R125" s="728" t="s">
        <v>864</v>
      </c>
      <c r="S125" s="378" t="s">
        <v>1403</v>
      </c>
      <c r="T125" s="731"/>
      <c r="U125" s="259"/>
      <c r="V125" s="260" t="s">
        <v>864</v>
      </c>
      <c r="W125" s="260" t="s">
        <v>864</v>
      </c>
      <c r="X125" s="232"/>
      <c r="Y125" s="733"/>
      <c r="Z125" s="728"/>
      <c r="AA125" s="245"/>
      <c r="AB125" s="728"/>
      <c r="AC125" s="731"/>
      <c r="AD125" s="731">
        <v>1</v>
      </c>
    </row>
    <row r="126" spans="1:30" s="224" customFormat="1" ht="13.5" customHeight="1">
      <c r="A126" s="225">
        <v>108</v>
      </c>
      <c r="B126" s="217"/>
      <c r="C126" s="217" t="s">
        <v>1404</v>
      </c>
      <c r="D126" s="241"/>
      <c r="E126" s="219"/>
      <c r="F126" s="241"/>
      <c r="G126" s="241"/>
      <c r="H126" s="728" t="s">
        <v>1405</v>
      </c>
      <c r="I126" s="736"/>
      <c r="J126" s="728"/>
      <c r="K126" s="729" t="s">
        <v>1218</v>
      </c>
      <c r="L126" s="728"/>
      <c r="M126" s="728"/>
      <c r="N126" s="728"/>
      <c r="O126" s="728"/>
      <c r="P126" s="730"/>
      <c r="Q126" s="728" t="s">
        <v>820</v>
      </c>
      <c r="R126" s="728"/>
      <c r="S126" s="729" t="s">
        <v>863</v>
      </c>
      <c r="T126" s="731"/>
      <c r="U126" s="731"/>
      <c r="V126" s="732"/>
      <c r="W126" s="260" t="s">
        <v>864</v>
      </c>
      <c r="X126" s="232"/>
      <c r="Y126" s="266" t="s">
        <v>1406</v>
      </c>
      <c r="Z126" s="728" t="s">
        <v>1407</v>
      </c>
      <c r="AA126" s="734"/>
      <c r="AB126" s="728"/>
      <c r="AC126" s="731"/>
      <c r="AD126" s="731">
        <v>1</v>
      </c>
    </row>
    <row r="127" spans="1:30" s="578" customFormat="1" ht="13.5" customHeight="1">
      <c r="A127" s="567">
        <v>109</v>
      </c>
      <c r="B127" s="568"/>
      <c r="C127" s="568" t="s">
        <v>1408</v>
      </c>
      <c r="D127" s="568"/>
      <c r="E127" s="568"/>
      <c r="F127" s="568"/>
      <c r="G127" s="568"/>
      <c r="H127" s="567"/>
      <c r="I127" s="594"/>
      <c r="J127" s="567"/>
      <c r="K127" s="571" t="s">
        <v>1409</v>
      </c>
      <c r="L127" s="567"/>
      <c r="M127" s="567"/>
      <c r="N127" s="567"/>
      <c r="O127" s="567"/>
      <c r="P127" s="572"/>
      <c r="Q127" s="567" t="s">
        <v>817</v>
      </c>
      <c r="R127" s="567" t="s">
        <v>864</v>
      </c>
      <c r="S127" s="579" t="s">
        <v>1409</v>
      </c>
      <c r="T127" s="573"/>
      <c r="U127" s="573"/>
      <c r="V127" s="574"/>
      <c r="W127" s="574" t="s">
        <v>864</v>
      </c>
      <c r="X127" s="575"/>
      <c r="Y127" s="576"/>
      <c r="Z127" s="567"/>
      <c r="AA127" s="577"/>
      <c r="AB127" s="567"/>
      <c r="AC127" s="573"/>
      <c r="AD127" s="573">
        <v>1</v>
      </c>
    </row>
    <row r="128" spans="1:30" s="578" customFormat="1" ht="13.5" customHeight="1">
      <c r="A128" s="567">
        <v>110</v>
      </c>
      <c r="B128" s="568"/>
      <c r="C128" s="568"/>
      <c r="D128" s="568" t="s">
        <v>1410</v>
      </c>
      <c r="E128" s="568"/>
      <c r="F128" s="568"/>
      <c r="G128" s="568"/>
      <c r="H128" s="567" t="s">
        <v>1411</v>
      </c>
      <c r="I128" s="594"/>
      <c r="J128" s="567"/>
      <c r="K128" s="571" t="s">
        <v>1412</v>
      </c>
      <c r="L128" s="567"/>
      <c r="M128" s="567"/>
      <c r="N128" s="567"/>
      <c r="O128" s="567"/>
      <c r="P128" s="572"/>
      <c r="Q128" s="567" t="s">
        <v>823</v>
      </c>
      <c r="R128" s="567" t="s">
        <v>864</v>
      </c>
      <c r="S128" s="595" t="s">
        <v>1412</v>
      </c>
      <c r="T128" s="573"/>
      <c r="U128" s="573"/>
      <c r="V128" s="574"/>
      <c r="W128" s="574" t="s">
        <v>864</v>
      </c>
      <c r="X128" s="575"/>
      <c r="Y128" s="576"/>
      <c r="Z128" s="567"/>
      <c r="AA128" s="577"/>
      <c r="AB128" s="567"/>
      <c r="AC128" s="573"/>
      <c r="AD128" s="573">
        <v>1</v>
      </c>
    </row>
    <row r="129" spans="1:30" s="578" customFormat="1" ht="13.5" customHeight="1">
      <c r="A129" s="567">
        <v>111</v>
      </c>
      <c r="B129" s="568"/>
      <c r="C129" s="568"/>
      <c r="D129" s="568"/>
      <c r="E129" s="568" t="s">
        <v>1071</v>
      </c>
      <c r="F129" s="568"/>
      <c r="G129" s="568"/>
      <c r="H129" s="567" t="s">
        <v>1072</v>
      </c>
      <c r="I129" s="594" t="s">
        <v>1413</v>
      </c>
      <c r="J129" s="567"/>
      <c r="K129" s="571" t="s">
        <v>908</v>
      </c>
      <c r="L129" s="567"/>
      <c r="M129" s="567"/>
      <c r="N129" s="567"/>
      <c r="O129" s="567"/>
      <c r="P129" s="572"/>
      <c r="Q129" s="567" t="s">
        <v>820</v>
      </c>
      <c r="R129" s="567"/>
      <c r="S129" s="567" t="s">
        <v>863</v>
      </c>
      <c r="T129" s="573"/>
      <c r="U129" s="573" t="s">
        <v>1414</v>
      </c>
      <c r="V129" s="574"/>
      <c r="W129" s="574" t="s">
        <v>864</v>
      </c>
      <c r="X129" s="575"/>
      <c r="Y129" s="576" t="s">
        <v>1075</v>
      </c>
      <c r="Z129" s="567" t="s">
        <v>1076</v>
      </c>
      <c r="AA129" s="577"/>
      <c r="AB129" s="567"/>
      <c r="AC129" s="573"/>
      <c r="AD129" s="573">
        <v>1</v>
      </c>
    </row>
    <row r="130" spans="1:30" s="578" customFormat="1" ht="13.5" customHeight="1">
      <c r="A130" s="567">
        <v>112</v>
      </c>
      <c r="B130" s="568"/>
      <c r="C130" s="568"/>
      <c r="D130" s="568"/>
      <c r="E130" s="568" t="s">
        <v>1077</v>
      </c>
      <c r="F130" s="568"/>
      <c r="G130" s="568"/>
      <c r="H130" s="567" t="s">
        <v>1078</v>
      </c>
      <c r="I130" s="594" t="s">
        <v>1359</v>
      </c>
      <c r="J130" s="567"/>
      <c r="K130" s="571" t="s">
        <v>1080</v>
      </c>
      <c r="L130" s="567"/>
      <c r="M130" s="567"/>
      <c r="N130" s="567"/>
      <c r="O130" s="567"/>
      <c r="P130" s="572"/>
      <c r="Q130" s="567" t="s">
        <v>820</v>
      </c>
      <c r="R130" s="567"/>
      <c r="S130" s="567" t="s">
        <v>863</v>
      </c>
      <c r="T130" s="573"/>
      <c r="U130" s="573"/>
      <c r="V130" s="574"/>
      <c r="W130" s="574" t="s">
        <v>864</v>
      </c>
      <c r="X130" s="575"/>
      <c r="Y130" s="576"/>
      <c r="Z130" s="567"/>
      <c r="AA130" s="577"/>
      <c r="AB130" s="567"/>
      <c r="AC130" s="573"/>
      <c r="AD130" s="573">
        <v>1</v>
      </c>
    </row>
    <row r="131" spans="1:30" s="578" customFormat="1" ht="13.5" customHeight="1">
      <c r="A131" s="567">
        <v>113</v>
      </c>
      <c r="B131" s="568"/>
      <c r="C131" s="568"/>
      <c r="D131" s="568" t="s">
        <v>1259</v>
      </c>
      <c r="E131" s="568" t="s">
        <v>1275</v>
      </c>
      <c r="F131" s="568"/>
      <c r="G131" s="568"/>
      <c r="H131" s="567" t="s">
        <v>1415</v>
      </c>
      <c r="I131" s="594"/>
      <c r="J131" s="567"/>
      <c r="K131" s="571" t="s">
        <v>1264</v>
      </c>
      <c r="L131" s="567"/>
      <c r="M131" s="567"/>
      <c r="N131" s="567"/>
      <c r="O131" s="567"/>
      <c r="P131" s="572"/>
      <c r="Q131" s="567" t="s">
        <v>823</v>
      </c>
      <c r="R131" s="567" t="s">
        <v>864</v>
      </c>
      <c r="S131" s="579" t="s">
        <v>1264</v>
      </c>
      <c r="T131" s="573"/>
      <c r="U131" s="573"/>
      <c r="V131" s="574"/>
      <c r="W131" s="574" t="s">
        <v>864</v>
      </c>
      <c r="X131" s="575"/>
      <c r="Y131" s="638" t="s">
        <v>1416</v>
      </c>
      <c r="Z131" s="636" t="s">
        <v>1417</v>
      </c>
      <c r="AA131" s="577" t="s">
        <v>1265</v>
      </c>
      <c r="AB131" s="567"/>
      <c r="AC131" s="573"/>
      <c r="AD131" s="573">
        <v>1</v>
      </c>
    </row>
    <row r="132" spans="1:30" s="578" customFormat="1" ht="13.5" customHeight="1">
      <c r="A132" s="567">
        <v>114</v>
      </c>
      <c r="B132" s="568"/>
      <c r="C132" s="568"/>
      <c r="D132" s="568" t="s">
        <v>1051</v>
      </c>
      <c r="E132" s="568"/>
      <c r="F132" s="568"/>
      <c r="G132" s="568"/>
      <c r="H132" s="567" t="s">
        <v>1418</v>
      </c>
      <c r="I132" s="594"/>
      <c r="J132" s="567"/>
      <c r="K132" s="571" t="s">
        <v>1419</v>
      </c>
      <c r="L132" s="567"/>
      <c r="M132" s="567"/>
      <c r="N132" s="567"/>
      <c r="O132" s="567"/>
      <c r="P132" s="572"/>
      <c r="Q132" s="567" t="s">
        <v>817</v>
      </c>
      <c r="R132" s="567" t="s">
        <v>864</v>
      </c>
      <c r="S132" s="595" t="s">
        <v>1419</v>
      </c>
      <c r="T132" s="573"/>
      <c r="U132" s="573"/>
      <c r="V132" s="574"/>
      <c r="W132" s="574" t="s">
        <v>864</v>
      </c>
      <c r="X132" s="575"/>
      <c r="Y132" s="576"/>
      <c r="Z132" s="567"/>
      <c r="AA132" s="577"/>
      <c r="AB132" s="567"/>
      <c r="AC132" s="573"/>
      <c r="AD132" s="573">
        <v>1</v>
      </c>
    </row>
    <row r="133" spans="1:30" s="578" customFormat="1" ht="13.5" customHeight="1">
      <c r="A133" s="567">
        <v>115</v>
      </c>
      <c r="B133" s="568"/>
      <c r="C133" s="568"/>
      <c r="D133" s="568"/>
      <c r="E133" s="568" t="s">
        <v>1081</v>
      </c>
      <c r="F133" s="568" t="s">
        <v>1420</v>
      </c>
      <c r="G133" s="568"/>
      <c r="H133" s="567"/>
      <c r="I133" s="594"/>
      <c r="J133" s="567"/>
      <c r="K133" s="571" t="s">
        <v>1082</v>
      </c>
      <c r="L133" s="567"/>
      <c r="M133" s="567"/>
      <c r="N133" s="567"/>
      <c r="O133" s="567"/>
      <c r="P133" s="572"/>
      <c r="Q133" s="567" t="s">
        <v>817</v>
      </c>
      <c r="R133" s="567" t="s">
        <v>864</v>
      </c>
      <c r="S133" s="579" t="s">
        <v>1082</v>
      </c>
      <c r="T133" s="573"/>
      <c r="U133" s="573"/>
      <c r="V133" s="574"/>
      <c r="W133" s="574" t="s">
        <v>864</v>
      </c>
      <c r="X133" s="575"/>
      <c r="Y133" s="576"/>
      <c r="Z133" s="567"/>
      <c r="AA133" s="577"/>
      <c r="AB133" s="567"/>
      <c r="AC133" s="573"/>
      <c r="AD133" s="573">
        <v>1</v>
      </c>
    </row>
    <row r="134" spans="1:30" s="578" customFormat="1" ht="13.5" customHeight="1">
      <c r="A134" s="567">
        <v>116</v>
      </c>
      <c r="B134" s="568"/>
      <c r="C134" s="568"/>
      <c r="D134" s="568"/>
      <c r="E134" s="568" t="s">
        <v>1106</v>
      </c>
      <c r="F134" s="568" t="s">
        <v>1421</v>
      </c>
      <c r="G134" s="568"/>
      <c r="H134" s="567"/>
      <c r="I134" s="594"/>
      <c r="J134" s="567"/>
      <c r="K134" s="571" t="s">
        <v>1107</v>
      </c>
      <c r="L134" s="567"/>
      <c r="M134" s="567"/>
      <c r="N134" s="567"/>
      <c r="O134" s="567"/>
      <c r="P134" s="572"/>
      <c r="Q134" s="567" t="s">
        <v>817</v>
      </c>
      <c r="R134" s="567" t="s">
        <v>864</v>
      </c>
      <c r="S134" s="579" t="s">
        <v>1107</v>
      </c>
      <c r="T134" s="573"/>
      <c r="U134" s="573"/>
      <c r="V134" s="574"/>
      <c r="W134" s="574" t="s">
        <v>864</v>
      </c>
      <c r="X134" s="575"/>
      <c r="Y134" s="576"/>
      <c r="Z134" s="567"/>
      <c r="AA134" s="577"/>
      <c r="AB134" s="567"/>
      <c r="AC134" s="573"/>
      <c r="AD134" s="573">
        <v>1</v>
      </c>
    </row>
    <row r="135" spans="1:30" s="578" customFormat="1" ht="13.5" customHeight="1">
      <c r="A135" s="567">
        <v>117</v>
      </c>
      <c r="B135" s="568"/>
      <c r="C135" s="568"/>
      <c r="D135" s="568" t="s">
        <v>1422</v>
      </c>
      <c r="E135" s="568"/>
      <c r="F135" s="568"/>
      <c r="G135" s="568"/>
      <c r="H135" s="567"/>
      <c r="I135" s="594"/>
      <c r="J135" s="567"/>
      <c r="K135" s="571" t="s">
        <v>1423</v>
      </c>
      <c r="L135" s="567"/>
      <c r="M135" s="567"/>
      <c r="N135" s="567"/>
      <c r="O135" s="567"/>
      <c r="P135" s="572"/>
      <c r="Q135" s="567" t="s">
        <v>817</v>
      </c>
      <c r="R135" s="567" t="s">
        <v>864</v>
      </c>
      <c r="S135" s="595" t="s">
        <v>1423</v>
      </c>
      <c r="T135" s="573"/>
      <c r="U135" s="573"/>
      <c r="V135" s="574"/>
      <c r="W135" s="574" t="s">
        <v>864</v>
      </c>
      <c r="X135" s="575"/>
      <c r="Y135" s="576"/>
      <c r="Z135" s="576" t="s">
        <v>1424</v>
      </c>
      <c r="AA135" s="577"/>
      <c r="AB135" s="567"/>
      <c r="AC135" s="573"/>
      <c r="AD135" s="573">
        <v>1</v>
      </c>
    </row>
    <row r="136" spans="1:30" s="578" customFormat="1" ht="13.5" customHeight="1">
      <c r="A136" s="567">
        <v>118</v>
      </c>
      <c r="B136" s="568"/>
      <c r="C136" s="568"/>
      <c r="D136" s="568"/>
      <c r="E136" s="568" t="s">
        <v>1304</v>
      </c>
      <c r="F136" s="568"/>
      <c r="G136" s="568"/>
      <c r="H136" s="567" t="s">
        <v>1425</v>
      </c>
      <c r="I136" s="594"/>
      <c r="J136" s="567"/>
      <c r="K136" s="571" t="s">
        <v>1303</v>
      </c>
      <c r="L136" s="567"/>
      <c r="M136" s="567"/>
      <c r="N136" s="567"/>
      <c r="O136" s="567"/>
      <c r="P136" s="572"/>
      <c r="Q136" s="567" t="s">
        <v>820</v>
      </c>
      <c r="R136" s="567" t="s">
        <v>864</v>
      </c>
      <c r="S136" s="579" t="s">
        <v>1303</v>
      </c>
      <c r="T136" s="573"/>
      <c r="U136" s="573"/>
      <c r="V136" s="574"/>
      <c r="W136" s="574" t="s">
        <v>864</v>
      </c>
      <c r="X136" s="575"/>
      <c r="Y136" s="576"/>
      <c r="Z136" s="567"/>
      <c r="AA136" s="577"/>
      <c r="AB136" s="567"/>
      <c r="AC136" s="573"/>
      <c r="AD136" s="573">
        <v>1</v>
      </c>
    </row>
    <row r="137" spans="1:30" s="578" customFormat="1" ht="13.5" customHeight="1">
      <c r="A137" s="567">
        <v>119</v>
      </c>
      <c r="B137" s="568"/>
      <c r="C137" s="568"/>
      <c r="D137" s="568"/>
      <c r="E137" s="568" t="s">
        <v>1426</v>
      </c>
      <c r="F137" s="568"/>
      <c r="G137" s="568"/>
      <c r="H137" s="567" t="s">
        <v>1427</v>
      </c>
      <c r="I137" s="594">
        <v>10000668540</v>
      </c>
      <c r="J137" s="567"/>
      <c r="K137" s="571" t="s">
        <v>1218</v>
      </c>
      <c r="L137" s="567"/>
      <c r="M137" s="567"/>
      <c r="N137" s="567"/>
      <c r="O137" s="567"/>
      <c r="P137" s="572"/>
      <c r="Q137" s="567" t="s">
        <v>817</v>
      </c>
      <c r="R137" s="567"/>
      <c r="S137" s="567" t="s">
        <v>863</v>
      </c>
      <c r="T137" s="573"/>
      <c r="U137" s="573"/>
      <c r="V137" s="574"/>
      <c r="W137" s="574" t="s">
        <v>864</v>
      </c>
      <c r="X137" s="575"/>
      <c r="Y137" s="576" t="s">
        <v>1428</v>
      </c>
      <c r="Z137" s="567" t="s">
        <v>1429</v>
      </c>
      <c r="AA137" s="577"/>
      <c r="AB137" s="567"/>
      <c r="AC137" s="573"/>
      <c r="AD137" s="573">
        <v>1</v>
      </c>
    </row>
    <row r="138" spans="1:30" s="578" customFormat="1" ht="13.5" customHeight="1">
      <c r="A138" s="567">
        <v>120</v>
      </c>
      <c r="B138" s="568"/>
      <c r="C138" s="568"/>
      <c r="D138" s="568"/>
      <c r="E138" s="568" t="s">
        <v>1430</v>
      </c>
      <c r="F138" s="568" t="s">
        <v>1431</v>
      </c>
      <c r="G138" s="568"/>
      <c r="H138" s="567"/>
      <c r="I138" s="594"/>
      <c r="J138" s="567"/>
      <c r="K138" s="571" t="s">
        <v>1419</v>
      </c>
      <c r="L138" s="567"/>
      <c r="M138" s="567"/>
      <c r="N138" s="567"/>
      <c r="O138" s="567"/>
      <c r="P138" s="572"/>
      <c r="Q138" s="567" t="s">
        <v>817</v>
      </c>
      <c r="R138" s="567" t="s">
        <v>864</v>
      </c>
      <c r="S138" s="595" t="s">
        <v>1419</v>
      </c>
      <c r="T138" s="573"/>
      <c r="U138" s="573"/>
      <c r="V138" s="574"/>
      <c r="W138" s="574" t="s">
        <v>864</v>
      </c>
      <c r="X138" s="575"/>
      <c r="Y138" s="576"/>
      <c r="Z138" s="567"/>
      <c r="AA138" s="577"/>
      <c r="AB138" s="567"/>
      <c r="AC138" s="573"/>
      <c r="AD138" s="573">
        <v>1</v>
      </c>
    </row>
    <row r="139" spans="1:30" s="578" customFormat="1" ht="13.5" customHeight="1">
      <c r="A139" s="567">
        <v>121</v>
      </c>
      <c r="B139" s="568"/>
      <c r="C139" s="568"/>
      <c r="D139" s="568"/>
      <c r="E139" s="568" t="s">
        <v>1432</v>
      </c>
      <c r="F139" s="568" t="s">
        <v>1275</v>
      </c>
      <c r="G139" s="568"/>
      <c r="H139" s="567" t="s">
        <v>1415</v>
      </c>
      <c r="I139" s="594"/>
      <c r="J139" s="567"/>
      <c r="K139" s="571" t="s">
        <v>1264</v>
      </c>
      <c r="L139" s="567"/>
      <c r="M139" s="567"/>
      <c r="N139" s="567"/>
      <c r="O139" s="567"/>
      <c r="P139" s="572"/>
      <c r="Q139" s="567" t="s">
        <v>823</v>
      </c>
      <c r="R139" s="567" t="s">
        <v>864</v>
      </c>
      <c r="S139" s="579" t="s">
        <v>1264</v>
      </c>
      <c r="T139" s="573"/>
      <c r="U139" s="635"/>
      <c r="V139" s="574"/>
      <c r="W139" s="574" t="s">
        <v>864</v>
      </c>
      <c r="X139" s="575"/>
      <c r="Y139" s="576"/>
      <c r="Z139" s="567"/>
      <c r="AA139" s="577" t="s">
        <v>1265</v>
      </c>
      <c r="AB139" s="567"/>
      <c r="AC139" s="573"/>
      <c r="AD139" s="573">
        <v>1</v>
      </c>
    </row>
    <row r="140" spans="1:30" s="578" customFormat="1" ht="13.5" customHeight="1">
      <c r="A140" s="567">
        <v>122</v>
      </c>
      <c r="B140" s="568"/>
      <c r="C140" s="568" t="s">
        <v>1433</v>
      </c>
      <c r="D140" s="568"/>
      <c r="E140" s="568"/>
      <c r="F140" s="568"/>
      <c r="G140" s="568"/>
      <c r="H140" s="567" t="s">
        <v>1434</v>
      </c>
      <c r="I140" s="594"/>
      <c r="J140" s="567"/>
      <c r="K140" s="571" t="s">
        <v>1435</v>
      </c>
      <c r="L140" s="567"/>
      <c r="M140" s="567"/>
      <c r="N140" s="567"/>
      <c r="O140" s="567"/>
      <c r="P140" s="572"/>
      <c r="Q140" s="567" t="s">
        <v>817</v>
      </c>
      <c r="R140" s="567" t="s">
        <v>864</v>
      </c>
      <c r="S140" s="579" t="s">
        <v>1436</v>
      </c>
      <c r="T140" s="573"/>
      <c r="U140" s="573"/>
      <c r="V140" s="574"/>
      <c r="W140" s="574" t="s">
        <v>864</v>
      </c>
      <c r="X140" s="575"/>
      <c r="Y140" s="576"/>
      <c r="Z140" s="567"/>
      <c r="AA140" s="577"/>
      <c r="AB140" s="567"/>
      <c r="AC140" s="573"/>
      <c r="AD140" s="573">
        <v>1</v>
      </c>
    </row>
    <row r="141" spans="1:30" s="578" customFormat="1" ht="13.5" customHeight="1">
      <c r="A141" s="567">
        <v>123</v>
      </c>
      <c r="B141" s="568"/>
      <c r="C141" s="568"/>
      <c r="D141" s="568" t="s">
        <v>1437</v>
      </c>
      <c r="E141" s="568"/>
      <c r="F141" s="568"/>
      <c r="G141" s="568"/>
      <c r="H141" s="567" t="s">
        <v>1438</v>
      </c>
      <c r="I141" s="594"/>
      <c r="J141" s="567"/>
      <c r="K141" s="571" t="s">
        <v>1439</v>
      </c>
      <c r="L141" s="567"/>
      <c r="M141" s="567"/>
      <c r="N141" s="567"/>
      <c r="O141" s="567"/>
      <c r="P141" s="572"/>
      <c r="Q141" s="567" t="s">
        <v>817</v>
      </c>
      <c r="R141" s="567" t="s">
        <v>864</v>
      </c>
      <c r="S141" s="579" t="s">
        <v>1440</v>
      </c>
      <c r="T141" s="573"/>
      <c r="U141" s="635"/>
      <c r="V141" s="574"/>
      <c r="W141" s="574" t="s">
        <v>864</v>
      </c>
      <c r="X141" s="575"/>
      <c r="Y141" s="576"/>
      <c r="Z141" s="567"/>
      <c r="AA141" s="577"/>
      <c r="AB141" s="567"/>
      <c r="AC141" s="573"/>
      <c r="AD141" s="573">
        <v>1</v>
      </c>
    </row>
    <row r="142" spans="1:30" s="578" customFormat="1" ht="13.5" customHeight="1">
      <c r="A142" s="567">
        <v>124</v>
      </c>
      <c r="B142" s="568"/>
      <c r="C142" s="568"/>
      <c r="D142" s="568"/>
      <c r="E142" s="568" t="s">
        <v>1441</v>
      </c>
      <c r="F142" s="568"/>
      <c r="G142" s="568"/>
      <c r="H142" s="567" t="s">
        <v>1438</v>
      </c>
      <c r="I142" s="594"/>
      <c r="J142" s="567"/>
      <c r="K142" s="571" t="s">
        <v>888</v>
      </c>
      <c r="L142" s="567"/>
      <c r="M142" s="567"/>
      <c r="N142" s="567"/>
      <c r="O142" s="567"/>
      <c r="P142" s="572"/>
      <c r="Q142" s="567" t="s">
        <v>817</v>
      </c>
      <c r="R142" s="567"/>
      <c r="S142" s="567" t="s">
        <v>863</v>
      </c>
      <c r="T142" s="573"/>
      <c r="U142" s="577" t="s">
        <v>1442</v>
      </c>
      <c r="V142" s="574"/>
      <c r="W142" s="574" t="s">
        <v>864</v>
      </c>
      <c r="X142" s="575"/>
      <c r="Y142" s="576" t="s">
        <v>1443</v>
      </c>
      <c r="Z142" s="567" t="s">
        <v>1444</v>
      </c>
      <c r="AA142" s="577"/>
      <c r="AB142" s="567"/>
      <c r="AC142" s="573"/>
      <c r="AD142" s="573">
        <v>1</v>
      </c>
    </row>
    <row r="143" spans="1:30" s="578" customFormat="1" ht="13.5" customHeight="1">
      <c r="A143" s="567">
        <v>125</v>
      </c>
      <c r="B143" s="568"/>
      <c r="C143" s="568"/>
      <c r="D143" s="568"/>
      <c r="E143" s="568" t="s">
        <v>1445</v>
      </c>
      <c r="F143" s="568"/>
      <c r="G143" s="568"/>
      <c r="H143" s="567" t="s">
        <v>1446</v>
      </c>
      <c r="I143" s="594"/>
      <c r="J143" s="567"/>
      <c r="K143" s="571" t="s">
        <v>1447</v>
      </c>
      <c r="L143" s="567"/>
      <c r="M143" s="567"/>
      <c r="N143" s="567"/>
      <c r="O143" s="567"/>
      <c r="P143" s="572"/>
      <c r="Q143" s="567" t="s">
        <v>817</v>
      </c>
      <c r="R143" s="567"/>
      <c r="S143" s="567" t="s">
        <v>863</v>
      </c>
      <c r="T143" s="573"/>
      <c r="U143" s="577" t="s">
        <v>1448</v>
      </c>
      <c r="V143" s="574"/>
      <c r="W143" s="574" t="s">
        <v>864</v>
      </c>
      <c r="X143" s="575"/>
      <c r="Y143" s="576" t="s">
        <v>1449</v>
      </c>
      <c r="Z143" s="567"/>
      <c r="AA143" s="577"/>
      <c r="AB143" s="567"/>
      <c r="AC143" s="573"/>
      <c r="AD143" s="573">
        <v>1</v>
      </c>
    </row>
    <row r="144" spans="1:30" s="578" customFormat="1" ht="13.5" customHeight="1">
      <c r="A144" s="567">
        <v>126</v>
      </c>
      <c r="B144" s="568"/>
      <c r="C144" s="568"/>
      <c r="D144" s="568" t="s">
        <v>1450</v>
      </c>
      <c r="E144" s="568"/>
      <c r="F144" s="568"/>
      <c r="G144" s="568"/>
      <c r="H144" s="567" t="s">
        <v>1451</v>
      </c>
      <c r="I144" s="594"/>
      <c r="J144" s="567"/>
      <c r="K144" s="571" t="s">
        <v>1092</v>
      </c>
      <c r="L144" s="567"/>
      <c r="M144" s="567"/>
      <c r="N144" s="567"/>
      <c r="O144" s="567"/>
      <c r="P144" s="572"/>
      <c r="Q144" s="567" t="s">
        <v>817</v>
      </c>
      <c r="R144" s="567" t="s">
        <v>864</v>
      </c>
      <c r="S144" s="595" t="s">
        <v>1452</v>
      </c>
      <c r="T144" s="573"/>
      <c r="U144" s="573"/>
      <c r="V144" s="574"/>
      <c r="W144" s="574" t="s">
        <v>864</v>
      </c>
      <c r="X144" s="575"/>
      <c r="Y144" s="576"/>
      <c r="Z144" s="567"/>
      <c r="AA144" s="577"/>
      <c r="AB144" s="567"/>
      <c r="AC144" s="573"/>
      <c r="AD144" s="573">
        <v>1</v>
      </c>
    </row>
    <row r="145" spans="1:30" s="578" customFormat="1" ht="13.5" customHeight="1">
      <c r="A145" s="567">
        <v>127</v>
      </c>
      <c r="B145" s="568"/>
      <c r="C145" s="568"/>
      <c r="D145" s="568"/>
      <c r="E145" s="568" t="s">
        <v>1453</v>
      </c>
      <c r="F145" s="568"/>
      <c r="G145" s="568"/>
      <c r="H145" s="567" t="s">
        <v>1451</v>
      </c>
      <c r="I145" s="594" t="s">
        <v>1454</v>
      </c>
      <c r="J145" s="567"/>
      <c r="K145" s="571" t="s">
        <v>1080</v>
      </c>
      <c r="L145" s="567"/>
      <c r="M145" s="567"/>
      <c r="N145" s="567"/>
      <c r="O145" s="567"/>
      <c r="P145" s="572"/>
      <c r="Q145" s="567" t="s">
        <v>817</v>
      </c>
      <c r="R145" s="567"/>
      <c r="S145" s="567" t="s">
        <v>863</v>
      </c>
      <c r="T145" s="573"/>
      <c r="U145" s="573"/>
      <c r="V145" s="574"/>
      <c r="W145" s="574" t="s">
        <v>864</v>
      </c>
      <c r="X145" s="575"/>
      <c r="Y145" s="576" t="s">
        <v>1455</v>
      </c>
      <c r="Z145" s="567"/>
      <c r="AA145" s="577"/>
      <c r="AB145" s="567"/>
      <c r="AC145" s="573"/>
      <c r="AD145" s="573">
        <v>1</v>
      </c>
    </row>
    <row r="146" spans="1:30" s="578" customFormat="1" ht="13.5" customHeight="1">
      <c r="A146" s="567">
        <v>128</v>
      </c>
      <c r="B146" s="568"/>
      <c r="C146" s="568"/>
      <c r="D146" s="568"/>
      <c r="E146" s="568" t="s">
        <v>1456</v>
      </c>
      <c r="F146" s="568"/>
      <c r="G146" s="568"/>
      <c r="H146" s="567" t="s">
        <v>1457</v>
      </c>
      <c r="I146" s="594" t="s">
        <v>1458</v>
      </c>
      <c r="J146" s="567"/>
      <c r="K146" s="571" t="s">
        <v>1459</v>
      </c>
      <c r="L146" s="567"/>
      <c r="M146" s="567"/>
      <c r="N146" s="567"/>
      <c r="O146" s="567"/>
      <c r="P146" s="572"/>
      <c r="Q146" s="567" t="s">
        <v>817</v>
      </c>
      <c r="R146" s="567"/>
      <c r="S146" s="567" t="s">
        <v>863</v>
      </c>
      <c r="T146" s="573"/>
      <c r="U146" s="573"/>
      <c r="V146" s="574"/>
      <c r="W146" s="574" t="s">
        <v>864</v>
      </c>
      <c r="X146" s="575"/>
      <c r="Y146" s="576" t="s">
        <v>1460</v>
      </c>
      <c r="Z146" s="567"/>
      <c r="AA146" s="577"/>
      <c r="AB146" s="567"/>
      <c r="AC146" s="573"/>
      <c r="AD146" s="573">
        <v>1</v>
      </c>
    </row>
    <row r="147" spans="1:30" s="578" customFormat="1" ht="13.5" customHeight="1">
      <c r="A147" s="567">
        <v>129</v>
      </c>
      <c r="B147" s="568"/>
      <c r="C147" s="568"/>
      <c r="D147" s="568" t="s">
        <v>1461</v>
      </c>
      <c r="E147" s="568"/>
      <c r="F147" s="568"/>
      <c r="G147" s="568"/>
      <c r="H147" s="567" t="s">
        <v>1462</v>
      </c>
      <c r="I147" s="594"/>
      <c r="J147" s="567"/>
      <c r="K147" s="571" t="s">
        <v>1463</v>
      </c>
      <c r="L147" s="567"/>
      <c r="M147" s="567"/>
      <c r="N147" s="567"/>
      <c r="O147" s="567"/>
      <c r="P147" s="572"/>
      <c r="Q147" s="567" t="s">
        <v>817</v>
      </c>
      <c r="R147" s="567" t="s">
        <v>864</v>
      </c>
      <c r="S147" s="579" t="s">
        <v>1464</v>
      </c>
      <c r="T147" s="573"/>
      <c r="U147" s="635"/>
      <c r="V147" s="574"/>
      <c r="W147" s="574" t="s">
        <v>864</v>
      </c>
      <c r="X147" s="575"/>
      <c r="Y147" s="576"/>
      <c r="Z147" s="567"/>
      <c r="AA147" s="577"/>
      <c r="AB147" s="567"/>
      <c r="AC147" s="573"/>
      <c r="AD147" s="573">
        <v>1</v>
      </c>
    </row>
    <row r="148" spans="1:30" s="578" customFormat="1" ht="13.5" customHeight="1">
      <c r="A148" s="567">
        <v>130</v>
      </c>
      <c r="B148" s="568"/>
      <c r="C148" s="568"/>
      <c r="D148" s="568"/>
      <c r="E148" s="568" t="s">
        <v>1465</v>
      </c>
      <c r="F148" s="568"/>
      <c r="G148" s="568"/>
      <c r="H148" s="567" t="s">
        <v>1466</v>
      </c>
      <c r="I148" s="594" t="s">
        <v>1134</v>
      </c>
      <c r="J148" s="567"/>
      <c r="K148" s="571" t="s">
        <v>1467</v>
      </c>
      <c r="L148" s="567"/>
      <c r="M148" s="567"/>
      <c r="N148" s="567"/>
      <c r="O148" s="567"/>
      <c r="P148" s="572"/>
      <c r="Q148" s="567" t="s">
        <v>817</v>
      </c>
      <c r="R148" s="567"/>
      <c r="S148" s="567" t="s">
        <v>863</v>
      </c>
      <c r="T148" s="573"/>
      <c r="U148" s="573"/>
      <c r="V148" s="574"/>
      <c r="W148" s="574" t="s">
        <v>864</v>
      </c>
      <c r="X148" s="575"/>
      <c r="Y148" s="576"/>
      <c r="Z148" s="567"/>
      <c r="AA148" s="577"/>
      <c r="AB148" s="567"/>
      <c r="AC148" s="573"/>
      <c r="AD148" s="573">
        <v>1</v>
      </c>
    </row>
    <row r="149" spans="1:30" s="578" customFormat="1" ht="13.5" customHeight="1">
      <c r="A149" s="567">
        <v>131</v>
      </c>
      <c r="B149" s="568"/>
      <c r="C149" s="568"/>
      <c r="D149" s="568"/>
      <c r="E149" s="568" t="s">
        <v>1468</v>
      </c>
      <c r="F149" s="568"/>
      <c r="G149" s="568"/>
      <c r="H149" s="567" t="s">
        <v>1469</v>
      </c>
      <c r="I149" s="594"/>
      <c r="J149" s="567"/>
      <c r="K149" s="571" t="s">
        <v>1470</v>
      </c>
      <c r="L149" s="567"/>
      <c r="M149" s="567"/>
      <c r="N149" s="567"/>
      <c r="O149" s="567"/>
      <c r="P149" s="572"/>
      <c r="Q149" s="567" t="s">
        <v>817</v>
      </c>
      <c r="R149" s="567"/>
      <c r="S149" s="567" t="s">
        <v>863</v>
      </c>
      <c r="T149" s="573"/>
      <c r="U149" s="573"/>
      <c r="V149" s="574"/>
      <c r="W149" s="574" t="s">
        <v>864</v>
      </c>
      <c r="X149" s="575"/>
      <c r="Y149" s="576"/>
      <c r="Z149" s="567"/>
      <c r="AA149" s="577"/>
      <c r="AB149" s="567"/>
      <c r="AC149" s="573"/>
      <c r="AD149" s="573">
        <v>1</v>
      </c>
    </row>
    <row r="150" spans="1:30" s="578" customFormat="1" ht="13.5" customHeight="1">
      <c r="A150" s="567">
        <v>132</v>
      </c>
      <c r="B150" s="568"/>
      <c r="C150" s="568"/>
      <c r="D150" s="568"/>
      <c r="E150" s="568" t="s">
        <v>1471</v>
      </c>
      <c r="F150" s="568"/>
      <c r="G150" s="568"/>
      <c r="H150" s="567" t="s">
        <v>1472</v>
      </c>
      <c r="I150" s="594"/>
      <c r="J150" s="567"/>
      <c r="K150" s="571" t="s">
        <v>1473</v>
      </c>
      <c r="L150" s="567"/>
      <c r="M150" s="567"/>
      <c r="N150" s="567"/>
      <c r="O150" s="567"/>
      <c r="P150" s="572"/>
      <c r="Q150" s="567" t="s">
        <v>817</v>
      </c>
      <c r="R150" s="567"/>
      <c r="S150" s="567" t="s">
        <v>863</v>
      </c>
      <c r="T150" s="573"/>
      <c r="U150" s="573"/>
      <c r="V150" s="574"/>
      <c r="W150" s="574" t="s">
        <v>864</v>
      </c>
      <c r="X150" s="575"/>
      <c r="Y150" s="576"/>
      <c r="Z150" s="567"/>
      <c r="AA150" s="577"/>
      <c r="AB150" s="567"/>
      <c r="AC150" s="573"/>
      <c r="AD150" s="573">
        <v>1</v>
      </c>
    </row>
    <row r="151" spans="1:30" s="578" customFormat="1" ht="13.5" customHeight="1">
      <c r="A151" s="567">
        <v>135</v>
      </c>
      <c r="B151" s="568"/>
      <c r="C151" s="568"/>
      <c r="D151" s="568"/>
      <c r="E151" s="568" t="s">
        <v>1474</v>
      </c>
      <c r="F151" s="568"/>
      <c r="G151" s="568"/>
      <c r="H151" s="567" t="s">
        <v>1475</v>
      </c>
      <c r="I151" s="594"/>
      <c r="J151" s="567"/>
      <c r="K151" s="571" t="s">
        <v>1476</v>
      </c>
      <c r="L151" s="567"/>
      <c r="M151" s="567"/>
      <c r="N151" s="567"/>
      <c r="O151" s="567"/>
      <c r="P151" s="572"/>
      <c r="Q151" s="567" t="s">
        <v>817</v>
      </c>
      <c r="R151" s="567"/>
      <c r="S151" s="567" t="s">
        <v>1092</v>
      </c>
      <c r="T151" s="573"/>
      <c r="U151" s="635"/>
      <c r="V151" s="574"/>
      <c r="W151" s="574" t="s">
        <v>864</v>
      </c>
      <c r="X151" s="575"/>
      <c r="Y151" s="576" t="s">
        <v>1477</v>
      </c>
      <c r="Z151" s="567" t="s">
        <v>1478</v>
      </c>
      <c r="AA151" s="577"/>
      <c r="AB151" s="567"/>
      <c r="AC151" s="573"/>
      <c r="AD151" s="573">
        <v>1</v>
      </c>
    </row>
    <row r="152" spans="1:30" s="607" customFormat="1" ht="13.5" customHeight="1">
      <c r="A152" s="599">
        <v>133</v>
      </c>
      <c r="B152" s="558"/>
      <c r="C152" s="558" t="s">
        <v>1479</v>
      </c>
      <c r="D152" s="558"/>
      <c r="E152" s="558"/>
      <c r="F152" s="558"/>
      <c r="G152" s="558"/>
      <c r="H152" s="599" t="s">
        <v>1480</v>
      </c>
      <c r="I152" s="641"/>
      <c r="J152" s="599"/>
      <c r="K152" s="600" t="s">
        <v>1481</v>
      </c>
      <c r="L152" s="599"/>
      <c r="M152" s="599"/>
      <c r="N152" s="599"/>
      <c r="O152" s="599"/>
      <c r="P152" s="642"/>
      <c r="Q152" s="599" t="s">
        <v>817</v>
      </c>
      <c r="R152" s="599"/>
      <c r="S152" s="599" t="s">
        <v>1482</v>
      </c>
      <c r="T152" s="602"/>
      <c r="U152" s="643"/>
      <c r="V152" s="603" t="s">
        <v>864</v>
      </c>
      <c r="W152" s="603" t="s">
        <v>864</v>
      </c>
      <c r="X152" s="604"/>
      <c r="Y152" s="605"/>
      <c r="Z152" s="599"/>
      <c r="AA152" s="606"/>
      <c r="AB152" s="599"/>
      <c r="AC152" s="602"/>
      <c r="AD152" s="602">
        <v>1</v>
      </c>
    </row>
    <row r="153" spans="1:30" s="607" customFormat="1" ht="13.5" customHeight="1">
      <c r="A153" s="599">
        <v>134</v>
      </c>
      <c r="B153" s="558"/>
      <c r="C153" s="558" t="s">
        <v>1483</v>
      </c>
      <c r="D153" s="558"/>
      <c r="E153" s="558"/>
      <c r="F153" s="558"/>
      <c r="G153" s="558"/>
      <c r="H153" s="599" t="s">
        <v>1484</v>
      </c>
      <c r="I153" s="641" t="s">
        <v>698</v>
      </c>
      <c r="J153" s="599"/>
      <c r="K153" s="600" t="s">
        <v>1485</v>
      </c>
      <c r="L153" s="599"/>
      <c r="M153" s="599"/>
      <c r="N153" s="599"/>
      <c r="O153" s="599"/>
      <c r="P153" s="642"/>
      <c r="Q153" s="599" t="s">
        <v>817</v>
      </c>
      <c r="R153" s="599"/>
      <c r="S153" s="599" t="s">
        <v>863</v>
      </c>
      <c r="T153" s="602"/>
      <c r="U153" s="602"/>
      <c r="V153" s="603" t="s">
        <v>864</v>
      </c>
      <c r="W153" s="603" t="s">
        <v>864</v>
      </c>
      <c r="X153" s="604"/>
      <c r="Y153" s="605" t="s">
        <v>1486</v>
      </c>
      <c r="Z153" s="599"/>
      <c r="AA153" s="606"/>
      <c r="AB153" s="599"/>
      <c r="AC153" s="602"/>
      <c r="AD153" s="602">
        <v>1</v>
      </c>
    </row>
    <row r="154" spans="1:30" s="607" customFormat="1" ht="13.5" customHeight="1">
      <c r="A154" s="599">
        <v>136</v>
      </c>
      <c r="B154" s="558"/>
      <c r="C154" s="558" t="s">
        <v>1301</v>
      </c>
      <c r="D154" s="568" t="s">
        <v>1487</v>
      </c>
      <c r="E154" s="568"/>
      <c r="F154" s="568"/>
      <c r="G154" s="568"/>
      <c r="H154" s="599" t="s">
        <v>1488</v>
      </c>
      <c r="I154" s="641"/>
      <c r="J154" s="599"/>
      <c r="K154" s="600" t="s">
        <v>1489</v>
      </c>
      <c r="L154" s="599"/>
      <c r="M154" s="599"/>
      <c r="N154" s="599"/>
      <c r="O154" s="599"/>
      <c r="P154" s="642"/>
      <c r="Q154" s="599" t="s">
        <v>817</v>
      </c>
      <c r="R154" s="599" t="s">
        <v>864</v>
      </c>
      <c r="S154" s="610" t="s">
        <v>1303</v>
      </c>
      <c r="T154" s="602"/>
      <c r="U154" s="602"/>
      <c r="V154" s="603" t="s">
        <v>864</v>
      </c>
      <c r="W154" s="603" t="s">
        <v>864</v>
      </c>
      <c r="X154" s="604"/>
      <c r="Y154" s="605"/>
      <c r="Z154" s="599"/>
      <c r="AA154" s="606"/>
      <c r="AB154" s="599"/>
      <c r="AC154" s="602"/>
      <c r="AD154" s="602">
        <v>1</v>
      </c>
    </row>
    <row r="155" spans="1:30" s="578" customFormat="1" ht="14.25" customHeight="1">
      <c r="A155" s="567">
        <v>137</v>
      </c>
      <c r="B155" s="568"/>
      <c r="C155" s="568" t="s">
        <v>1009</v>
      </c>
      <c r="D155" s="568" t="s">
        <v>986</v>
      </c>
      <c r="E155" s="568"/>
      <c r="F155" s="568"/>
      <c r="G155" s="568"/>
      <c r="H155" s="567" t="s">
        <v>1490</v>
      </c>
      <c r="I155" s="571"/>
      <c r="J155" s="567"/>
      <c r="K155" s="567" t="s">
        <v>1011</v>
      </c>
      <c r="L155" s="567"/>
      <c r="M155" s="567"/>
      <c r="N155" s="567"/>
      <c r="O155" s="567"/>
      <c r="P155" s="572"/>
      <c r="Q155" s="567" t="s">
        <v>817</v>
      </c>
      <c r="R155" s="567" t="s">
        <v>864</v>
      </c>
      <c r="S155" s="579" t="s">
        <v>991</v>
      </c>
      <c r="T155" s="573"/>
      <c r="U155" s="567"/>
      <c r="V155" s="574"/>
      <c r="W155" s="574" t="s">
        <v>864</v>
      </c>
      <c r="X155" s="575"/>
      <c r="Y155" s="576" t="s">
        <v>1491</v>
      </c>
      <c r="Z155" s="567" t="s">
        <v>992</v>
      </c>
      <c r="AA155" s="577"/>
      <c r="AB155" s="567"/>
      <c r="AC155" s="573"/>
      <c r="AD155" s="573">
        <v>1</v>
      </c>
    </row>
    <row r="156" spans="1:30" s="578" customFormat="1" ht="12.75" customHeight="1">
      <c r="A156" s="567">
        <v>138</v>
      </c>
      <c r="B156" s="568"/>
      <c r="C156" s="568" t="s">
        <v>1492</v>
      </c>
      <c r="D156" s="568"/>
      <c r="E156" s="568"/>
      <c r="F156" s="568"/>
      <c r="G156" s="568"/>
      <c r="H156" s="567"/>
      <c r="I156" s="571"/>
      <c r="J156" s="567"/>
      <c r="K156" s="571" t="s">
        <v>1120</v>
      </c>
      <c r="L156" s="567"/>
      <c r="M156" s="567"/>
      <c r="N156" s="567"/>
      <c r="O156" s="567"/>
      <c r="P156" s="572"/>
      <c r="Q156" s="567" t="s">
        <v>817</v>
      </c>
      <c r="R156" s="567" t="s">
        <v>864</v>
      </c>
      <c r="S156" s="595" t="s">
        <v>1493</v>
      </c>
      <c r="T156" s="573"/>
      <c r="U156" s="567"/>
      <c r="V156" s="572"/>
      <c r="W156" s="574" t="s">
        <v>864</v>
      </c>
      <c r="X156" s="575"/>
      <c r="Y156" s="576" t="s">
        <v>1494</v>
      </c>
      <c r="Z156" s="567"/>
      <c r="AA156" s="639" t="s">
        <v>1495</v>
      </c>
      <c r="AB156" s="567"/>
      <c r="AC156" s="573"/>
      <c r="AD156" s="573">
        <v>1</v>
      </c>
    </row>
    <row r="157" spans="1:30" s="566" customFormat="1" ht="13.5" customHeight="1">
      <c r="A157" s="556">
        <v>139</v>
      </c>
      <c r="B157" s="557"/>
      <c r="C157" s="558" t="s">
        <v>1496</v>
      </c>
      <c r="D157" s="557"/>
      <c r="E157" s="557"/>
      <c r="F157" s="557"/>
      <c r="G157" s="557"/>
      <c r="H157" s="556" t="s">
        <v>1497</v>
      </c>
      <c r="I157" s="559">
        <v>31</v>
      </c>
      <c r="J157" s="556"/>
      <c r="K157" s="559" t="s">
        <v>1498</v>
      </c>
      <c r="L157" s="556"/>
      <c r="M157" s="556"/>
      <c r="N157" s="556"/>
      <c r="O157" s="556"/>
      <c r="P157" s="560"/>
      <c r="Q157" s="556" t="s">
        <v>817</v>
      </c>
      <c r="R157" s="556"/>
      <c r="S157" s="556" t="s">
        <v>1380</v>
      </c>
      <c r="T157" s="561"/>
      <c r="U157" s="556"/>
      <c r="V157" s="562" t="s">
        <v>864</v>
      </c>
      <c r="W157" s="562" t="s">
        <v>864</v>
      </c>
      <c r="X157" s="563"/>
      <c r="Y157" s="597"/>
      <c r="Z157" s="556"/>
      <c r="AA157" s="565"/>
      <c r="AB157" s="556"/>
      <c r="AC157" s="561"/>
      <c r="AD157" s="561">
        <v>1</v>
      </c>
    </row>
    <row r="158" spans="1:30" s="566" customFormat="1" ht="13.5" customHeight="1">
      <c r="A158" s="556">
        <v>140</v>
      </c>
      <c r="B158" s="557"/>
      <c r="C158" s="558" t="s">
        <v>1499</v>
      </c>
      <c r="D158" s="557"/>
      <c r="E158" s="557"/>
      <c r="F158" s="557"/>
      <c r="G158" s="557"/>
      <c r="H158" s="556" t="s">
        <v>1500</v>
      </c>
      <c r="I158" s="559">
        <v>109</v>
      </c>
      <c r="J158" s="556"/>
      <c r="K158" s="559" t="s">
        <v>1182</v>
      </c>
      <c r="L158" s="556"/>
      <c r="M158" s="556"/>
      <c r="N158" s="556"/>
      <c r="O158" s="556"/>
      <c r="P158" s="560"/>
      <c r="Q158" s="556" t="s">
        <v>817</v>
      </c>
      <c r="R158" s="556"/>
      <c r="S158" s="556" t="s">
        <v>1380</v>
      </c>
      <c r="T158" s="561"/>
      <c r="U158" s="556"/>
      <c r="V158" s="562" t="s">
        <v>864</v>
      </c>
      <c r="W158" s="562" t="s">
        <v>864</v>
      </c>
      <c r="X158" s="563"/>
      <c r="Y158" s="597"/>
      <c r="Z158" s="556"/>
      <c r="AA158" s="565"/>
      <c r="AB158" s="556"/>
      <c r="AC158" s="561"/>
      <c r="AD158" s="561">
        <v>1</v>
      </c>
    </row>
    <row r="159" spans="1:30" s="566" customFormat="1" ht="12.75" customHeight="1">
      <c r="A159" s="556">
        <v>141</v>
      </c>
      <c r="B159" s="557"/>
      <c r="C159" s="558" t="s">
        <v>1501</v>
      </c>
      <c r="D159" s="557"/>
      <c r="E159" s="557"/>
      <c r="F159" s="557"/>
      <c r="G159" s="557"/>
      <c r="H159" s="556" t="s">
        <v>1502</v>
      </c>
      <c r="I159" s="559" t="s">
        <v>1503</v>
      </c>
      <c r="J159" s="556"/>
      <c r="K159" s="559" t="s">
        <v>1504</v>
      </c>
      <c r="L159" s="556"/>
      <c r="M159" s="556"/>
      <c r="N159" s="556"/>
      <c r="O159" s="556"/>
      <c r="P159" s="560"/>
      <c r="Q159" s="556" t="s">
        <v>817</v>
      </c>
      <c r="R159" s="556"/>
      <c r="S159" s="640" t="s">
        <v>863</v>
      </c>
      <c r="T159" s="561"/>
      <c r="U159" s="556" t="s">
        <v>1505</v>
      </c>
      <c r="V159" s="562" t="s">
        <v>864</v>
      </c>
      <c r="W159" s="562" t="s">
        <v>864</v>
      </c>
      <c r="X159" s="563"/>
      <c r="Y159" s="597"/>
      <c r="Z159" s="556"/>
      <c r="AA159" s="565"/>
      <c r="AB159" s="556"/>
      <c r="AC159" s="561"/>
      <c r="AD159" s="561">
        <v>1</v>
      </c>
    </row>
    <row r="160" spans="1:30" s="566" customFormat="1" ht="13.5" customHeight="1">
      <c r="A160" s="556">
        <v>142</v>
      </c>
      <c r="B160" s="557"/>
      <c r="C160" s="558" t="s">
        <v>1506</v>
      </c>
      <c r="D160" s="557"/>
      <c r="E160" s="557"/>
      <c r="F160" s="557"/>
      <c r="G160" s="557"/>
      <c r="H160" s="556"/>
      <c r="I160" s="559" t="s">
        <v>1507</v>
      </c>
      <c r="J160" s="556"/>
      <c r="K160" s="559" t="s">
        <v>1508</v>
      </c>
      <c r="L160" s="556"/>
      <c r="M160" s="556"/>
      <c r="N160" s="556"/>
      <c r="O160" s="556"/>
      <c r="P160" s="560"/>
      <c r="Q160" s="556" t="s">
        <v>817</v>
      </c>
      <c r="R160" s="556"/>
      <c r="S160" s="556" t="s">
        <v>863</v>
      </c>
      <c r="T160" s="561"/>
      <c r="U160" s="556"/>
      <c r="V160" s="562" t="s">
        <v>864</v>
      </c>
      <c r="W160" s="562" t="s">
        <v>864</v>
      </c>
      <c r="X160" s="563"/>
      <c r="Y160" s="597" t="s">
        <v>1509</v>
      </c>
      <c r="Z160" s="556"/>
      <c r="AA160" s="565"/>
      <c r="AB160" s="556"/>
      <c r="AC160" s="561"/>
      <c r="AD160" s="561">
        <v>1</v>
      </c>
    </row>
    <row r="161" spans="1:30" s="578" customFormat="1" ht="13.5" customHeight="1">
      <c r="A161" s="567">
        <v>143</v>
      </c>
      <c r="B161" s="568"/>
      <c r="C161" s="568" t="s">
        <v>1510</v>
      </c>
      <c r="D161" s="568"/>
      <c r="E161" s="568"/>
      <c r="F161" s="568"/>
      <c r="G161" s="568"/>
      <c r="H161" s="567"/>
      <c r="I161" s="571"/>
      <c r="J161" s="567"/>
      <c r="K161" s="571" t="s">
        <v>1511</v>
      </c>
      <c r="L161" s="567"/>
      <c r="M161" s="567"/>
      <c r="N161" s="567"/>
      <c r="O161" s="567"/>
      <c r="P161" s="572"/>
      <c r="Q161" s="567" t="s">
        <v>817</v>
      </c>
      <c r="R161" s="567" t="s">
        <v>864</v>
      </c>
      <c r="S161" s="595" t="s">
        <v>1511</v>
      </c>
      <c r="T161" s="573"/>
      <c r="U161" s="567"/>
      <c r="V161" s="574"/>
      <c r="W161" s="574" t="s">
        <v>864</v>
      </c>
      <c r="X161" s="575"/>
      <c r="Y161" s="576"/>
      <c r="Z161" s="567"/>
      <c r="AA161" s="577"/>
      <c r="AB161" s="567"/>
      <c r="AC161" s="573"/>
      <c r="AD161" s="573">
        <v>1</v>
      </c>
    </row>
    <row r="162" spans="1:30" s="578" customFormat="1" ht="13.5" customHeight="1">
      <c r="A162" s="567">
        <v>144</v>
      </c>
      <c r="B162" s="568"/>
      <c r="C162" s="568"/>
      <c r="D162" s="568" t="s">
        <v>1512</v>
      </c>
      <c r="E162" s="568" t="s">
        <v>986</v>
      </c>
      <c r="F162" s="568"/>
      <c r="G162" s="568"/>
      <c r="H162" s="567" t="s">
        <v>1513</v>
      </c>
      <c r="I162" s="571"/>
      <c r="J162" s="567"/>
      <c r="K162" s="571" t="s">
        <v>1514</v>
      </c>
      <c r="L162" s="567"/>
      <c r="M162" s="567"/>
      <c r="N162" s="567"/>
      <c r="O162" s="567"/>
      <c r="P162" s="572"/>
      <c r="Q162" s="567" t="s">
        <v>817</v>
      </c>
      <c r="R162" s="567" t="s">
        <v>864</v>
      </c>
      <c r="S162" s="595" t="s">
        <v>991</v>
      </c>
      <c r="T162" s="573"/>
      <c r="U162" s="567"/>
      <c r="V162" s="574"/>
      <c r="W162" s="574" t="s">
        <v>864</v>
      </c>
      <c r="X162" s="575"/>
      <c r="Y162" s="576" t="s">
        <v>1515</v>
      </c>
      <c r="Z162" s="567"/>
      <c r="AA162" s="577"/>
      <c r="AB162" s="567"/>
      <c r="AC162" s="573"/>
      <c r="AD162" s="573">
        <v>1</v>
      </c>
    </row>
    <row r="163" spans="1:30" s="578" customFormat="1" ht="14.25" customHeight="1">
      <c r="A163" s="567">
        <v>145</v>
      </c>
      <c r="B163" s="568"/>
      <c r="C163" s="568"/>
      <c r="D163" s="568" t="s">
        <v>1516</v>
      </c>
      <c r="E163" s="568" t="s">
        <v>986</v>
      </c>
      <c r="F163" s="568"/>
      <c r="G163" s="568"/>
      <c r="H163" s="567" t="s">
        <v>1517</v>
      </c>
      <c r="I163" s="571"/>
      <c r="J163" s="567"/>
      <c r="K163" s="571" t="s">
        <v>1518</v>
      </c>
      <c r="L163" s="567"/>
      <c r="M163" s="567"/>
      <c r="N163" s="567"/>
      <c r="O163" s="567"/>
      <c r="P163" s="572"/>
      <c r="Q163" s="567" t="s">
        <v>823</v>
      </c>
      <c r="R163" s="567" t="s">
        <v>864</v>
      </c>
      <c r="S163" s="595" t="s">
        <v>991</v>
      </c>
      <c r="T163" s="573"/>
      <c r="U163" s="567"/>
      <c r="V163" s="574"/>
      <c r="W163" s="574" t="s">
        <v>864</v>
      </c>
      <c r="X163" s="575"/>
      <c r="Y163" s="576" t="s">
        <v>1515</v>
      </c>
      <c r="Z163" s="567"/>
      <c r="AA163" s="577"/>
      <c r="AB163" s="567"/>
      <c r="AC163" s="573"/>
      <c r="AD163" s="573">
        <v>1</v>
      </c>
    </row>
    <row r="164" spans="1:30" s="578" customFormat="1" ht="13.5" customHeight="1">
      <c r="A164" s="567">
        <v>146</v>
      </c>
      <c r="B164" s="568"/>
      <c r="C164" s="568" t="s">
        <v>1519</v>
      </c>
      <c r="D164" s="568" t="s">
        <v>986</v>
      </c>
      <c r="E164" s="568"/>
      <c r="F164" s="568"/>
      <c r="G164" s="568"/>
      <c r="H164" s="567" t="s">
        <v>1520</v>
      </c>
      <c r="I164" s="571"/>
      <c r="J164" s="567"/>
      <c r="K164" s="571" t="s">
        <v>1521</v>
      </c>
      <c r="L164" s="567"/>
      <c r="M164" s="567"/>
      <c r="N164" s="567"/>
      <c r="O164" s="567"/>
      <c r="P164" s="572"/>
      <c r="Q164" s="567" t="s">
        <v>817</v>
      </c>
      <c r="R164" s="567" t="s">
        <v>864</v>
      </c>
      <c r="S164" s="595" t="s">
        <v>991</v>
      </c>
      <c r="T164" s="573"/>
      <c r="U164" s="567"/>
      <c r="V164" s="574"/>
      <c r="W164" s="574" t="s">
        <v>864</v>
      </c>
      <c r="X164" s="575"/>
      <c r="Y164" s="576" t="s">
        <v>1515</v>
      </c>
      <c r="Z164" s="567"/>
      <c r="AA164" s="577"/>
      <c r="AB164" s="567"/>
      <c r="AC164" s="573"/>
      <c r="AD164" s="573">
        <v>1</v>
      </c>
    </row>
    <row r="165" spans="1:30" s="224" customFormat="1" ht="13.5" customHeight="1">
      <c r="A165" s="225">
        <v>147</v>
      </c>
      <c r="B165" s="219" t="s">
        <v>1522</v>
      </c>
      <c r="C165" s="241"/>
      <c r="D165" s="241"/>
      <c r="E165" s="241"/>
      <c r="F165" s="241"/>
      <c r="G165" s="241"/>
      <c r="H165" s="728" t="s">
        <v>1523</v>
      </c>
      <c r="I165" s="729"/>
      <c r="J165" s="728"/>
      <c r="K165" s="729" t="s">
        <v>1524</v>
      </c>
      <c r="L165" s="728"/>
      <c r="M165" s="728"/>
      <c r="N165" s="728"/>
      <c r="O165" s="728"/>
      <c r="P165" s="730"/>
      <c r="Q165" s="737" t="s">
        <v>823</v>
      </c>
      <c r="R165" s="728" t="s">
        <v>864</v>
      </c>
      <c r="S165" s="378" t="s">
        <v>1524</v>
      </c>
      <c r="T165" s="731"/>
      <c r="U165" s="728"/>
      <c r="V165" s="732"/>
      <c r="W165" s="260" t="s">
        <v>864</v>
      </c>
      <c r="X165" s="232"/>
      <c r="Y165" s="733" t="s">
        <v>1525</v>
      </c>
      <c r="Z165" s="728"/>
      <c r="AA165" s="734"/>
      <c r="AB165" s="728"/>
      <c r="AC165" s="731"/>
      <c r="AD165" s="731">
        <v>1</v>
      </c>
    </row>
    <row r="166" spans="1:30" s="578" customFormat="1" ht="13.5" customHeight="1">
      <c r="A166" s="567">
        <v>155</v>
      </c>
      <c r="B166" s="568"/>
      <c r="C166" s="568" t="s">
        <v>1404</v>
      </c>
      <c r="D166" s="568"/>
      <c r="E166" s="568"/>
      <c r="F166" s="568"/>
      <c r="G166" s="568"/>
      <c r="H166" s="567" t="s">
        <v>1526</v>
      </c>
      <c r="I166" s="571"/>
      <c r="J166" s="567"/>
      <c r="K166" s="571" t="s">
        <v>1218</v>
      </c>
      <c r="L166" s="567"/>
      <c r="M166" s="567"/>
      <c r="N166" s="567"/>
      <c r="O166" s="567"/>
      <c r="P166" s="572"/>
      <c r="Q166" s="567" t="s">
        <v>817</v>
      </c>
      <c r="R166" s="567"/>
      <c r="S166" s="567" t="s">
        <v>863</v>
      </c>
      <c r="T166" s="573"/>
      <c r="U166" s="567"/>
      <c r="V166" s="574"/>
      <c r="W166" s="574" t="s">
        <v>864</v>
      </c>
      <c r="X166" s="575"/>
      <c r="Y166" s="576"/>
      <c r="Z166" s="567"/>
      <c r="AA166" s="577"/>
      <c r="AB166" s="567"/>
      <c r="AC166" s="573"/>
      <c r="AD166" s="573">
        <v>1</v>
      </c>
    </row>
    <row r="167" spans="1:30" s="578" customFormat="1" ht="13.5" customHeight="1">
      <c r="A167" s="567">
        <v>148</v>
      </c>
      <c r="B167" s="568"/>
      <c r="C167" s="568" t="s">
        <v>1527</v>
      </c>
      <c r="D167" s="568" t="s">
        <v>1528</v>
      </c>
      <c r="E167" s="568"/>
      <c r="F167" s="568"/>
      <c r="G167" s="568"/>
      <c r="H167" s="567" t="s">
        <v>1529</v>
      </c>
      <c r="I167" s="571"/>
      <c r="J167" s="567"/>
      <c r="K167" s="571" t="s">
        <v>1395</v>
      </c>
      <c r="L167" s="567"/>
      <c r="M167" s="567"/>
      <c r="N167" s="567"/>
      <c r="O167" s="567"/>
      <c r="P167" s="572"/>
      <c r="Q167" s="567" t="s">
        <v>817</v>
      </c>
      <c r="R167" s="567" t="s">
        <v>864</v>
      </c>
      <c r="S167" s="595" t="s">
        <v>1395</v>
      </c>
      <c r="T167" s="573"/>
      <c r="U167" s="567"/>
      <c r="V167" s="574"/>
      <c r="W167" s="574" t="s">
        <v>864</v>
      </c>
      <c r="X167" s="575"/>
      <c r="Y167" s="576"/>
      <c r="Z167" s="567"/>
      <c r="AA167" s="577"/>
      <c r="AB167" s="567"/>
      <c r="AC167" s="573"/>
      <c r="AD167" s="573">
        <v>1</v>
      </c>
    </row>
    <row r="168" spans="1:30" s="656" customFormat="1" ht="13.5" customHeight="1">
      <c r="A168" s="650">
        <v>149</v>
      </c>
      <c r="B168" s="651"/>
      <c r="C168" s="652" t="s">
        <v>1530</v>
      </c>
      <c r="D168" s="651"/>
      <c r="E168" s="651"/>
      <c r="F168" s="651"/>
      <c r="G168" s="651"/>
      <c r="H168" s="650" t="s">
        <v>1531</v>
      </c>
      <c r="I168" s="652" t="s">
        <v>930</v>
      </c>
      <c r="J168" s="650"/>
      <c r="K168" s="652" t="s">
        <v>931</v>
      </c>
      <c r="L168" s="650"/>
      <c r="M168" s="650"/>
      <c r="N168" s="650"/>
      <c r="O168" s="650"/>
      <c r="P168" s="653"/>
      <c r="Q168" s="650" t="s">
        <v>820</v>
      </c>
      <c r="R168" s="650"/>
      <c r="S168" s="650" t="s">
        <v>879</v>
      </c>
      <c r="T168" s="654"/>
      <c r="U168" s="650" t="s">
        <v>932</v>
      </c>
      <c r="V168" s="655"/>
      <c r="W168" s="655" t="s">
        <v>864</v>
      </c>
      <c r="Y168" s="657"/>
      <c r="Z168" s="650"/>
      <c r="AA168" s="658"/>
      <c r="AB168" s="650"/>
      <c r="AC168" s="654"/>
      <c r="AD168" s="654">
        <v>1</v>
      </c>
    </row>
    <row r="169" spans="1:30" s="224" customFormat="1" ht="13.5" customHeight="1">
      <c r="A169" s="225">
        <v>150</v>
      </c>
      <c r="B169" s="219"/>
      <c r="C169" s="241" t="s">
        <v>1532</v>
      </c>
      <c r="D169" s="241"/>
      <c r="E169" s="241"/>
      <c r="F169" s="241"/>
      <c r="G169" s="241"/>
      <c r="H169" s="728" t="s">
        <v>1533</v>
      </c>
      <c r="I169" s="729"/>
      <c r="J169" s="728"/>
      <c r="K169" s="729" t="s">
        <v>939</v>
      </c>
      <c r="L169" s="728"/>
      <c r="M169" s="728"/>
      <c r="N169" s="728"/>
      <c r="O169" s="728"/>
      <c r="P169" s="730"/>
      <c r="Q169" s="728" t="s">
        <v>820</v>
      </c>
      <c r="R169" s="728"/>
      <c r="S169" s="728" t="s">
        <v>863</v>
      </c>
      <c r="T169" s="731"/>
      <c r="U169" s="728"/>
      <c r="V169" s="732" t="s">
        <v>864</v>
      </c>
      <c r="W169" s="260" t="s">
        <v>864</v>
      </c>
      <c r="X169" s="232"/>
      <c r="Y169" s="733"/>
      <c r="Z169" s="728"/>
      <c r="AA169" s="734"/>
      <c r="AB169" s="728"/>
      <c r="AC169" s="731"/>
      <c r="AD169" s="731">
        <v>1</v>
      </c>
    </row>
    <row r="170" spans="1:30" s="578" customFormat="1" ht="13.5" customHeight="1">
      <c r="A170" s="567">
        <v>151</v>
      </c>
      <c r="B170" s="568"/>
      <c r="C170" s="568" t="s">
        <v>1534</v>
      </c>
      <c r="D170" s="568"/>
      <c r="E170" s="568"/>
      <c r="F170" s="568"/>
      <c r="G170" s="568"/>
      <c r="H170" s="567" t="s">
        <v>1535</v>
      </c>
      <c r="I170" s="571"/>
      <c r="J170" s="567"/>
      <c r="K170" s="571" t="s">
        <v>1536</v>
      </c>
      <c r="L170" s="567"/>
      <c r="M170" s="567"/>
      <c r="N170" s="567"/>
      <c r="O170" s="567"/>
      <c r="P170" s="572"/>
      <c r="Q170" s="567" t="s">
        <v>817</v>
      </c>
      <c r="R170" s="567"/>
      <c r="S170" s="567" t="s">
        <v>863</v>
      </c>
      <c r="T170" s="573"/>
      <c r="U170" s="567"/>
      <c r="V170" s="574"/>
      <c r="W170" s="574" t="s">
        <v>864</v>
      </c>
      <c r="X170" s="575"/>
      <c r="Y170" s="576"/>
      <c r="Z170" s="567"/>
      <c r="AA170" s="577"/>
      <c r="AB170" s="567"/>
      <c r="AC170" s="573"/>
      <c r="AD170" s="573">
        <v>1</v>
      </c>
    </row>
    <row r="171" spans="1:30" s="578" customFormat="1" ht="13.5" customHeight="1">
      <c r="A171" s="567">
        <v>152</v>
      </c>
      <c r="B171" s="568"/>
      <c r="C171" s="568" t="s">
        <v>1537</v>
      </c>
      <c r="D171" s="568"/>
      <c r="E171" s="568"/>
      <c r="F171" s="568"/>
      <c r="G171" s="568"/>
      <c r="H171" s="567" t="s">
        <v>1538</v>
      </c>
      <c r="I171" s="571"/>
      <c r="J171" s="567"/>
      <c r="K171" s="571" t="s">
        <v>1539</v>
      </c>
      <c r="L171" s="567"/>
      <c r="M171" s="567"/>
      <c r="N171" s="567"/>
      <c r="O171" s="567"/>
      <c r="P171" s="572"/>
      <c r="Q171" s="567" t="s">
        <v>817</v>
      </c>
      <c r="R171" s="567"/>
      <c r="S171" s="567" t="s">
        <v>863</v>
      </c>
      <c r="T171" s="573"/>
      <c r="U171" s="567"/>
      <c r="V171" s="574"/>
      <c r="W171" s="574" t="s">
        <v>864</v>
      </c>
      <c r="X171" s="575"/>
      <c r="Y171" s="576"/>
      <c r="Z171" s="567"/>
      <c r="AA171" s="577"/>
      <c r="AB171" s="567"/>
      <c r="AC171" s="573"/>
      <c r="AD171" s="573">
        <v>1</v>
      </c>
    </row>
    <row r="172" spans="1:30" s="578" customFormat="1" ht="13.5" customHeight="1">
      <c r="A172" s="567">
        <v>153</v>
      </c>
      <c r="B172" s="568"/>
      <c r="C172" s="568" t="s">
        <v>1540</v>
      </c>
      <c r="D172" s="568"/>
      <c r="E172" s="568"/>
      <c r="F172" s="568"/>
      <c r="G172" s="568"/>
      <c r="H172" s="567" t="s">
        <v>1541</v>
      </c>
      <c r="I172" s="571"/>
      <c r="J172" s="567"/>
      <c r="K172" s="571" t="s">
        <v>1542</v>
      </c>
      <c r="L172" s="567"/>
      <c r="M172" s="567"/>
      <c r="N172" s="567"/>
      <c r="O172" s="567"/>
      <c r="P172" s="572"/>
      <c r="Q172" s="567" t="s">
        <v>817</v>
      </c>
      <c r="R172" s="567"/>
      <c r="S172" s="567" t="s">
        <v>863</v>
      </c>
      <c r="T172" s="573"/>
      <c r="U172" s="567"/>
      <c r="V172" s="574"/>
      <c r="W172" s="574" t="s">
        <v>864</v>
      </c>
      <c r="X172" s="575"/>
      <c r="Y172" s="576"/>
      <c r="Z172" s="567"/>
      <c r="AA172" s="577"/>
      <c r="AB172" s="567"/>
      <c r="AC172" s="573"/>
      <c r="AD172" s="573">
        <v>1</v>
      </c>
    </row>
    <row r="173" spans="1:30" s="578" customFormat="1" ht="13.5" customHeight="1">
      <c r="A173" s="567">
        <v>154</v>
      </c>
      <c r="B173" s="568" t="s">
        <v>1543</v>
      </c>
      <c r="C173" s="568"/>
      <c r="D173" s="568"/>
      <c r="E173" s="568"/>
      <c r="F173" s="568"/>
      <c r="G173" s="568"/>
      <c r="H173" s="644" t="s">
        <v>1544</v>
      </c>
      <c r="I173" s="571"/>
      <c r="J173" s="567"/>
      <c r="K173" s="571" t="s">
        <v>1545</v>
      </c>
      <c r="L173" s="567"/>
      <c r="M173" s="567"/>
      <c r="N173" s="567"/>
      <c r="O173" s="567"/>
      <c r="P173" s="572"/>
      <c r="Q173" s="567" t="s">
        <v>823</v>
      </c>
      <c r="R173" s="567" t="s">
        <v>864</v>
      </c>
      <c r="S173" s="579" t="s">
        <v>1545</v>
      </c>
      <c r="T173" s="573"/>
      <c r="U173" s="567"/>
      <c r="V173" s="574"/>
      <c r="W173" s="574" t="s">
        <v>864</v>
      </c>
      <c r="X173" s="575"/>
      <c r="Y173" s="576" t="s">
        <v>1546</v>
      </c>
      <c r="Z173" s="567" t="s">
        <v>1547</v>
      </c>
      <c r="AA173" s="577"/>
      <c r="AB173" s="567"/>
      <c r="AC173" s="573"/>
      <c r="AD173" s="573">
        <v>1</v>
      </c>
    </row>
    <row r="174" spans="1:30" s="578" customFormat="1" ht="13.5" customHeight="1">
      <c r="A174" s="567">
        <v>155</v>
      </c>
      <c r="B174" s="568"/>
      <c r="C174" s="568" t="s">
        <v>1404</v>
      </c>
      <c r="D174" s="568"/>
      <c r="E174" s="568"/>
      <c r="F174" s="568"/>
      <c r="G174" s="568"/>
      <c r="H174" s="567" t="s">
        <v>1526</v>
      </c>
      <c r="I174" s="571"/>
      <c r="J174" s="567"/>
      <c r="K174" s="571" t="s">
        <v>1218</v>
      </c>
      <c r="L174" s="567"/>
      <c r="M174" s="567"/>
      <c r="N174" s="567"/>
      <c r="O174" s="567"/>
      <c r="P174" s="572"/>
      <c r="Q174" s="567" t="s">
        <v>817</v>
      </c>
      <c r="R174" s="567"/>
      <c r="S174" s="567" t="s">
        <v>863</v>
      </c>
      <c r="T174" s="573"/>
      <c r="U174" s="567"/>
      <c r="V174" s="574"/>
      <c r="W174" s="574" t="s">
        <v>864</v>
      </c>
      <c r="X174" s="575"/>
      <c r="Y174" s="576"/>
      <c r="Z174" s="567"/>
      <c r="AA174" s="577"/>
      <c r="AB174" s="567"/>
      <c r="AC174" s="573"/>
      <c r="AD174" s="573">
        <v>1</v>
      </c>
    </row>
    <row r="175" spans="1:30" s="578" customFormat="1" ht="12.75" customHeight="1">
      <c r="A175" s="567">
        <v>157</v>
      </c>
      <c r="B175" s="568"/>
      <c r="C175" s="568" t="s">
        <v>1548</v>
      </c>
      <c r="D175" s="568"/>
      <c r="E175" s="568"/>
      <c r="F175" s="568"/>
      <c r="G175" s="568"/>
      <c r="H175" s="567" t="s">
        <v>1549</v>
      </c>
      <c r="I175" s="571" t="s">
        <v>930</v>
      </c>
      <c r="J175" s="567"/>
      <c r="K175" s="571" t="s">
        <v>931</v>
      </c>
      <c r="L175" s="567"/>
      <c r="M175" s="567"/>
      <c r="N175" s="567"/>
      <c r="O175" s="567"/>
      <c r="P175" s="572"/>
      <c r="Q175" s="567" t="s">
        <v>820</v>
      </c>
      <c r="R175" s="567"/>
      <c r="S175" s="567" t="s">
        <v>879</v>
      </c>
      <c r="T175" s="573"/>
      <c r="U175" s="567"/>
      <c r="V175" s="574"/>
      <c r="W175" s="574" t="s">
        <v>864</v>
      </c>
      <c r="X175" s="575"/>
      <c r="Y175" s="576"/>
      <c r="Z175" s="567"/>
      <c r="AA175" s="577"/>
      <c r="AB175" s="567"/>
      <c r="AC175" s="573"/>
      <c r="AD175" s="573">
        <v>1</v>
      </c>
    </row>
    <row r="176" spans="1:30" s="578" customFormat="1" ht="12.75" customHeight="1">
      <c r="A176" s="567">
        <v>158</v>
      </c>
      <c r="B176" s="568"/>
      <c r="C176" s="568" t="s">
        <v>1550</v>
      </c>
      <c r="D176" s="568"/>
      <c r="E176" s="568"/>
      <c r="F176" s="568"/>
      <c r="G176" s="568"/>
      <c r="H176" s="644" t="s">
        <v>1551</v>
      </c>
      <c r="I176" s="571" t="s">
        <v>1552</v>
      </c>
      <c r="J176" s="567"/>
      <c r="K176" s="571" t="s">
        <v>970</v>
      </c>
      <c r="L176" s="567"/>
      <c r="M176" s="567"/>
      <c r="N176" s="567"/>
      <c r="O176" s="567"/>
      <c r="P176" s="572"/>
      <c r="Q176" s="645" t="s">
        <v>817</v>
      </c>
      <c r="R176" s="567"/>
      <c r="S176" s="567" t="s">
        <v>863</v>
      </c>
      <c r="T176" s="573"/>
      <c r="U176" s="573"/>
      <c r="V176" s="574"/>
      <c r="W176" s="574" t="s">
        <v>864</v>
      </c>
      <c r="X176" s="575"/>
      <c r="Y176" s="576" t="s">
        <v>1553</v>
      </c>
      <c r="Z176" s="636" t="s">
        <v>1554</v>
      </c>
      <c r="AA176" s="577" t="s">
        <v>1555</v>
      </c>
      <c r="AB176" s="567"/>
      <c r="AC176" s="573"/>
      <c r="AD176" s="573">
        <v>1</v>
      </c>
    </row>
    <row r="177" spans="1:30" s="578" customFormat="1" ht="12.75" customHeight="1">
      <c r="A177" s="567">
        <v>159</v>
      </c>
      <c r="B177" s="568"/>
      <c r="C177" s="568" t="s">
        <v>1556</v>
      </c>
      <c r="D177" s="568"/>
      <c r="E177" s="568"/>
      <c r="F177" s="568"/>
      <c r="G177" s="568"/>
      <c r="H177" s="576" t="s">
        <v>1557</v>
      </c>
      <c r="I177" s="571" t="s">
        <v>1558</v>
      </c>
      <c r="J177" s="567"/>
      <c r="K177" s="571" t="s">
        <v>1559</v>
      </c>
      <c r="L177" s="567"/>
      <c r="M177" s="567"/>
      <c r="N177" s="567"/>
      <c r="O177" s="567"/>
      <c r="P177" s="572"/>
      <c r="Q177" s="567" t="s">
        <v>817</v>
      </c>
      <c r="R177" s="567"/>
      <c r="S177" s="567" t="s">
        <v>863</v>
      </c>
      <c r="T177" s="573"/>
      <c r="U177" s="573"/>
      <c r="V177" s="572"/>
      <c r="W177" s="574" t="s">
        <v>864</v>
      </c>
      <c r="X177" s="575"/>
      <c r="Y177" s="645" t="s">
        <v>1560</v>
      </c>
      <c r="Z177" s="636" t="s">
        <v>1554</v>
      </c>
      <c r="AA177" s="639" t="s">
        <v>1561</v>
      </c>
      <c r="AB177" s="567"/>
      <c r="AC177" s="573"/>
      <c r="AD177" s="573">
        <v>1</v>
      </c>
    </row>
    <row r="178" spans="1:30" s="578" customFormat="1" ht="12.75" customHeight="1">
      <c r="A178" s="567">
        <v>160</v>
      </c>
      <c r="B178" s="568"/>
      <c r="C178" s="568" t="s">
        <v>1562</v>
      </c>
      <c r="D178" s="568"/>
      <c r="E178" s="568"/>
      <c r="F178" s="568"/>
      <c r="G178" s="568"/>
      <c r="H178" s="644" t="s">
        <v>1563</v>
      </c>
      <c r="I178" s="571" t="s">
        <v>1564</v>
      </c>
      <c r="J178" s="567"/>
      <c r="K178" s="571" t="s">
        <v>1565</v>
      </c>
      <c r="L178" s="567"/>
      <c r="M178" s="567"/>
      <c r="N178" s="567"/>
      <c r="O178" s="567"/>
      <c r="P178" s="572"/>
      <c r="Q178" s="645" t="s">
        <v>823</v>
      </c>
      <c r="R178" s="567"/>
      <c r="S178" s="567" t="s">
        <v>863</v>
      </c>
      <c r="T178" s="573"/>
      <c r="U178" s="573"/>
      <c r="V178" s="572"/>
      <c r="W178" s="574" t="s">
        <v>864</v>
      </c>
      <c r="X178" s="575"/>
      <c r="Y178" s="646" t="s">
        <v>1566</v>
      </c>
      <c r="Z178" s="636" t="s">
        <v>1567</v>
      </c>
      <c r="AA178" s="577"/>
      <c r="AB178" s="567"/>
      <c r="AC178" s="573"/>
      <c r="AD178" s="573">
        <v>1</v>
      </c>
    </row>
    <row r="179" spans="1:30" s="578" customFormat="1" ht="12.75" customHeight="1">
      <c r="A179" s="567"/>
      <c r="B179" s="568"/>
      <c r="C179" s="568" t="s">
        <v>1568</v>
      </c>
      <c r="D179" s="568"/>
      <c r="E179" s="568"/>
      <c r="F179" s="568"/>
      <c r="G179" s="568"/>
      <c r="H179" s="644" t="s">
        <v>1569</v>
      </c>
      <c r="I179" s="571"/>
      <c r="J179" s="567"/>
      <c r="K179" s="571" t="s">
        <v>1570</v>
      </c>
      <c r="L179" s="567"/>
      <c r="M179" s="567"/>
      <c r="N179" s="567"/>
      <c r="O179" s="567"/>
      <c r="P179" s="572"/>
      <c r="Q179" s="567" t="s">
        <v>817</v>
      </c>
      <c r="R179" s="567"/>
      <c r="S179" s="567" t="s">
        <v>863</v>
      </c>
      <c r="T179" s="573"/>
      <c r="U179" s="567"/>
      <c r="V179" s="574"/>
      <c r="W179" s="574" t="s">
        <v>864</v>
      </c>
      <c r="X179" s="575"/>
      <c r="Y179" s="646" t="s">
        <v>1571</v>
      </c>
      <c r="Z179" s="567"/>
      <c r="AA179" s="577"/>
      <c r="AB179" s="567"/>
      <c r="AC179" s="573"/>
      <c r="AD179" s="573"/>
    </row>
    <row r="180" spans="1:30" s="578" customFormat="1" ht="12.75" customHeight="1">
      <c r="A180" s="567">
        <v>161.46666666666701</v>
      </c>
      <c r="B180" s="568"/>
      <c r="C180" s="568" t="s">
        <v>1572</v>
      </c>
      <c r="D180" s="568"/>
      <c r="E180" s="568"/>
      <c r="F180" s="568"/>
      <c r="G180" s="568"/>
      <c r="H180" s="644" t="s">
        <v>1573</v>
      </c>
      <c r="I180" s="571" t="s">
        <v>1574</v>
      </c>
      <c r="J180" s="567"/>
      <c r="K180" s="571" t="s">
        <v>1575</v>
      </c>
      <c r="L180" s="567"/>
      <c r="M180" s="567"/>
      <c r="N180" s="567"/>
      <c r="O180" s="567"/>
      <c r="P180" s="572"/>
      <c r="Q180" s="567" t="s">
        <v>817</v>
      </c>
      <c r="R180" s="567"/>
      <c r="S180" s="567" t="s">
        <v>863</v>
      </c>
      <c r="T180" s="573"/>
      <c r="U180" s="572"/>
      <c r="V180" s="572"/>
      <c r="W180" s="574" t="s">
        <v>864</v>
      </c>
      <c r="X180" s="575"/>
      <c r="Y180" s="567" t="s">
        <v>1576</v>
      </c>
      <c r="Z180" s="636" t="s">
        <v>1554</v>
      </c>
      <c r="AA180" s="639"/>
      <c r="AB180" s="567"/>
      <c r="AC180" s="573"/>
      <c r="AD180" s="573">
        <v>1</v>
      </c>
    </row>
    <row r="181" spans="1:30" s="578" customFormat="1" ht="12.75" customHeight="1">
      <c r="A181" s="567">
        <v>162.69523809523801</v>
      </c>
      <c r="B181" s="568"/>
      <c r="C181" s="568" t="s">
        <v>1577</v>
      </c>
      <c r="D181" s="568"/>
      <c r="E181" s="568"/>
      <c r="F181" s="568"/>
      <c r="G181" s="568"/>
      <c r="H181" s="644"/>
      <c r="I181" s="571"/>
      <c r="J181" s="567"/>
      <c r="K181" s="571" t="s">
        <v>1578</v>
      </c>
      <c r="L181" s="567"/>
      <c r="M181" s="567"/>
      <c r="N181" s="567"/>
      <c r="O181" s="567"/>
      <c r="P181" s="572"/>
      <c r="Q181" s="645" t="s">
        <v>817</v>
      </c>
      <c r="R181" s="567" t="s">
        <v>864</v>
      </c>
      <c r="S181" s="595" t="s">
        <v>1578</v>
      </c>
      <c r="T181" s="573"/>
      <c r="U181" s="567"/>
      <c r="V181" s="572"/>
      <c r="W181" s="574" t="s">
        <v>864</v>
      </c>
      <c r="X181" s="575"/>
      <c r="Y181" s="576" t="s">
        <v>1579</v>
      </c>
      <c r="Z181" s="567"/>
      <c r="AA181" s="577"/>
      <c r="AB181" s="567"/>
      <c r="AC181" s="573"/>
      <c r="AD181" s="573">
        <v>1</v>
      </c>
    </row>
    <row r="182" spans="1:30" s="578" customFormat="1" ht="12.75" customHeight="1">
      <c r="A182" s="567">
        <v>163.78952380952401</v>
      </c>
      <c r="B182" s="568"/>
      <c r="C182" s="568"/>
      <c r="D182" s="568" t="s">
        <v>1580</v>
      </c>
      <c r="E182" s="568"/>
      <c r="F182" s="568"/>
      <c r="G182" s="568"/>
      <c r="H182" s="644" t="s">
        <v>1581</v>
      </c>
      <c r="I182" s="571"/>
      <c r="J182" s="567"/>
      <c r="K182" s="571" t="s">
        <v>970</v>
      </c>
      <c r="L182" s="567"/>
      <c r="M182" s="567"/>
      <c r="N182" s="567"/>
      <c r="O182" s="567"/>
      <c r="P182" s="572"/>
      <c r="Q182" s="645" t="s">
        <v>817</v>
      </c>
      <c r="R182" s="567"/>
      <c r="S182" s="567" t="s">
        <v>863</v>
      </c>
      <c r="T182" s="573"/>
      <c r="U182" s="567" t="s">
        <v>1582</v>
      </c>
      <c r="V182" s="572"/>
      <c r="W182" s="574" t="s">
        <v>864</v>
      </c>
      <c r="X182" s="575"/>
      <c r="Y182" s="576"/>
      <c r="Z182" s="567"/>
      <c r="AA182" s="577"/>
      <c r="AB182" s="567"/>
      <c r="AC182" s="573"/>
      <c r="AD182" s="573">
        <v>1</v>
      </c>
    </row>
    <row r="183" spans="1:30" s="578" customFormat="1" ht="12.75" customHeight="1">
      <c r="A183" s="647">
        <v>164.97523809523801</v>
      </c>
      <c r="B183" s="648"/>
      <c r="C183" s="648"/>
      <c r="D183" s="648" t="s">
        <v>1583</v>
      </c>
      <c r="E183" s="568" t="s">
        <v>1584</v>
      </c>
      <c r="F183" s="568"/>
      <c r="G183" s="568"/>
      <c r="H183" s="644"/>
      <c r="I183" s="571"/>
      <c r="J183" s="567"/>
      <c r="K183" s="571" t="s">
        <v>1585</v>
      </c>
      <c r="L183" s="567"/>
      <c r="M183" s="567"/>
      <c r="N183" s="567"/>
      <c r="O183" s="567"/>
      <c r="P183" s="572"/>
      <c r="Q183" s="645" t="s">
        <v>817</v>
      </c>
      <c r="R183" s="567" t="s">
        <v>864</v>
      </c>
      <c r="S183" s="579" t="s">
        <v>1054</v>
      </c>
      <c r="T183" s="573"/>
      <c r="U183" s="567"/>
      <c r="V183" s="574"/>
      <c r="W183" s="574" t="s">
        <v>864</v>
      </c>
      <c r="X183" s="575"/>
      <c r="Y183" s="576"/>
      <c r="Z183" s="567"/>
      <c r="AA183" s="577"/>
      <c r="AB183" s="567"/>
      <c r="AC183" s="573"/>
      <c r="AD183" s="573">
        <v>1</v>
      </c>
    </row>
    <row r="184" spans="1:30" s="578" customFormat="1" ht="14.25" customHeight="1">
      <c r="A184" s="567">
        <v>172.089523809524</v>
      </c>
      <c r="B184" s="568" t="s">
        <v>1586</v>
      </c>
      <c r="C184" s="568" t="s">
        <v>1587</v>
      </c>
      <c r="D184" s="632"/>
      <c r="E184" s="568"/>
      <c r="F184" s="568"/>
      <c r="G184" s="568"/>
      <c r="H184" s="567" t="s">
        <v>1588</v>
      </c>
      <c r="I184" s="571"/>
      <c r="J184" s="567" t="s">
        <v>1589</v>
      </c>
      <c r="K184" s="571" t="s">
        <v>1590</v>
      </c>
      <c r="L184" s="567"/>
      <c r="M184" s="567"/>
      <c r="N184" s="567"/>
      <c r="O184" s="567"/>
      <c r="P184" s="572">
        <v>1</v>
      </c>
      <c r="Q184" s="567" t="s">
        <v>823</v>
      </c>
      <c r="R184" s="567" t="s">
        <v>864</v>
      </c>
      <c r="S184" s="579" t="s">
        <v>1234</v>
      </c>
      <c r="T184" s="633"/>
      <c r="U184" s="567"/>
      <c r="V184" s="574"/>
      <c r="W184" s="574" t="s">
        <v>864</v>
      </c>
      <c r="X184" s="575"/>
      <c r="Y184" s="576"/>
      <c r="Z184" s="567"/>
      <c r="AA184" s="577"/>
      <c r="AB184" s="567"/>
      <c r="AC184" s="573"/>
      <c r="AD184" s="573">
        <v>1</v>
      </c>
    </row>
    <row r="185" spans="1:30" s="578" customFormat="1" ht="12.95" customHeight="1">
      <c r="A185" s="567">
        <v>173.275238095238</v>
      </c>
      <c r="B185" s="568" t="s">
        <v>1591</v>
      </c>
      <c r="C185" s="569"/>
      <c r="D185" s="568"/>
      <c r="E185" s="568"/>
      <c r="F185" s="568"/>
      <c r="G185" s="568"/>
      <c r="H185" s="567"/>
      <c r="I185" s="571"/>
      <c r="J185" s="567"/>
      <c r="K185" s="567" t="s">
        <v>1592</v>
      </c>
      <c r="L185" s="567"/>
      <c r="M185" s="567"/>
      <c r="N185" s="567"/>
      <c r="O185" s="567"/>
      <c r="P185" s="572"/>
      <c r="Q185" s="567" t="s">
        <v>817</v>
      </c>
      <c r="R185" s="567" t="s">
        <v>864</v>
      </c>
      <c r="S185" s="567" t="s">
        <v>1592</v>
      </c>
      <c r="T185" s="573"/>
      <c r="U185" s="567"/>
      <c r="V185" s="574"/>
      <c r="W185" s="574" t="s">
        <v>864</v>
      </c>
      <c r="X185" s="575"/>
      <c r="Y185" s="576"/>
      <c r="Z185" s="567"/>
      <c r="AA185" s="577"/>
      <c r="AB185" s="567"/>
      <c r="AC185" s="573">
        <v>1</v>
      </c>
      <c r="AD185" s="573">
        <v>1</v>
      </c>
    </row>
    <row r="186" spans="1:30" s="578" customFormat="1" ht="12.95" customHeight="1">
      <c r="A186" s="567">
        <v>174.46095238095299</v>
      </c>
      <c r="B186" s="568"/>
      <c r="C186" s="569" t="s">
        <v>1593</v>
      </c>
      <c r="D186" s="569"/>
      <c r="E186" s="568"/>
      <c r="F186" s="568"/>
      <c r="G186" s="568"/>
      <c r="H186" s="567" t="s">
        <v>1594</v>
      </c>
      <c r="I186" s="571"/>
      <c r="J186" s="567"/>
      <c r="K186" s="571" t="s">
        <v>1595</v>
      </c>
      <c r="L186" s="567"/>
      <c r="M186" s="567"/>
      <c r="N186" s="567"/>
      <c r="O186" s="567"/>
      <c r="P186" s="572"/>
      <c r="Q186" s="567" t="s">
        <v>1596</v>
      </c>
      <c r="R186" s="567" t="s">
        <v>864</v>
      </c>
      <c r="S186" s="579" t="s">
        <v>1595</v>
      </c>
      <c r="T186" s="573"/>
      <c r="U186" s="567"/>
      <c r="V186" s="574"/>
      <c r="W186" s="574" t="s">
        <v>864</v>
      </c>
      <c r="X186" s="575"/>
      <c r="Y186" s="576"/>
      <c r="Z186" s="567"/>
      <c r="AA186" s="577"/>
      <c r="AB186" s="567"/>
      <c r="AC186" s="573">
        <v>1</v>
      </c>
      <c r="AD186" s="573">
        <v>1</v>
      </c>
    </row>
    <row r="187" spans="1:30" s="578" customFormat="1" ht="12.95" customHeight="1">
      <c r="A187" s="567">
        <v>175.64666666666699</v>
      </c>
      <c r="B187" s="568"/>
      <c r="C187" s="569"/>
      <c r="D187" s="568" t="s">
        <v>1597</v>
      </c>
      <c r="E187" s="569"/>
      <c r="F187" s="568"/>
      <c r="G187" s="568"/>
      <c r="H187" s="567" t="s">
        <v>1598</v>
      </c>
      <c r="I187" s="571" t="s">
        <v>1599</v>
      </c>
      <c r="J187" s="567"/>
      <c r="K187" s="571" t="s">
        <v>1600</v>
      </c>
      <c r="L187" s="567"/>
      <c r="M187" s="567"/>
      <c r="N187" s="567"/>
      <c r="O187" s="567"/>
      <c r="P187" s="572"/>
      <c r="Q187" s="567" t="s">
        <v>820</v>
      </c>
      <c r="R187" s="567"/>
      <c r="S187" s="567" t="s">
        <v>863</v>
      </c>
      <c r="T187" s="573"/>
      <c r="U187" s="567"/>
      <c r="V187" s="574"/>
      <c r="W187" s="574" t="s">
        <v>864</v>
      </c>
      <c r="X187" s="575"/>
      <c r="Y187" s="576"/>
      <c r="Z187" s="567"/>
      <c r="AA187" s="577"/>
      <c r="AB187" s="567"/>
      <c r="AC187" s="573">
        <v>1</v>
      </c>
      <c r="AD187" s="573">
        <v>1</v>
      </c>
    </row>
    <row r="188" spans="1:30" s="578" customFormat="1" ht="12.95" customHeight="1">
      <c r="A188" s="567">
        <v>176.83238095238099</v>
      </c>
      <c r="B188" s="568"/>
      <c r="C188" s="569"/>
      <c r="D188" s="568" t="s">
        <v>1001</v>
      </c>
      <c r="E188" s="569"/>
      <c r="F188" s="568"/>
      <c r="G188" s="568"/>
      <c r="H188" s="567" t="s">
        <v>1601</v>
      </c>
      <c r="I188" s="571" t="s">
        <v>399</v>
      </c>
      <c r="J188" s="567"/>
      <c r="K188" s="571" t="s">
        <v>1004</v>
      </c>
      <c r="L188" s="567"/>
      <c r="M188" s="567"/>
      <c r="N188" s="567"/>
      <c r="O188" s="567"/>
      <c r="P188" s="572"/>
      <c r="Q188" s="567" t="s">
        <v>817</v>
      </c>
      <c r="R188" s="567"/>
      <c r="S188" s="567" t="s">
        <v>863</v>
      </c>
      <c r="T188" s="573"/>
      <c r="U188" s="567"/>
      <c r="V188" s="574"/>
      <c r="W188" s="574" t="s">
        <v>864</v>
      </c>
      <c r="X188" s="575"/>
      <c r="Y188" s="576"/>
      <c r="Z188" s="567"/>
      <c r="AA188" s="577"/>
      <c r="AB188" s="567"/>
      <c r="AC188" s="573">
        <v>1</v>
      </c>
      <c r="AD188" s="573">
        <v>1</v>
      </c>
    </row>
    <row r="189" spans="1:30" s="578" customFormat="1" ht="12.95" customHeight="1">
      <c r="A189" s="567">
        <v>178.01809523809601</v>
      </c>
      <c r="B189" s="568"/>
      <c r="C189" s="569"/>
      <c r="D189" s="568" t="s">
        <v>1602</v>
      </c>
      <c r="E189" s="569"/>
      <c r="F189" s="568"/>
      <c r="G189" s="568"/>
      <c r="H189" s="567" t="s">
        <v>1603</v>
      </c>
      <c r="I189" s="571" t="s">
        <v>1604</v>
      </c>
      <c r="J189" s="567"/>
      <c r="K189" s="571" t="s">
        <v>1080</v>
      </c>
      <c r="L189" s="567"/>
      <c r="M189" s="567"/>
      <c r="N189" s="567"/>
      <c r="O189" s="567"/>
      <c r="P189" s="572"/>
      <c r="Q189" s="567" t="s">
        <v>820</v>
      </c>
      <c r="R189" s="567"/>
      <c r="S189" s="567" t="s">
        <v>863</v>
      </c>
      <c r="T189" s="573"/>
      <c r="U189" s="567"/>
      <c r="V189" s="574"/>
      <c r="W189" s="574" t="s">
        <v>864</v>
      </c>
      <c r="X189" s="575"/>
      <c r="Y189" s="576"/>
      <c r="Z189" s="567"/>
      <c r="AA189" s="577"/>
      <c r="AB189" s="567"/>
      <c r="AC189" s="573">
        <v>1</v>
      </c>
      <c r="AD189" s="573">
        <v>1</v>
      </c>
    </row>
    <row r="190" spans="1:30" s="578" customFormat="1" ht="12.95" customHeight="1">
      <c r="A190" s="567">
        <v>179.20380952381001</v>
      </c>
      <c r="B190" s="568"/>
      <c r="C190" s="569"/>
      <c r="D190" s="569" t="s">
        <v>1605</v>
      </c>
      <c r="E190" s="569"/>
      <c r="F190" s="568"/>
      <c r="G190" s="568"/>
      <c r="H190" s="567" t="s">
        <v>1606</v>
      </c>
      <c r="I190" s="571" t="s">
        <v>1607</v>
      </c>
      <c r="J190" s="567"/>
      <c r="K190" s="571" t="s">
        <v>939</v>
      </c>
      <c r="L190" s="567"/>
      <c r="M190" s="567"/>
      <c r="N190" s="567"/>
      <c r="O190" s="567"/>
      <c r="P190" s="572"/>
      <c r="Q190" s="567" t="s">
        <v>817</v>
      </c>
      <c r="R190" s="567"/>
      <c r="S190" s="567" t="s">
        <v>863</v>
      </c>
      <c r="T190" s="573"/>
      <c r="U190" s="567"/>
      <c r="V190" s="574"/>
      <c r="W190" s="574" t="s">
        <v>864</v>
      </c>
      <c r="X190" s="575"/>
      <c r="Y190" s="576"/>
      <c r="Z190" s="567"/>
      <c r="AA190" s="577"/>
      <c r="AB190" s="567"/>
      <c r="AC190" s="573">
        <v>1</v>
      </c>
      <c r="AD190" s="573">
        <v>1</v>
      </c>
    </row>
    <row r="191" spans="1:30" s="578" customFormat="1" ht="12.95" customHeight="1">
      <c r="A191" s="567">
        <v>180.38952380952401</v>
      </c>
      <c r="B191" s="568" t="s">
        <v>1608</v>
      </c>
      <c r="C191" s="569"/>
      <c r="D191" s="568"/>
      <c r="E191" s="568"/>
      <c r="F191" s="568"/>
      <c r="G191" s="568"/>
      <c r="H191" s="567" t="s">
        <v>1609</v>
      </c>
      <c r="I191" s="571"/>
      <c r="J191" s="567"/>
      <c r="K191" s="571" t="s">
        <v>939</v>
      </c>
      <c r="L191" s="567"/>
      <c r="M191" s="567"/>
      <c r="N191" s="567"/>
      <c r="O191" s="567"/>
      <c r="P191" s="572"/>
      <c r="Q191" s="567" t="s">
        <v>817</v>
      </c>
      <c r="R191" s="567"/>
      <c r="S191" s="567" t="s">
        <v>863</v>
      </c>
      <c r="T191" s="573"/>
      <c r="U191" s="567"/>
      <c r="V191" s="573"/>
      <c r="W191" s="573" t="s">
        <v>864</v>
      </c>
      <c r="X191" s="575"/>
      <c r="Y191" s="576"/>
      <c r="Z191" s="567"/>
      <c r="AA191" s="567"/>
      <c r="AB191" s="567"/>
      <c r="AC191" s="573"/>
      <c r="AD191" s="573">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031" priority="266">
      <formula>$AC13=1</formula>
    </cfRule>
  </conditionalFormatting>
  <conditionalFormatting sqref="A193:F194 A214:F1054">
    <cfRule type="expression" dxfId="1030" priority="259">
      <formula>OR($AD193="X",$AB193="X")</formula>
    </cfRule>
    <cfRule type="expression" dxfId="1029" priority="260">
      <formula>AND($AD193=1,$AB193=1)</formula>
    </cfRule>
    <cfRule type="expression" dxfId="1028" priority="261">
      <formula>$AD193=1</formula>
    </cfRule>
    <cfRule type="expression" dxfId="1027" priority="262">
      <formula>$AB193=1</formula>
    </cfRule>
  </conditionalFormatting>
  <conditionalFormatting sqref="A12:G12">
    <cfRule type="expression" dxfId="1026" priority="48">
      <formula>OR($AD12="X",$AC12="X")</formula>
    </cfRule>
    <cfRule type="expression" dxfId="1025" priority="49">
      <formula>AND($AD12=1,$AC12=1)</formula>
    </cfRule>
    <cfRule type="expression" dxfId="1024" priority="50">
      <formula>$AD12=1</formula>
    </cfRule>
    <cfRule type="expression" dxfId="1023" priority="51">
      <formula>$AC12=1</formula>
    </cfRule>
    <cfRule type="expression" dxfId="1022"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1021"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020"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019" priority="264">
      <formula>AND($AD13=1,$AC13=1)</formula>
    </cfRule>
  </conditionalFormatting>
  <conditionalFormatting sqref="B121:B124">
    <cfRule type="expression" dxfId="1018" priority="246">
      <formula>AND($R121="X",#REF!&lt;&gt;"")</formula>
    </cfRule>
  </conditionalFormatting>
  <conditionalFormatting sqref="B165 B167:B172">
    <cfRule type="expression" dxfId="1017" priority="279">
      <formula>AND($R165="X",#REF!&lt;&gt;"")</formula>
    </cfRule>
  </conditionalFormatting>
  <conditionalFormatting sqref="B140:C154 B155:G165 B173:G191 A166:G166 B32:G40 E140:G153 D167:G167 D41:D43 D154:G154 A13:A165 B41:C41 F42:G43 B167:C172 A167:A191 F168:G172">
    <cfRule type="expression" dxfId="1016" priority="176">
      <formula>OR($AD13="X",$AC13="X")</formula>
    </cfRule>
  </conditionalFormatting>
  <conditionalFormatting sqref="B41:D41 D129:D138 E139">
    <cfRule type="expression" dxfId="1015" priority="241">
      <formula>$AD41=1</formula>
    </cfRule>
  </conditionalFormatting>
  <conditionalFormatting sqref="B13:G30 B31:C31 D129:D138 E139 E31:G31">
    <cfRule type="expression" dxfId="1014" priority="239">
      <formula>OR($AD13="X",$AC13="X")</formula>
    </cfRule>
  </conditionalFormatting>
  <conditionalFormatting sqref="B44:G128 E129:G132 E135:G139 F133:G134 B129:C139 B42:B43">
    <cfRule type="expression" dxfId="1013" priority="263">
      <formula>OR($AD42="X",$AC42="X")</formula>
    </cfRule>
  </conditionalFormatting>
  <conditionalFormatting sqref="B44:G128">
    <cfRule type="expression" dxfId="1012" priority="244">
      <formula>AND($AD44=1,$AC44=1)</formula>
    </cfRule>
    <cfRule type="expression" dxfId="1011" priority="245">
      <formula>$AD44=1</formula>
    </cfRule>
  </conditionalFormatting>
  <conditionalFormatting sqref="B140:G140">
    <cfRule type="expression" dxfId="1010" priority="182">
      <formula>AND(NOT(ISBLANK($W140)),ISBLANK($AC140),ISBLANK($AD140))</formula>
    </cfRule>
  </conditionalFormatting>
  <conditionalFormatting sqref="C12">
    <cfRule type="expression" dxfId="1009" priority="47">
      <formula>AND($R12="X",$B12&lt;&gt;"")</formula>
    </cfRule>
  </conditionalFormatting>
  <conditionalFormatting sqref="C19">
    <cfRule type="expression" dxfId="1008" priority="1166">
      <formula>AND($R19="X",OR($B19&lt;&gt;"",#REF!&lt;&gt;""))</formula>
    </cfRule>
  </conditionalFormatting>
  <conditionalFormatting sqref="C41 D41:D43">
    <cfRule type="expression" dxfId="1007" priority="284">
      <formula>AND($R41="X",OR($B41&lt;&gt;"",#REF!&lt;&gt;""))</formula>
    </cfRule>
  </conditionalFormatting>
  <conditionalFormatting sqref="C42:C43">
    <cfRule type="expression" dxfId="1006" priority="67">
      <formula>AND($R42="X",OR(#REF!&lt;&gt;"",$B42&lt;&gt;""))</formula>
    </cfRule>
    <cfRule type="expression" dxfId="1005" priority="68">
      <formula>OR($AD42="X",$AC42="X")</formula>
    </cfRule>
    <cfRule type="expression" dxfId="1004" priority="69">
      <formula>AND($AD42=1,$AC42=1)</formula>
    </cfRule>
    <cfRule type="expression" dxfId="1003" priority="70">
      <formula>$AD42=1</formula>
    </cfRule>
    <cfRule type="expression" dxfId="1002" priority="71">
      <formula>$AC42=1</formula>
    </cfRule>
  </conditionalFormatting>
  <conditionalFormatting sqref="C45">
    <cfRule type="expression" dxfId="1001" priority="24">
      <formula>AND($R45="X",OR($B45&lt;&gt;"",$C45&lt;&gt;""))</formula>
    </cfRule>
  </conditionalFormatting>
  <conditionalFormatting sqref="C52:C53">
    <cfRule type="expression" dxfId="1000" priority="23">
      <formula>AND($R52="X",OR($B52&lt;&gt;"",$C52&lt;&gt;""))</formula>
    </cfRule>
  </conditionalFormatting>
  <conditionalFormatting sqref="C68">
    <cfRule type="expression" dxfId="999" priority="1">
      <formula>AND($R68="X",OR($B68&lt;&gt;"",$C68&lt;&gt;"",$D68&lt;&gt;"",$E68&lt;&gt;""))</formula>
    </cfRule>
    <cfRule type="expression" dxfId="998" priority="2">
      <formula>AND($R68="X",OR($B68&lt;&gt;"",$C68&lt;&gt;""))</formula>
    </cfRule>
  </conditionalFormatting>
  <conditionalFormatting sqref="C68:C70">
    <cfRule type="expression" dxfId="997" priority="20">
      <formula>AND($R68="X",OR($B68&lt;&gt;"",$C68&lt;&gt;"",$D68&lt;&gt;""))</formula>
    </cfRule>
  </conditionalFormatting>
  <conditionalFormatting sqref="C140">
    <cfRule type="expression" dxfId="996" priority="164">
      <formula>OR($AD140="X",$AC140="X")</formula>
    </cfRule>
    <cfRule type="expression" dxfId="995" priority="165">
      <formula>AND($AD140=1,$AC140=1)</formula>
    </cfRule>
    <cfRule type="expression" dxfId="994" priority="166">
      <formula>$AD140=1</formula>
    </cfRule>
    <cfRule type="expression" dxfId="993" priority="167">
      <formula>$AC140=1</formula>
    </cfRule>
  </conditionalFormatting>
  <conditionalFormatting sqref="C152:C153">
    <cfRule type="expression" dxfId="992" priority="14">
      <formula>AND($R152="X",OR($B152&lt;&gt;"",$C152&lt;&gt;"",$D152&lt;&gt;""))</formula>
    </cfRule>
    <cfRule type="expression" dxfId="991" priority="15">
      <formula>OR($AD152="X",$AC152="X")</formula>
    </cfRule>
    <cfRule type="expression" dxfId="990" priority="16">
      <formula>AND($AD152=1,$AC152=1)</formula>
    </cfRule>
    <cfRule type="expression" dxfId="989" priority="17">
      <formula>$AD152=1</formula>
    </cfRule>
    <cfRule type="expression" dxfId="988" priority="18">
      <formula>$AC152=1</formula>
    </cfRule>
  </conditionalFormatting>
  <conditionalFormatting sqref="C154 C165:G165">
    <cfRule type="expression" dxfId="987" priority="109">
      <formula>AND($R154="X",OR($B154&lt;&gt;"",$C154&lt;&gt;""))</formula>
    </cfRule>
  </conditionalFormatting>
  <conditionalFormatting sqref="C154">
    <cfRule type="expression" dxfId="986" priority="10">
      <formula>AND($AD154=1,$AC154=1)</formula>
    </cfRule>
    <cfRule type="expression" dxfId="985" priority="11">
      <formula>$AD154=1</formula>
    </cfRule>
    <cfRule type="expression" dxfId="984" priority="12">
      <formula>OR($AD154="X",$AC154="X")</formula>
    </cfRule>
    <cfRule type="expression" dxfId="983" priority="13">
      <formula>$AC154=1</formula>
    </cfRule>
  </conditionalFormatting>
  <conditionalFormatting sqref="C157:C159">
    <cfRule type="expression" dxfId="982" priority="19">
      <formula>AND($R157="X",OR($B157&lt;&gt;"",$C157&lt;&gt;""))</formula>
    </cfRule>
  </conditionalFormatting>
  <conditionalFormatting sqref="C166">
    <cfRule type="expression" dxfId="981" priority="102">
      <formula>OR($AD166="X",$AC166="X")</formula>
    </cfRule>
    <cfRule type="expression" dxfId="980" priority="103">
      <formula>AND($AD166=1,$AC166=1)</formula>
    </cfRule>
    <cfRule type="expression" dxfId="979" priority="104">
      <formula>$AD166=1</formula>
    </cfRule>
    <cfRule type="expression" dxfId="978" priority="105">
      <formula>AND($R166="X",$B166&lt;&gt;"")</formula>
    </cfRule>
  </conditionalFormatting>
  <conditionalFormatting sqref="C167:C172">
    <cfRule type="expression" dxfId="977" priority="280">
      <formula>AND($R167="X",OR(#REF!&lt;&gt;"",$B167&lt;&gt;""))</formula>
    </cfRule>
  </conditionalFormatting>
  <conditionalFormatting sqref="C168">
    <cfRule type="expression" dxfId="976" priority="154">
      <formula>OR($AD168="X",$AC168="X")</formula>
    </cfRule>
  </conditionalFormatting>
  <conditionalFormatting sqref="C173:C174 D139:E139 C140:D153 C154:C164 C13:C40 C184:C191 C44:C120 C125:C139 D131:D138">
    <cfRule type="expression" dxfId="975" priority="235">
      <formula>AND($R13="X",$B13&lt;&gt;"")</formula>
    </cfRule>
  </conditionalFormatting>
  <conditionalFormatting sqref="C174">
    <cfRule type="expression" dxfId="974" priority="225">
      <formula>OR($AD174="X",$AC174="X")</formula>
    </cfRule>
    <cfRule type="expression" dxfId="973" priority="226">
      <formula>AND($AD174=1,$AC174=1)</formula>
    </cfRule>
    <cfRule type="expression" dxfId="972" priority="227">
      <formula>$AD174=1</formula>
    </cfRule>
  </conditionalFormatting>
  <conditionalFormatting sqref="C175:C183">
    <cfRule type="expression" dxfId="971" priority="273">
      <formula>AND($R175="X",OR($B175&lt;&gt;"",#REF!&lt;&gt;""))</formula>
    </cfRule>
  </conditionalFormatting>
  <conditionalFormatting sqref="C179">
    <cfRule type="expression" dxfId="970" priority="53">
      <formula>OR($AD179="X",$AC179="X")</formula>
    </cfRule>
    <cfRule type="expression" dxfId="969" priority="54">
      <formula>AND($AD179=1,$AC179=1)</formula>
    </cfRule>
    <cfRule type="expression" dxfId="968" priority="55">
      <formula>$AD179=1</formula>
    </cfRule>
    <cfRule type="expression" dxfId="967" priority="56">
      <formula>AND($R179="X",$B179&lt;&gt;"")</formula>
    </cfRule>
  </conditionalFormatting>
  <conditionalFormatting sqref="C122:D124">
    <cfRule type="expression" dxfId="966" priority="247">
      <formula>AND($R122="X",OR(#REF!&lt;&gt;"",$B122&lt;&gt;""))</formula>
    </cfRule>
  </conditionalFormatting>
  <conditionalFormatting sqref="C160:D160">
    <cfRule type="expression" dxfId="965" priority="268">
      <formula>AND($R160="X",OR($B160&lt;&gt;"",#REF!&lt;&gt;""))</formula>
    </cfRule>
  </conditionalFormatting>
  <conditionalFormatting sqref="C121:G121">
    <cfRule type="expression" dxfId="964" priority="243">
      <formula>AND($R121="X",$B121&lt;&gt;"")</formula>
    </cfRule>
  </conditionalFormatting>
  <conditionalFormatting sqref="D12:D18">
    <cfRule type="expression" dxfId="963" priority="43">
      <formula>AND($R12="X",OR($B12&lt;&gt;"",$C12&lt;&gt;""))</formula>
    </cfRule>
  </conditionalFormatting>
  <conditionalFormatting sqref="D20:D40">
    <cfRule type="expression" dxfId="962" priority="25">
      <formula>AND($R20="X",OR($B20&lt;&gt;"",$C20&lt;&gt;""))</formula>
    </cfRule>
  </conditionalFormatting>
  <conditionalFormatting sqref="D30:D31">
    <cfRule type="expression" dxfId="961" priority="26">
      <formula>AND($R30="X",$B30&lt;&gt;"")</formula>
    </cfRule>
  </conditionalFormatting>
  <conditionalFormatting sqref="D31">
    <cfRule type="expression" dxfId="960" priority="27">
      <formula>OR($AD31="X",$AC31="X")</formula>
    </cfRule>
    <cfRule type="expression" dxfId="959" priority="28">
      <formula>AND($AD31=1,$AC31=1)</formula>
    </cfRule>
    <cfRule type="expression" dxfId="958" priority="29">
      <formula>$AD31=1</formula>
    </cfRule>
    <cfRule type="expression" dxfId="957" priority="30">
      <formula>$AC31=1</formula>
    </cfRule>
    <cfRule type="expression" dxfId="956" priority="31">
      <formula>AND(NOT(ISBLANK($W31)),ISBLANK($AC31),ISBLANK($AD31))</formula>
    </cfRule>
  </conditionalFormatting>
  <conditionalFormatting sqref="D41">
    <cfRule type="expression" dxfId="955" priority="285">
      <formula>AND($R41="X",OR($B41&lt;&gt;"",#REF!&lt;&gt;"",$C41&lt;&gt;""))</formula>
    </cfRule>
    <cfRule type="expression" dxfId="954" priority="286">
      <formula>AND($R41="X",OR($B41&lt;&gt;"",#REF!&lt;&gt;"",$C41&lt;&gt;"",$D41&lt;&gt;""))</formula>
    </cfRule>
    <cfRule type="expression" dxfId="953" priority="287">
      <formula>AND($R41="X",OR($B41&lt;&gt;"",#REF!&lt;&gt;"",$D41&lt;&gt;"",#REF!&lt;&gt;""))</formula>
    </cfRule>
    <cfRule type="expression" dxfId="952" priority="288">
      <formula>$AC41=1</formula>
    </cfRule>
    <cfRule type="expression" dxfId="951" priority="289">
      <formula>AND($R41="X",OR($B41&lt;&gt;"",#REF!&lt;&gt;"",$C41&lt;&gt;""))</formula>
    </cfRule>
    <cfRule type="expression" dxfId="950" priority="290">
      <formula>AND($AD41=1,$AC41=1)</formula>
    </cfRule>
    <cfRule type="expression" dxfId="949" priority="291">
      <formula>$AD41=1</formula>
    </cfRule>
    <cfRule type="expression" dxfId="948" priority="292">
      <formula>AND($R41="X",$B41&lt;&gt;"")</formula>
    </cfRule>
    <cfRule type="expression" dxfId="947" priority="293">
      <formula>AND($R41="X",OR($B41&lt;&gt;"",#REF!&lt;&gt;""))</formula>
    </cfRule>
  </conditionalFormatting>
  <conditionalFormatting sqref="D68:D70">
    <cfRule type="expression" dxfId="946" priority="21">
      <formula>AND($R68="X",OR($B68&lt;&gt;"",$C68&lt;&gt;"",$D68&lt;&gt;"",$E68&lt;&gt;""))</formula>
    </cfRule>
  </conditionalFormatting>
  <conditionalFormatting sqref="D122 D184:D191">
    <cfRule type="expression" dxfId="945" priority="155">
      <formula>AND($R122="X",OR($B122&lt;&gt;"",$C122&lt;&gt;""))</formula>
    </cfRule>
  </conditionalFormatting>
  <conditionalFormatting sqref="D125:D128 E127:G127 D173:D174 D161:D164 C184">
    <cfRule type="expression" dxfId="944" priority="253">
      <formula>AND($R125="X",OR($B125&lt;&gt;"",$C125&lt;&gt;""))</formula>
    </cfRule>
  </conditionalFormatting>
  <conditionalFormatting sqref="D129:D130">
    <cfRule type="expression" dxfId="943" priority="232">
      <formula>AND($R129="X",OR(#REF!&lt;&gt;"",$B129&lt;&gt;""))</formula>
    </cfRule>
  </conditionalFormatting>
  <conditionalFormatting sqref="D129:D138 E139 B41:D41">
    <cfRule type="expression" dxfId="942" priority="240">
      <formula>AND($AD41=1,$AC41=1)</formula>
    </cfRule>
  </conditionalFormatting>
  <conditionalFormatting sqref="D129:D153 E139 B13:G30 B31:C31 E31:G31">
    <cfRule type="expression" dxfId="941" priority="242">
      <formula>$AC13=1</formula>
    </cfRule>
  </conditionalFormatting>
  <conditionalFormatting sqref="D139:D153">
    <cfRule type="expression" dxfId="940" priority="217">
      <formula>OR($AD139="X",$AC139="X")</formula>
    </cfRule>
    <cfRule type="expression" dxfId="939" priority="218">
      <formula>AND($AD139=1,$AC139=1)</formula>
    </cfRule>
    <cfRule type="expression" dxfId="938" priority="219">
      <formula>$AD139=1</formula>
    </cfRule>
  </conditionalFormatting>
  <conditionalFormatting sqref="D140">
    <cfRule type="expression" dxfId="937" priority="159">
      <formula>OR($AD140="X",$AC140="X")</formula>
    </cfRule>
    <cfRule type="expression" dxfId="936" priority="160">
      <formula>AND($R140="X",OR($B140&lt;&gt;"",$C140&lt;&gt;"",$D140&lt;&gt;""))</formula>
    </cfRule>
    <cfRule type="expression" dxfId="935" priority="161">
      <formula>AND($AD140=1,$AC140=1)</formula>
    </cfRule>
    <cfRule type="expression" dxfId="934" priority="162">
      <formula>$AD140=1</formula>
    </cfRule>
    <cfRule type="expression" dxfId="933" priority="163">
      <formula>$AC140=1</formula>
    </cfRule>
  </conditionalFormatting>
  <conditionalFormatting sqref="D155:D159 E128:E130 D44:D120">
    <cfRule type="expression" dxfId="932" priority="233">
      <formula>AND($R44="X",OR($B44&lt;&gt;"",$C44&lt;&gt;""))</formula>
    </cfRule>
  </conditionalFormatting>
  <conditionalFormatting sqref="D164">
    <cfRule type="expression" dxfId="931" priority="94">
      <formula>AND($R164="X",OR($B164&lt;&gt;"",$C164&lt;&gt;""))</formula>
    </cfRule>
    <cfRule type="expression" dxfId="930" priority="203">
      <formula>$AC164=1</formula>
    </cfRule>
    <cfRule type="expression" dxfId="929" priority="204">
      <formula>AND($R164="X",OR($B164&lt;&gt;"",$C164&lt;&gt;"",$D164&lt;&gt;"",$E164&lt;&gt;""))</formula>
    </cfRule>
    <cfRule type="expression" dxfId="928" priority="205">
      <formula>AND($AD164=1,$AC164=1)</formula>
    </cfRule>
    <cfRule type="expression" dxfId="927" priority="206">
      <formula>$AD164=1</formula>
    </cfRule>
    <cfRule type="expression" dxfId="926" priority="207">
      <formula>AND($R164="X",OR($B164&lt;&gt;"",$C164&lt;&gt;"",$D164&lt;&gt;""))</formula>
    </cfRule>
    <cfRule type="expression" dxfId="925" priority="208">
      <formula>$AC164=1</formula>
    </cfRule>
    <cfRule type="expression" dxfId="924" priority="209">
      <formula>AND($R164="X",OR($B164&lt;&gt;"",$C164&lt;&gt;"",$D164&lt;&gt;"",$E164&lt;&gt;""))</formula>
    </cfRule>
    <cfRule type="expression" dxfId="923" priority="210">
      <formula>AND($AD164=1,$AC164=1)</formula>
    </cfRule>
    <cfRule type="expression" dxfId="922" priority="211">
      <formula>$AD164=1</formula>
    </cfRule>
    <cfRule type="expression" dxfId="921" priority="212">
      <formula>AND($R164="X",OR($B164&lt;&gt;"",$C164&lt;&gt;"",$D164&lt;&gt;""))</formula>
    </cfRule>
  </conditionalFormatting>
  <conditionalFormatting sqref="D166">
    <cfRule type="expression" dxfId="920" priority="82">
      <formula>AND($R166="X",OR($B166&lt;&gt;"",$C166&lt;&gt;""))</formula>
    </cfRule>
    <cfRule type="expression" dxfId="919" priority="83">
      <formula>$AC166=1</formula>
    </cfRule>
    <cfRule type="expression" dxfId="918" priority="84">
      <formula>AND($R166="X",OR($B166&lt;&gt;"",$C166&lt;&gt;"",$D166&lt;&gt;"",$E166&lt;&gt;""))</formula>
    </cfRule>
    <cfRule type="expression" dxfId="917" priority="85">
      <formula>AND($AD166=1,$AC166=1)</formula>
    </cfRule>
    <cfRule type="expression" dxfId="916" priority="86">
      <formula>$AD166=1</formula>
    </cfRule>
    <cfRule type="expression" dxfId="915" priority="87">
      <formula>AND($R166="X",OR($B166&lt;&gt;"",$C166&lt;&gt;"",$D166&lt;&gt;""))</formula>
    </cfRule>
    <cfRule type="expression" dxfId="914" priority="88">
      <formula>$AC166=1</formula>
    </cfRule>
    <cfRule type="expression" dxfId="913" priority="89">
      <formula>AND($R166="X",OR($B166&lt;&gt;"",$C166&lt;&gt;"",$D166&lt;&gt;"",$E166&lt;&gt;""))</formula>
    </cfRule>
    <cfRule type="expression" dxfId="912" priority="90">
      <formula>AND($AD166=1,$AC166=1)</formula>
    </cfRule>
    <cfRule type="expression" dxfId="911" priority="91">
      <formula>$AD166=1</formula>
    </cfRule>
    <cfRule type="expression" dxfId="910" priority="92">
      <formula>AND($R166="X",OR($B166&lt;&gt;"",$C166&lt;&gt;"",$D166&lt;&gt;""))</formula>
    </cfRule>
    <cfRule type="expression" dxfId="909" priority="93">
      <formula>AND($R166="X",OR($B166&lt;&gt;"",$C166&lt;&gt;""))</formula>
    </cfRule>
    <cfRule type="expression" dxfId="908" priority="95">
      <formula>OR($AD166="X",$AC166="X")</formula>
    </cfRule>
    <cfRule type="expression" dxfId="907" priority="98">
      <formula>AND($R166="X",$B166&lt;&gt;"")</formula>
    </cfRule>
    <cfRule type="expression" dxfId="906" priority="100">
      <formula>AND($AD166=1,$AC166=1)</formula>
    </cfRule>
    <cfRule type="expression" dxfId="905" priority="101">
      <formula>$AD166=1</formula>
    </cfRule>
    <cfRule type="expression" dxfId="904" priority="106">
      <formula>AND($R166="X",OR($B166&lt;&gt;"",$C166&lt;&gt;""))</formula>
    </cfRule>
  </conditionalFormatting>
  <conditionalFormatting sqref="D166:D172">
    <cfRule type="expression" dxfId="903" priority="99">
      <formula>OR($AD166="X",$AC166="X")</formula>
    </cfRule>
  </conditionalFormatting>
  <conditionalFormatting sqref="D167:D168">
    <cfRule type="expression" dxfId="902" priority="228">
      <formula>AND($AD167=1,$AC167=1)</formula>
    </cfRule>
    <cfRule type="expression" dxfId="901" priority="229">
      <formula>$AD167=1</formula>
    </cfRule>
    <cfRule type="expression" dxfId="900" priority="230">
      <formula>$AC167=1</formula>
    </cfRule>
    <cfRule type="expression" dxfId="899" priority="231">
      <formula>AND($R167="X",#REF!&lt;&gt;"")</formula>
    </cfRule>
  </conditionalFormatting>
  <conditionalFormatting sqref="D167:D172">
    <cfRule type="expression" dxfId="898" priority="281">
      <formula>AND($R167="X",OR(#REF!&lt;&gt;"",$B167&lt;&gt;"",$C167&lt;&gt;""))</formula>
    </cfRule>
  </conditionalFormatting>
  <conditionalFormatting sqref="D174">
    <cfRule type="expression" dxfId="897" priority="221">
      <formula>AND($R174="X",$B174&lt;&gt;"")</formula>
    </cfRule>
    <cfRule type="expression" dxfId="896" priority="222">
      <formula>OR($AD174="X",$AC174="X")</formula>
    </cfRule>
    <cfRule type="expression" dxfId="895" priority="223">
      <formula>AND($AD174=1,$AC174=1)</formula>
    </cfRule>
    <cfRule type="expression" dxfId="894" priority="224">
      <formula>$AD174=1</formula>
    </cfRule>
  </conditionalFormatting>
  <conditionalFormatting sqref="D175:D183">
    <cfRule type="expression" dxfId="893" priority="274">
      <formula>AND($R175="X",OR($B175&lt;&gt;"",#REF!&lt;&gt;"",$C175&lt;&gt;""))</formula>
    </cfRule>
  </conditionalFormatting>
  <conditionalFormatting sqref="D19:E19">
    <cfRule type="expression" dxfId="892" priority="1170">
      <formula>AND($R19="X",OR($B19&lt;&gt;"",#REF!&lt;&gt;"",$C19&lt;&gt;""))</formula>
    </cfRule>
  </conditionalFormatting>
  <conditionalFormatting sqref="D127:E127">
    <cfRule type="expression" dxfId="891" priority="130">
      <formula>AND($R127="X",OR($B127&lt;&gt;"",$C127&lt;&gt;"",$D127&lt;&gt;"",$E127&lt;&gt;""))</formula>
    </cfRule>
    <cfRule type="expression" dxfId="890" priority="131">
      <formula>AND($R127="X",OR($B127&lt;&gt;"",$C127&lt;&gt;"",$E127&lt;&gt;"",#REF!&lt;&gt;""))</formula>
    </cfRule>
    <cfRule type="expression" dxfId="889" priority="132">
      <formula>$AC127=1</formula>
    </cfRule>
    <cfRule type="expression" dxfId="888" priority="133">
      <formula>AND($R127="X",OR($B127&lt;&gt;"",$C127&lt;&gt;"",$D127&lt;&gt;""))</formula>
    </cfRule>
    <cfRule type="expression" dxfId="887" priority="134">
      <formula>AND($AD127=1,$AC127=1)</formula>
    </cfRule>
    <cfRule type="expression" dxfId="886" priority="135">
      <formula>$AD127=1</formula>
    </cfRule>
  </conditionalFormatting>
  <conditionalFormatting sqref="D41:G41">
    <cfRule type="expression" dxfId="885" priority="57">
      <formula>AND($R41="X",OR($B41&lt;&gt;"",$C41&lt;&gt;"",$D41&lt;&gt;"",$E41&lt;&gt;"",$F41&lt;&gt;""))</formula>
    </cfRule>
    <cfRule type="expression" dxfId="884" priority="58">
      <formula>AND($AD41=1,$AC41=1)</formula>
    </cfRule>
    <cfRule type="expression" dxfId="883" priority="59">
      <formula>$AD41=1</formula>
    </cfRule>
    <cfRule type="expression" dxfId="882" priority="60">
      <formula>OR($AD41="X",$AC41="X")</formula>
    </cfRule>
  </conditionalFormatting>
  <conditionalFormatting sqref="D125:G125">
    <cfRule type="expression" dxfId="881" priority="145">
      <formula>AND($R125="X",$B125&lt;&gt;"")</formula>
    </cfRule>
  </conditionalFormatting>
  <conditionalFormatting sqref="D127:G127">
    <cfRule type="expression" dxfId="880" priority="144">
      <formula>AND($R127="X",$B127&lt;&gt;"")</formula>
    </cfRule>
  </conditionalFormatting>
  <conditionalFormatting sqref="D154:G154">
    <cfRule type="expression" dxfId="879" priority="3">
      <formula>AND($R154="X",OR($B154&lt;&gt;"",$C154&lt;&gt;"",$D154&lt;&gt;"",$E154&lt;&gt;""))</formula>
    </cfRule>
  </conditionalFormatting>
  <conditionalFormatting sqref="D166:G166">
    <cfRule type="expression" dxfId="878" priority="97">
      <formula>AND($R166="X",OR($B166&lt;&gt;"",$C166&lt;&gt;""))</formula>
    </cfRule>
  </conditionalFormatting>
  <conditionalFormatting sqref="E12:E18">
    <cfRule type="expression" dxfId="877" priority="40">
      <formula>AND($R12="X",OR($B12&lt;&gt;"",$C12&lt;&gt;"",$D12&lt;&gt;""))</formula>
    </cfRule>
  </conditionalFormatting>
  <conditionalFormatting sqref="E20:E40 E140:E153">
    <cfRule type="expression" dxfId="876" priority="72">
      <formula>AND($R20="X",OR($B20&lt;&gt;"",$C20&lt;&gt;"",$D20&lt;&gt;""))</formula>
    </cfRule>
  </conditionalFormatting>
  <conditionalFormatting sqref="E42:E43">
    <cfRule type="expression" dxfId="875" priority="61">
      <formula>OR($AD42="X",$AC42="X")</formula>
    </cfRule>
    <cfRule type="expression" dxfId="874" priority="62">
      <formula>AND($AD42=1,$AC42=1)</formula>
    </cfRule>
    <cfRule type="expression" dxfId="873" priority="63">
      <formula>$AD42=1</formula>
    </cfRule>
    <cfRule type="expression" dxfId="872" priority="64">
      <formula>$AC42=1</formula>
    </cfRule>
    <cfRule type="expression" dxfId="871" priority="65">
      <formula>AND(NOT(ISBLANK($W42)),ISBLANK($AC42),ISBLANK($AD42))</formula>
    </cfRule>
    <cfRule type="expression" dxfId="870" priority="66">
      <formula>AND($R42="X",OR($B42&lt;&gt;"",#REF!&lt;&gt;"",$D42&lt;&gt;"",#REF!&lt;&gt;""))</formula>
    </cfRule>
  </conditionalFormatting>
  <conditionalFormatting sqref="E68:E70">
    <cfRule type="expression" dxfId="869" priority="22">
      <formula>AND($R68="X",OR($B68&lt;&gt;"",$C68&lt;&gt;"",$D68&lt;&gt;"",$E68&lt;&gt;"",$F68&lt;&gt;""))</formula>
    </cfRule>
  </conditionalFormatting>
  <conditionalFormatting sqref="E89">
    <cfRule type="expression" dxfId="868" priority="191">
      <formula>AND($R89="X",OR($B89&lt;&gt;"",$C89&lt;&gt;"",$D89&lt;&gt;"",$E89&lt;&gt;""))</formula>
    </cfRule>
    <cfRule type="expression" dxfId="867" priority="192">
      <formula>AND($AD89=1,$AC89=1)</formula>
    </cfRule>
    <cfRule type="expression" dxfId="866" priority="193">
      <formula>$AD89=1</formula>
    </cfRule>
    <cfRule type="expression" dxfId="865" priority="194">
      <formula>AND($R89="X",OR($B89&lt;&gt;"",$C89&lt;&gt;"",$E89&lt;&gt;"",#REF!&lt;&gt;""))</formula>
    </cfRule>
  </conditionalFormatting>
  <conditionalFormatting sqref="E92">
    <cfRule type="expression" dxfId="864" priority="185">
      <formula>AND($R92="X",OR($B92&lt;&gt;"",$C92&lt;&gt;"",$D92&lt;&gt;"",$E92&lt;&gt;""))</formula>
    </cfRule>
    <cfRule type="expression" dxfId="863" priority="186">
      <formula>AND($AD92=1,$AC92=1)</formula>
    </cfRule>
    <cfRule type="expression" dxfId="862" priority="187">
      <formula>$AD92=1</formula>
    </cfRule>
    <cfRule type="expression" dxfId="861" priority="188">
      <formula>$AC92=1</formula>
    </cfRule>
    <cfRule type="expression" dxfId="860" priority="189">
      <formula>AND($R92="X",OR($B92&lt;&gt;"",$C92&lt;&gt;"",$E92&lt;&gt;"",#REF!&lt;&gt;""))</formula>
    </cfRule>
    <cfRule type="expression" dxfId="859" priority="190">
      <formula>$AC92=1</formula>
    </cfRule>
  </conditionalFormatting>
  <conditionalFormatting sqref="E111">
    <cfRule type="expression" dxfId="858" priority="195">
      <formula>AND($R111="X",OR($B111&lt;&gt;"",$C111&lt;&gt;"",$D111&lt;&gt;"",$E111&lt;&gt;""))</formula>
    </cfRule>
    <cfRule type="expression" dxfId="857" priority="196">
      <formula>AND($AD111=1,$AC111=1)</formula>
    </cfRule>
    <cfRule type="expression" dxfId="856" priority="197">
      <formula>$AD111=1</formula>
    </cfRule>
    <cfRule type="expression" dxfId="855" priority="198">
      <formula>$AC111=1</formula>
    </cfRule>
    <cfRule type="expression" dxfId="854" priority="199">
      <formula>AND($R111="X",OR($B111&lt;&gt;"",$C111&lt;&gt;"",$E111&lt;&gt;"",#REF!&lt;&gt;""))</formula>
    </cfRule>
  </conditionalFormatting>
  <conditionalFormatting sqref="E122 E155:E159 E161:E164 E173 E184:E191">
    <cfRule type="expression" dxfId="853" priority="156">
      <formula>AND($R122="X",OR($B122&lt;&gt;"",$C122&lt;&gt;"",$D122&lt;&gt;""))</formula>
    </cfRule>
  </conditionalFormatting>
  <conditionalFormatting sqref="E122:E124">
    <cfRule type="expression" dxfId="852" priority="248">
      <formula>AND($R122="X",OR(#REF!&lt;&gt;"",$B122&lt;&gt;"",$C122&lt;&gt;""))</formula>
    </cfRule>
  </conditionalFormatting>
  <conditionalFormatting sqref="E125:E128">
    <cfRule type="expression" dxfId="851" priority="254">
      <formula>AND($R125="X",OR($B125&lt;&gt;"",$C125&lt;&gt;"",$D125&lt;&gt;""))</formula>
    </cfRule>
  </conditionalFormatting>
  <conditionalFormatting sqref="E126">
    <cfRule type="expression" dxfId="850" priority="136">
      <formula>AND($R126="X",OR($B126&lt;&gt;"",$C126&lt;&gt;"",$D126&lt;&gt;"",$E126&lt;&gt;""))</formula>
    </cfRule>
    <cfRule type="expression" dxfId="849" priority="137">
      <formula>AND($R126="X",OR($B126&lt;&gt;"",$C126&lt;&gt;"",$E126&lt;&gt;"",#REF!&lt;&gt;""))</formula>
    </cfRule>
    <cfRule type="expression" dxfId="848" priority="138">
      <formula>$AC126=1</formula>
    </cfRule>
    <cfRule type="expression" dxfId="847" priority="139">
      <formula>AND($R126="X",OR($B126&lt;&gt;"",$C126&lt;&gt;"",$D126&lt;&gt;""))</formula>
    </cfRule>
  </conditionalFormatting>
  <conditionalFormatting sqref="E131">
    <cfRule type="expression" dxfId="846" priority="200">
      <formula>AND($R131="X",OR($B131&lt;&gt;"",$C131&lt;&gt;"",$D131&lt;&gt;"",$E131&lt;&gt;""))</formula>
    </cfRule>
    <cfRule type="expression" dxfId="845" priority="201">
      <formula>AND($R131="X",OR($B131&lt;&gt;"",$C131&lt;&gt;"",$E131&lt;&gt;"",#REF!&lt;&gt;""))</formula>
    </cfRule>
    <cfRule type="expression" dxfId="844" priority="202">
      <formula>$AC131=1</formula>
    </cfRule>
  </conditionalFormatting>
  <conditionalFormatting sqref="E131:E132 E44:E120 F133:F134 E135:E138">
    <cfRule type="expression" dxfId="843" priority="236">
      <formula>AND($R44="X",OR($B44&lt;&gt;"",$C44&lt;&gt;"",$D44&lt;&gt;""))</formula>
    </cfRule>
  </conditionalFormatting>
  <conditionalFormatting sqref="E133:E134">
    <cfRule type="expression" dxfId="842" priority="148">
      <formula>AND($R133="X",$B133&lt;&gt;"")</formula>
    </cfRule>
    <cfRule type="expression" dxfId="841" priority="149">
      <formula>AND($AD133=1,$AC133=1)</formula>
    </cfRule>
    <cfRule type="expression" dxfId="840" priority="150">
      <formula>$AD133=1</formula>
    </cfRule>
    <cfRule type="expression" dxfId="839" priority="151">
      <formula>OR($AD133="X",$AC133="X")</formula>
    </cfRule>
    <cfRule type="expression" dxfId="838" priority="152">
      <formula>$AC133=1</formula>
    </cfRule>
    <cfRule type="expression" dxfId="837" priority="153">
      <formula>AND(NOT(ISBLANK($W133)),ISBLANK($AC133),ISBLANK($AD133))</formula>
    </cfRule>
  </conditionalFormatting>
  <conditionalFormatting sqref="E160">
    <cfRule type="expression" dxfId="836" priority="269">
      <formula>AND($R160="X",OR($B160&lt;&gt;"",#REF!&lt;&gt;"",$D160&lt;&gt;""))</formula>
    </cfRule>
  </conditionalFormatting>
  <conditionalFormatting sqref="E163">
    <cfRule type="expression" dxfId="835" priority="213">
      <formula>$AC163=1</formula>
    </cfRule>
    <cfRule type="expression" dxfId="834" priority="214">
      <formula>AND($R163="X",OR($B163&lt;&gt;"",$C163&lt;&gt;"",$D163&lt;&gt;"",$E163&lt;&gt;""))</formula>
    </cfRule>
    <cfRule type="expression" dxfId="833" priority="215">
      <formula>AND($AD163=1,$AC163=1)</formula>
    </cfRule>
    <cfRule type="expression" dxfId="832" priority="216">
      <formula>$AD163=1</formula>
    </cfRule>
  </conditionalFormatting>
  <conditionalFormatting sqref="E166">
    <cfRule type="expression" dxfId="831" priority="96">
      <formula>AND($R166="X",OR($B166&lt;&gt;"",$C166&lt;&gt;"",$D166&lt;&gt;""))</formula>
    </cfRule>
  </conditionalFormatting>
  <conditionalFormatting sqref="E168:E172">
    <cfRule type="expression" dxfId="830" priority="76">
      <formula>OR($AD168="X",$AC168="X")</formula>
    </cfRule>
    <cfRule type="expression" dxfId="829" priority="77">
      <formula>AND($AD168=1,$AC168=1)</formula>
    </cfRule>
    <cfRule type="expression" dxfId="828" priority="78">
      <formula>$AD168=1</formula>
    </cfRule>
    <cfRule type="expression" dxfId="827" priority="79">
      <formula>$AC168=1</formula>
    </cfRule>
    <cfRule type="expression" dxfId="826" priority="80">
      <formula>AND(NOT(ISBLANK($W168)),ISBLANK($AC168),ISBLANK($AD168))</formula>
    </cfRule>
    <cfRule type="expression" dxfId="825" priority="81">
      <formula>AND($R168="X",OR(#REF!&lt;&gt;"",$B168&lt;&gt;"",$C168&lt;&gt;"",$D168&lt;&gt;""))</formula>
    </cfRule>
  </conditionalFormatting>
  <conditionalFormatting sqref="E175:E183">
    <cfRule type="expression" dxfId="824" priority="146">
      <formula>AND($R175="X",OR($B175&lt;&gt;"",#REF!&lt;&gt;"",$C175&lt;&gt;"",$D175&lt;&gt;""))</formula>
    </cfRule>
  </conditionalFormatting>
  <conditionalFormatting sqref="E166:F166">
    <cfRule type="expression" dxfId="823" priority="107">
      <formula>AND($R166="X",OR($B166&lt;&gt;"",$C166&lt;&gt;"",$D166&lt;&gt;"",#REF!&lt;&gt;""))</formula>
    </cfRule>
  </conditionalFormatting>
  <conditionalFormatting sqref="E174:F174">
    <cfRule type="expression" dxfId="822" priority="277">
      <formula>AND($R174="X",OR($B174&lt;&gt;"",$C174&lt;&gt;"",$D174&lt;&gt;"",#REF!&lt;&gt;""))</formula>
    </cfRule>
  </conditionalFormatting>
  <conditionalFormatting sqref="E126:G126">
    <cfRule type="expression" dxfId="821" priority="142">
      <formula>AND($AD126=1,$AC126=1)</formula>
    </cfRule>
    <cfRule type="expression" dxfId="820" priority="143">
      <formula>$AD126=1</formula>
    </cfRule>
  </conditionalFormatting>
  <conditionalFormatting sqref="E128:G128">
    <cfRule type="expression" dxfId="819" priority="114">
      <formula>AND($R128="X",OR($B128&lt;&gt;"",$C128&lt;&gt;"",$D128&lt;&gt;"",$E128&lt;&gt;""))</formula>
    </cfRule>
    <cfRule type="expression" dxfId="818" priority="115">
      <formula>AND($R128="X",OR($B128&lt;&gt;"",$C128&lt;&gt;"",$E128&lt;&gt;"",#REF!&lt;&gt;""))</formula>
    </cfRule>
    <cfRule type="expression" dxfId="817" priority="116">
      <formula>$AC128=1</formula>
    </cfRule>
    <cfRule type="expression" dxfId="816" priority="117">
      <formula>AND($R128="X",OR($B128&lt;&gt;"",$C128&lt;&gt;"",$D128&lt;&gt;""))</formula>
    </cfRule>
    <cfRule type="expression" dxfId="815" priority="118">
      <formula>AND($AD128=1,$AC128=1)</formula>
    </cfRule>
    <cfRule type="expression" dxfId="814" priority="119">
      <formula>$AD128=1</formula>
    </cfRule>
    <cfRule type="expression" dxfId="813" priority="120">
      <formula>AND($R128="X",$B128&lt;&gt;"")</formula>
    </cfRule>
    <cfRule type="expression" dxfId="812" priority="121">
      <formula>AND($R128="X",OR($B128&lt;&gt;"",$C128&lt;&gt;""))</formula>
    </cfRule>
  </conditionalFormatting>
  <conditionalFormatting sqref="E140:G153 B140:C154">
    <cfRule type="expression" dxfId="811" priority="179">
      <formula>AND($AD140=1,$AC140=1)</formula>
    </cfRule>
    <cfRule type="expression" dxfId="810" priority="180">
      <formula>$AD140=1</formula>
    </cfRule>
    <cfRule type="expression" dxfId="809"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808" priority="41">
      <formula>AND($R12="X",OR($B12&lt;&gt;"",$C12&lt;&gt;"",$D12&lt;&gt;"",$E12&lt;&gt;""))</formula>
    </cfRule>
  </conditionalFormatting>
  <conditionalFormatting sqref="F19">
    <cfRule type="expression" dxfId="807" priority="1172">
      <formula>AND($R19="X",OR($B19&lt;&gt;"",#REF!&lt;&gt;"",$C19&lt;&gt;"",$E19&lt;&gt;""))</formula>
    </cfRule>
  </conditionalFormatting>
  <conditionalFormatting sqref="F20:F40 F131:F153 F155:F159 E183 G183">
    <cfRule type="expression" dxfId="806" priority="73">
      <formula>AND($R20="X",OR($B20&lt;&gt;"",$C20&lt;&gt;"",$D20&lt;&gt;"",$E20&lt;&gt;""))</formula>
    </cfRule>
  </conditionalFormatting>
  <conditionalFormatting sqref="F42:F43">
    <cfRule type="expression" dxfId="805" priority="294">
      <formula>AND($R42="X",OR($B42&lt;&gt;"",#REF!&lt;&gt;"",$D42&lt;&gt;"",#REF!&lt;&gt;""))</formula>
    </cfRule>
  </conditionalFormatting>
  <conditionalFormatting sqref="F44:F120">
    <cfRule type="expression" dxfId="804" priority="237">
      <formula>AND($R44="X",OR($B44&lt;&gt;"",$C44&lt;&gt;"",$D44&lt;&gt;"",$E44&lt;&gt;""))</formula>
    </cfRule>
  </conditionalFormatting>
  <conditionalFormatting sqref="F122 F161:F164 F173 F184:F191">
    <cfRule type="expression" dxfId="803" priority="157">
      <formula>AND($R122="X",OR($B122&lt;&gt;"",$C122&lt;&gt;"",$D122&lt;&gt;"",$E122&lt;&gt;""))</formula>
    </cfRule>
  </conditionalFormatting>
  <conditionalFormatting sqref="F122:F124">
    <cfRule type="expression" dxfId="802" priority="249">
      <formula>AND($R122="X",OR(#REF!&lt;&gt;"",$B122&lt;&gt;"",$C122&lt;&gt;"",$E122&lt;&gt;""))</formula>
    </cfRule>
  </conditionalFormatting>
  <conditionalFormatting sqref="F125:F128">
    <cfRule type="expression" dxfId="801" priority="255">
      <formula>AND($R125="X",OR($B125&lt;&gt;"",$C125&lt;&gt;"",$D125&lt;&gt;"",$E125&lt;&gt;""))</formula>
    </cfRule>
  </conditionalFormatting>
  <conditionalFormatting sqref="F126">
    <cfRule type="expression" dxfId="800" priority="140">
      <formula>AND($R126="X",OR($B126&lt;&gt;"",$C126&lt;&gt;"",$D126&lt;&gt;"",$E126&lt;&gt;""))</formula>
    </cfRule>
  </conditionalFormatting>
  <conditionalFormatting sqref="F127 G161:G164 G173">
    <cfRule type="expression" dxfId="799" priority="122">
      <formula>AND($R127="X",OR($B127&lt;&gt;"",$C127&lt;&gt;"",$D127&lt;&gt;"",$E127&lt;&gt;"",$F127&lt;&gt;""))</formula>
    </cfRule>
  </conditionalFormatting>
  <conditionalFormatting sqref="F128:F130 F139:G139">
    <cfRule type="expression" dxfId="798" priority="251">
      <formula>AND($R128="X",OR($B128&lt;&gt;"",$C128&lt;&gt;"",$E128&lt;&gt;"",#REF!&lt;&gt;""))</formula>
    </cfRule>
  </conditionalFormatting>
  <conditionalFormatting sqref="F138">
    <cfRule type="expression" dxfId="797" priority="184">
      <formula>AND($R138="X",OR($B138&lt;&gt;"",$C138&lt;&gt;"",$E138&lt;&gt;"",#REF!&lt;&gt;""))</formula>
    </cfRule>
  </conditionalFormatting>
  <conditionalFormatting sqref="F160">
    <cfRule type="expression" dxfId="796" priority="270">
      <formula>AND($R160="X",OR($B160&lt;&gt;"",#REF!&lt;&gt;"",$D160&lt;&gt;"",$E160&lt;&gt;""))</formula>
    </cfRule>
  </conditionalFormatting>
  <conditionalFormatting sqref="F168:F172">
    <cfRule type="expression" dxfId="795" priority="282">
      <formula>AND($R168="X",OR(#REF!&lt;&gt;"",$B168&lt;&gt;"",$C168&lt;&gt;"",$D168&lt;&gt;""))</formula>
    </cfRule>
  </conditionalFormatting>
  <conditionalFormatting sqref="F175:F183">
    <cfRule type="expression" dxfId="794" priority="147">
      <formula>AND($R175="X",OR($B175&lt;&gt;"",#REF!&lt;&gt;"",$C175&lt;&gt;"",$D175&lt;&gt;"",$F175&lt;&gt;""))</formula>
    </cfRule>
    <cfRule type="expression" dxfId="793" priority="275">
      <formula>AND($R175="X",OR($B175&lt;&gt;"",#REF!&lt;&gt;"",$C175&lt;&gt;"",$D175&lt;&gt;""))</formula>
    </cfRule>
  </conditionalFormatting>
  <conditionalFormatting sqref="F183">
    <cfRule type="expression" dxfId="792" priority="74">
      <formula>AND($R183="X",OR($B183&lt;&gt;"",$C183&lt;&gt;"",$D183&lt;&gt;"",$E183&lt;&gt;"",$F183&lt;&gt;""))</formula>
    </cfRule>
  </conditionalFormatting>
  <conditionalFormatting sqref="F127:G127">
    <cfRule type="expression" dxfId="791" priority="123">
      <formula>AND($R127="X",OR($B127&lt;&gt;"",$C127&lt;&gt;"",$D127&lt;&gt;"",$E127&lt;&gt;""))</formula>
    </cfRule>
    <cfRule type="expression" dxfId="790" priority="124">
      <formula>AND($R127="X",OR($B127&lt;&gt;"",$C127&lt;&gt;"",$E127&lt;&gt;"",#REF!&lt;&gt;""))</formula>
    </cfRule>
    <cfRule type="expression" dxfId="789" priority="125">
      <formula>$AC127=1</formula>
    </cfRule>
    <cfRule type="expression" dxfId="788" priority="126">
      <formula>AND($R127="X",OR($B127&lt;&gt;"",$C127&lt;&gt;"",$D127&lt;&gt;""))</formula>
    </cfRule>
    <cfRule type="expression" dxfId="787" priority="127">
      <formula>AND($AD127=1,$AC127=1)</formula>
    </cfRule>
    <cfRule type="expression" dxfId="786" priority="128">
      <formula>$AD127=1</formula>
    </cfRule>
    <cfRule type="expression" dxfId="785" priority="129">
      <formula>AND($R127="X",OR($B127&lt;&gt;"",$C127&lt;&gt;"",$D127&lt;&gt;""))</formula>
    </cfRule>
  </conditionalFormatting>
  <conditionalFormatting sqref="F128:G128">
    <cfRule type="expression" dxfId="784" priority="112">
      <formula>AND($R128="X",OR($B128&lt;&gt;"",$C128&lt;&gt;""))</formula>
    </cfRule>
    <cfRule type="expression" dxfId="783" priority="113">
      <formula>AND($R128="X",OR($B128&lt;&gt;"",$C128&lt;&gt;"",$D128&lt;&gt;""))</formula>
    </cfRule>
  </conditionalFormatting>
  <conditionalFormatting sqref="F166:G166">
    <cfRule type="expression" dxfId="782" priority="108">
      <formula>AND($R166="X",OR($B166&lt;&gt;"",$C166&lt;&gt;"",$D166&lt;&gt;"",#REF!&lt;&gt;"",$F166&lt;&gt;""))</formula>
    </cfRule>
  </conditionalFormatting>
  <conditionalFormatting sqref="F174:G174">
    <cfRule type="expression" dxfId="781" priority="278">
      <formula>AND($R174="X",OR($B174&lt;&gt;"",$C174&lt;&gt;"",$D174&lt;&gt;"",#REF!&lt;&gt;"",$F174&lt;&gt;""))</formula>
    </cfRule>
  </conditionalFormatting>
  <conditionalFormatting sqref="G12:G18">
    <cfRule type="expression" dxfId="780" priority="42">
      <formula>AND($R12="X",OR($B12&lt;&gt;"",$C12&lt;&gt;"",$D12&lt;&gt;"",$E12&lt;&gt;"",$F12&lt;&gt;""))</formula>
    </cfRule>
  </conditionalFormatting>
  <conditionalFormatting sqref="G19">
    <cfRule type="expression" dxfId="779" priority="1168">
      <formula>AND($R19="X",OR($B19&lt;&gt;"",#REF!&lt;&gt;"",$C19&lt;&gt;"",$E19&lt;&gt;"",$F19&lt;&gt;""))</formula>
    </cfRule>
  </conditionalFormatting>
  <conditionalFormatting sqref="G20:G40 G140:G153 G155:G159 D167:G167">
    <cfRule type="expression" dxfId="778" priority="75">
      <formula>AND($R20="X",OR($B20&lt;&gt;"",$C20&lt;&gt;"",$D20&lt;&gt;"",$E20&lt;&gt;"",$F20&lt;&gt;""))</formula>
    </cfRule>
  </conditionalFormatting>
  <conditionalFormatting sqref="G42:G43">
    <cfRule type="expression" dxfId="777" priority="295">
      <formula>AND($R42="X",OR($B42&lt;&gt;"",#REF!&lt;&gt;"",$D42&lt;&gt;"",#REF!&lt;&gt;"",$F42&lt;&gt;""))</formula>
    </cfRule>
  </conditionalFormatting>
  <conditionalFormatting sqref="G122">
    <cfRule type="expression" dxfId="776" priority="158">
      <formula>AND($R122="X",OR($B122&lt;&gt;"",$C122&lt;&gt;"",$D122&lt;&gt;"",$E122&lt;&gt;"",$F122&lt;&gt;""))</formula>
    </cfRule>
  </conditionalFormatting>
  <conditionalFormatting sqref="G122:G124">
    <cfRule type="expression" dxfId="775" priority="250">
      <formula>AND($R122="X",OR(#REF!&lt;&gt;"",$B122&lt;&gt;"",$C122&lt;&gt;"",$E122&lt;&gt;"",$F122&lt;&gt;""))</formula>
    </cfRule>
  </conditionalFormatting>
  <conditionalFormatting sqref="G125:G128">
    <cfRule type="expression" dxfId="774" priority="256">
      <formula>AND($R125="X",OR($B125&lt;&gt;"",$C125&lt;&gt;"",$D125&lt;&gt;"",$E125&lt;&gt;"",$F125&lt;&gt;""))</formula>
    </cfRule>
  </conditionalFormatting>
  <conditionalFormatting sqref="G126">
    <cfRule type="expression" dxfId="773" priority="141">
      <formula>AND($R126="X",OR($B126&lt;&gt;"",$C126&lt;&gt;"",$D126&lt;&gt;"",$E126&lt;&gt;"",$F126&lt;&gt;""))</formula>
    </cfRule>
  </conditionalFormatting>
  <conditionalFormatting sqref="G128">
    <cfRule type="expression" dxfId="772" priority="110">
      <formula>AND($R128="X",OR($B128&lt;&gt;"",$C128&lt;&gt;"",$E128&lt;&gt;"",#REF!&lt;&gt;""))</formula>
    </cfRule>
    <cfRule type="expression" dxfId="771" priority="111">
      <formula>AND($R128="X",OR($B128&lt;&gt;"",$C128&lt;&gt;"",$D128&lt;&gt;"",$E128&lt;&gt;""))</formula>
    </cfRule>
  </conditionalFormatting>
  <conditionalFormatting sqref="G128:G130">
    <cfRule type="expression" dxfId="770" priority="252">
      <formula>AND($R128="X",OR($B128&lt;&gt;"",$C128&lt;&gt;"",$E128&lt;&gt;"",#REF!&lt;&gt;"",$F128&lt;&gt;""))</formula>
    </cfRule>
  </conditionalFormatting>
  <conditionalFormatting sqref="G139">
    <cfRule type="expression" dxfId="769" priority="220">
      <formula>AND($R139="X",OR($B139&lt;&gt;"",$C139&lt;&gt;"",$D139&lt;&gt;"",$E139&lt;&gt;""))</formula>
    </cfRule>
    <cfRule type="expression" dxfId="768" priority="272">
      <formula>AND($R139="X",OR($B139&lt;&gt;"",$C139&lt;&gt;"",$E139&lt;&gt;"",#REF!&lt;&gt;"",$F139&lt;&gt;""))</formula>
    </cfRule>
  </conditionalFormatting>
  <conditionalFormatting sqref="G160">
    <cfRule type="expression" dxfId="767" priority="271">
      <formula>AND($R160="X",OR($B160&lt;&gt;"",#REF!&lt;&gt;"",$D160&lt;&gt;"",$E160&lt;&gt;"",$F160&lt;&gt;""))</formula>
    </cfRule>
  </conditionalFormatting>
  <conditionalFormatting sqref="G168:G172">
    <cfRule type="expression" dxfId="766" priority="283">
      <formula>AND($R168="X",OR(#REF!&lt;&gt;"",$B168&lt;&gt;"",$C168&lt;&gt;"",$D168&lt;&gt;"",$F168&lt;&gt;""))</formula>
    </cfRule>
  </conditionalFormatting>
  <conditionalFormatting sqref="G175:G183">
    <cfRule type="expression" dxfId="765" priority="276">
      <formula>AND($R175="X",OR($B175&lt;&gt;"",#REF!&lt;&gt;"",$C175&lt;&gt;"",$D175&lt;&gt;"",$F175&lt;&gt;""))</formula>
    </cfRule>
  </conditionalFormatting>
  <conditionalFormatting sqref="G184:G191 G44:G120 G131:G138">
    <cfRule type="expression" dxfId="764" priority="238">
      <formula>AND($R44="X",OR($B44&lt;&gt;"",$C44&lt;&gt;"",$D44&lt;&gt;"",$E44&lt;&gt;"",$F44&lt;&gt;""))</formula>
    </cfRule>
  </conditionalFormatting>
  <conditionalFormatting sqref="H193:H194 H214:H1054">
    <cfRule type="expression" dxfId="763" priority="258">
      <formula>$Q193="X"</formula>
    </cfRule>
  </conditionalFormatting>
  <conditionalFormatting sqref="I14:I29 I31:I191">
    <cfRule type="expression" dxfId="762" priority="234">
      <formula>$R14="X"</formula>
    </cfRule>
  </conditionalFormatting>
  <conditionalFormatting sqref="Q12:Q191">
    <cfRule type="cellIs" dxfId="761" priority="44" operator="equal">
      <formula>"1..1"</formula>
    </cfRule>
    <cfRule type="cellIs" dxfId="760" priority="45" operator="equal">
      <formula>"0..n"</formula>
    </cfRule>
    <cfRule type="cellIs" dxfId="759"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6"/>
  <sheetViews>
    <sheetView tabSelected="1" zoomScaleNormal="100" workbookViewId="0">
      <pane xSplit="7" ySplit="8" topLeftCell="J148" activePane="bottomRight" state="frozen"/>
      <selection pane="topRight" activeCell="H1" sqref="H1"/>
      <selection pane="bottomLeft" activeCell="A9" sqref="A9"/>
      <selection pane="bottomRight" activeCell="G98" sqref="G98"/>
    </sheetView>
  </sheetViews>
  <sheetFormatPr baseColWidth="10"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173"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1610</v>
      </c>
      <c r="C1" s="129" t="s">
        <v>813</v>
      </c>
      <c r="E1" s="150" t="s">
        <v>814</v>
      </c>
      <c r="F1" s="157">
        <f>createCase[[#Totals],[Métier]] / createCase[[#Totals],[ID]]</f>
        <v>0.99145299145299148</v>
      </c>
      <c r="G1" s="128"/>
      <c r="H1" s="791" t="s">
        <v>911</v>
      </c>
      <c r="I1" s="791"/>
      <c r="J1" s="791"/>
      <c r="O1" s="792" t="s">
        <v>816</v>
      </c>
      <c r="P1" s="792"/>
      <c r="AD1" s="96"/>
      <c r="AF1" s="128"/>
      <c r="ALZ1"/>
    </row>
    <row r="2" spans="1:1014" ht="13.5" customHeight="1">
      <c r="C2" s="141" t="s">
        <v>818</v>
      </c>
      <c r="D2" s="284"/>
      <c r="E2" s="152" t="s">
        <v>819</v>
      </c>
      <c r="F2" s="157">
        <f>createCase[[#Totals],[NexSIS]] / createCase[[#Totals],[ID]]</f>
        <v>0.47008547008547008</v>
      </c>
      <c r="G2" s="128"/>
      <c r="H2" s="791"/>
      <c r="I2" s="791"/>
      <c r="J2" s="791"/>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86"/>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7"/>
      <c r="E7" s="138"/>
      <c r="F7" s="138"/>
      <c r="L7" s="793" t="s">
        <v>828</v>
      </c>
      <c r="M7" s="793"/>
      <c r="N7" s="793"/>
      <c r="O7" s="793"/>
      <c r="V7" s="702" t="s">
        <v>829</v>
      </c>
      <c r="W7" s="702" t="s">
        <v>829</v>
      </c>
      <c r="X7" s="702" t="s">
        <v>829</v>
      </c>
      <c r="AD7" s="793" t="s">
        <v>830</v>
      </c>
      <c r="AE7" s="793"/>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29" t="s">
        <v>1611</v>
      </c>
      <c r="Y8" s="230" t="s">
        <v>852</v>
      </c>
      <c r="Z8" s="235" t="s">
        <v>853</v>
      </c>
      <c r="AA8" s="235" t="s">
        <v>854</v>
      </c>
      <c r="AB8" s="236" t="s">
        <v>855</v>
      </c>
      <c r="AC8" s="235" t="s">
        <v>856</v>
      </c>
      <c r="AD8" s="235" t="s">
        <v>857</v>
      </c>
      <c r="AE8" s="237" t="s">
        <v>915</v>
      </c>
    </row>
    <row r="9" spans="1:1014" s="224" customFormat="1" ht="13.5" customHeight="1">
      <c r="A9" s="225">
        <f>ROW()-8</f>
        <v>1</v>
      </c>
      <c r="B9" s="217" t="s">
        <v>916</v>
      </c>
      <c r="C9" s="240"/>
      <c r="D9" s="727"/>
      <c r="E9" s="727"/>
      <c r="F9" s="727"/>
      <c r="G9" s="727"/>
      <c r="H9" s="773" t="s">
        <v>2724</v>
      </c>
      <c r="I9" s="316" t="s">
        <v>1612</v>
      </c>
      <c r="J9" s="728" t="s">
        <v>952</v>
      </c>
      <c r="K9" s="729" t="s">
        <v>919</v>
      </c>
      <c r="L9" s="728" t="s">
        <v>953</v>
      </c>
      <c r="M9" s="728" t="s">
        <v>954</v>
      </c>
      <c r="N9" s="728"/>
      <c r="O9" s="728"/>
      <c r="P9" s="730">
        <v>1</v>
      </c>
      <c r="Q9" s="728" t="s">
        <v>820</v>
      </c>
      <c r="R9" s="730"/>
      <c r="S9" s="728" t="s">
        <v>863</v>
      </c>
      <c r="T9" s="731"/>
      <c r="U9" s="728"/>
      <c r="V9" s="732" t="s">
        <v>864</v>
      </c>
      <c r="W9" s="732" t="s">
        <v>864</v>
      </c>
      <c r="X9" s="732" t="s">
        <v>864</v>
      </c>
      <c r="Y9" s="232"/>
      <c r="Z9" s="733"/>
      <c r="AA9" s="728" t="s">
        <v>920</v>
      </c>
      <c r="AB9" s="734" t="s">
        <v>921</v>
      </c>
      <c r="AC9" s="728"/>
      <c r="AD9" s="731">
        <v>1</v>
      </c>
      <c r="AE9" s="731">
        <v>1</v>
      </c>
    </row>
    <row r="10" spans="1:1014" s="224" customFormat="1" ht="13.5" customHeight="1">
      <c r="A10" s="225">
        <f t="shared" ref="A10:A46" si="0">ROW()-8</f>
        <v>2</v>
      </c>
      <c r="B10" s="253" t="s">
        <v>955</v>
      </c>
      <c r="C10" s="221"/>
      <c r="D10" s="221"/>
      <c r="E10" s="221"/>
      <c r="F10" s="221"/>
      <c r="G10" s="221"/>
      <c r="H10" s="773" t="s">
        <v>2726</v>
      </c>
      <c r="I10" s="131" t="s">
        <v>957</v>
      </c>
      <c r="J10" s="728"/>
      <c r="K10" s="729" t="s">
        <v>925</v>
      </c>
      <c r="L10" s="728" t="s">
        <v>926</v>
      </c>
      <c r="M10" s="728" t="s">
        <v>927</v>
      </c>
      <c r="N10" s="728"/>
      <c r="O10" s="728"/>
      <c r="P10" s="730"/>
      <c r="Q10" s="728" t="s">
        <v>817</v>
      </c>
      <c r="R10" s="730"/>
      <c r="S10" s="728" t="s">
        <v>863</v>
      </c>
      <c r="T10" s="731"/>
      <c r="U10" s="728"/>
      <c r="V10" s="732" t="s">
        <v>864</v>
      </c>
      <c r="W10" s="732" t="s">
        <v>864</v>
      </c>
      <c r="X10" s="732" t="s">
        <v>864</v>
      </c>
      <c r="Y10" s="232"/>
      <c r="Z10" s="733"/>
      <c r="AA10" s="728"/>
      <c r="AB10" s="734"/>
      <c r="AC10" s="728"/>
      <c r="AD10" s="731">
        <v>1</v>
      </c>
      <c r="AE10" s="731">
        <v>1</v>
      </c>
    </row>
    <row r="11" spans="1:1014" s="224" customFormat="1" ht="13.5" customHeight="1">
      <c r="A11" s="225">
        <f t="shared" si="0"/>
        <v>3</v>
      </c>
      <c r="B11" s="217" t="s">
        <v>958</v>
      </c>
      <c r="C11" s="240"/>
      <c r="D11" s="241"/>
      <c r="E11" s="241"/>
      <c r="F11" s="241"/>
      <c r="G11" s="241"/>
      <c r="H11" s="773" t="s">
        <v>2727</v>
      </c>
      <c r="I11" s="729" t="s">
        <v>930</v>
      </c>
      <c r="J11" s="728" t="s">
        <v>960</v>
      </c>
      <c r="K11" s="729" t="s">
        <v>931</v>
      </c>
      <c r="L11" s="728"/>
      <c r="M11" s="728"/>
      <c r="N11" s="728"/>
      <c r="O11" s="728"/>
      <c r="P11" s="730">
        <v>1</v>
      </c>
      <c r="Q11" s="728" t="s">
        <v>820</v>
      </c>
      <c r="R11" s="730"/>
      <c r="S11" s="728" t="s">
        <v>879</v>
      </c>
      <c r="T11" s="731"/>
      <c r="U11" s="728" t="s">
        <v>932</v>
      </c>
      <c r="V11" s="732" t="s">
        <v>864</v>
      </c>
      <c r="W11" s="732" t="s">
        <v>864</v>
      </c>
      <c r="X11" s="732" t="s">
        <v>864</v>
      </c>
      <c r="Y11" s="232"/>
      <c r="Z11" s="733"/>
      <c r="AA11" s="728"/>
      <c r="AB11" s="734"/>
      <c r="AC11" s="728"/>
      <c r="AD11" s="731">
        <v>1</v>
      </c>
      <c r="AE11" s="731">
        <v>1</v>
      </c>
    </row>
    <row r="12" spans="1:1014" s="224" customFormat="1" ht="13.5" hidden="1" customHeight="1">
      <c r="A12" s="225">
        <f t="shared" si="0"/>
        <v>4</v>
      </c>
      <c r="B12" s="217" t="s">
        <v>1613</v>
      </c>
      <c r="C12" s="240"/>
      <c r="D12" s="241"/>
      <c r="E12" s="241"/>
      <c r="F12" s="241"/>
      <c r="G12" s="241"/>
      <c r="H12" s="728" t="s">
        <v>1614</v>
      </c>
      <c r="I12" s="729" t="s">
        <v>935</v>
      </c>
      <c r="J12" s="728" t="s">
        <v>1615</v>
      </c>
      <c r="K12" s="729" t="s">
        <v>1616</v>
      </c>
      <c r="L12" s="728"/>
      <c r="M12" s="728"/>
      <c r="N12" s="728"/>
      <c r="O12" s="728"/>
      <c r="P12" s="730"/>
      <c r="Q12" s="728" t="s">
        <v>820</v>
      </c>
      <c r="R12" s="730"/>
      <c r="S12" s="728" t="s">
        <v>863</v>
      </c>
      <c r="T12" s="731"/>
      <c r="U12" s="728"/>
      <c r="V12" s="732" t="s">
        <v>864</v>
      </c>
      <c r="W12" s="732"/>
      <c r="X12" s="732"/>
      <c r="Y12" s="232"/>
      <c r="Z12" s="733"/>
      <c r="AA12" s="728"/>
      <c r="AB12" s="734"/>
      <c r="AC12" s="728"/>
      <c r="AD12" s="731">
        <v>1</v>
      </c>
      <c r="AE12" s="731">
        <v>1</v>
      </c>
    </row>
    <row r="13" spans="1:1014" s="224" customFormat="1" ht="13.5" customHeight="1">
      <c r="A13" s="225">
        <f t="shared" si="0"/>
        <v>5</v>
      </c>
      <c r="B13" s="217" t="s">
        <v>961</v>
      </c>
      <c r="C13" s="240"/>
      <c r="D13" s="241"/>
      <c r="E13" s="241"/>
      <c r="F13" s="241"/>
      <c r="G13" s="241"/>
      <c r="H13" s="263" t="s">
        <v>2723</v>
      </c>
      <c r="I13" s="264" t="s">
        <v>963</v>
      </c>
      <c r="J13" s="263"/>
      <c r="K13" s="264" t="s">
        <v>964</v>
      </c>
      <c r="L13" s="263"/>
      <c r="M13" s="263"/>
      <c r="N13" s="263"/>
      <c r="O13" s="263"/>
      <c r="P13" s="265"/>
      <c r="Q13" s="263" t="s">
        <v>817</v>
      </c>
      <c r="R13" s="265"/>
      <c r="S13" s="263" t="s">
        <v>863</v>
      </c>
      <c r="T13" s="268"/>
      <c r="U13" s="263" t="s">
        <v>1617</v>
      </c>
      <c r="V13" s="732"/>
      <c r="W13" s="732" t="s">
        <v>864</v>
      </c>
      <c r="X13" s="732" t="s">
        <v>864</v>
      </c>
      <c r="Y13" s="232"/>
      <c r="Z13" s="733"/>
      <c r="AA13" s="728"/>
      <c r="AB13" s="734"/>
      <c r="AC13" s="728"/>
      <c r="AD13" s="731"/>
      <c r="AE13" s="731">
        <v>1</v>
      </c>
    </row>
    <row r="14" spans="1:1014" s="224" customFormat="1" ht="13.5" customHeight="1">
      <c r="A14" s="225">
        <f t="shared" si="0"/>
        <v>6</v>
      </c>
      <c r="B14" s="217" t="s">
        <v>1618</v>
      </c>
      <c r="C14" s="240"/>
      <c r="D14" s="241"/>
      <c r="E14" s="241"/>
      <c r="F14" s="241"/>
      <c r="G14" s="241"/>
      <c r="H14" s="263" t="s">
        <v>2728</v>
      </c>
      <c r="I14" s="264" t="s">
        <v>969</v>
      </c>
      <c r="J14" s="263"/>
      <c r="K14" s="264" t="s">
        <v>1619</v>
      </c>
      <c r="L14" s="263"/>
      <c r="M14" s="263"/>
      <c r="N14" s="263"/>
      <c r="O14" s="263"/>
      <c r="P14" s="265"/>
      <c r="Q14" s="263" t="s">
        <v>817</v>
      </c>
      <c r="R14" s="265"/>
      <c r="S14" s="263" t="s">
        <v>863</v>
      </c>
      <c r="T14" s="268"/>
      <c r="U14" s="263" t="s">
        <v>1620</v>
      </c>
      <c r="V14" s="732"/>
      <c r="W14" s="732" t="s">
        <v>864</v>
      </c>
      <c r="X14" s="732" t="s">
        <v>864</v>
      </c>
      <c r="Y14" s="232"/>
      <c r="Z14" s="733"/>
      <c r="AA14" s="728"/>
      <c r="AB14" s="734"/>
      <c r="AC14" s="728"/>
      <c r="AD14" s="731"/>
      <c r="AE14" s="731">
        <v>1</v>
      </c>
    </row>
    <row r="15" spans="1:1014" s="224" customFormat="1" ht="13.5" customHeight="1">
      <c r="A15" s="225">
        <f t="shared" si="0"/>
        <v>7</v>
      </c>
      <c r="B15" s="217" t="s">
        <v>972</v>
      </c>
      <c r="C15" s="727"/>
      <c r="D15" s="241"/>
      <c r="E15" s="241"/>
      <c r="F15" s="241"/>
      <c r="G15" s="241"/>
      <c r="H15" s="773" t="s">
        <v>2725</v>
      </c>
      <c r="I15" s="729"/>
      <c r="J15" s="728" t="s">
        <v>974</v>
      </c>
      <c r="K15" s="729" t="s">
        <v>975</v>
      </c>
      <c r="L15" s="728"/>
      <c r="M15" s="728"/>
      <c r="N15" s="728"/>
      <c r="O15" s="728"/>
      <c r="P15" s="730"/>
      <c r="Q15" s="728" t="s">
        <v>820</v>
      </c>
      <c r="R15" s="730" t="s">
        <v>864</v>
      </c>
      <c r="S15" s="243" t="s">
        <v>975</v>
      </c>
      <c r="T15" s="731"/>
      <c r="U15" s="728"/>
      <c r="V15" s="732" t="s">
        <v>864</v>
      </c>
      <c r="W15" s="732" t="s">
        <v>864</v>
      </c>
      <c r="X15" s="732" t="s">
        <v>864</v>
      </c>
      <c r="Y15" s="232"/>
      <c r="Z15" s="733"/>
      <c r="AA15" s="728"/>
      <c r="AB15" s="734"/>
      <c r="AC15" s="728"/>
      <c r="AD15" s="731">
        <v>1</v>
      </c>
      <c r="AE15" s="731">
        <v>1</v>
      </c>
    </row>
    <row r="16" spans="1:1014" s="224" customFormat="1" ht="13.5" customHeight="1">
      <c r="A16" s="225">
        <f>ROW()-8</f>
        <v>8</v>
      </c>
      <c r="B16" s="217"/>
      <c r="C16" s="727" t="s">
        <v>1048</v>
      </c>
      <c r="D16" s="241"/>
      <c r="E16" s="241"/>
      <c r="F16" s="241"/>
      <c r="G16" s="241"/>
      <c r="H16" s="773" t="s">
        <v>2729</v>
      </c>
      <c r="I16" s="729" t="s">
        <v>1621</v>
      </c>
      <c r="J16" s="728"/>
      <c r="K16" s="729" t="s">
        <v>1622</v>
      </c>
      <c r="L16" s="728"/>
      <c r="M16" s="728"/>
      <c r="N16" s="728"/>
      <c r="O16" s="728"/>
      <c r="P16" s="730"/>
      <c r="Q16" s="263" t="s">
        <v>817</v>
      </c>
      <c r="R16" s="730"/>
      <c r="S16" s="728" t="s">
        <v>863</v>
      </c>
      <c r="T16" s="731"/>
      <c r="U16" s="263" t="s">
        <v>1623</v>
      </c>
      <c r="V16" s="732"/>
      <c r="W16" s="732" t="s">
        <v>864</v>
      </c>
      <c r="X16" s="732"/>
      <c r="Y16" s="232"/>
      <c r="Z16" s="733" t="s">
        <v>1624</v>
      </c>
      <c r="AA16" s="728"/>
      <c r="AB16" s="734"/>
      <c r="AC16" s="728"/>
      <c r="AD16" s="731"/>
      <c r="AE16" s="731">
        <v>1</v>
      </c>
    </row>
    <row r="17" spans="1:31" s="224" customFormat="1" ht="13.5" customHeight="1">
      <c r="A17" s="225">
        <f t="shared" si="0"/>
        <v>9</v>
      </c>
      <c r="B17" s="217"/>
      <c r="C17" s="727" t="s">
        <v>985</v>
      </c>
      <c r="D17" s="241"/>
      <c r="E17" s="241"/>
      <c r="F17" s="241"/>
      <c r="G17" s="241"/>
      <c r="H17" s="773" t="s">
        <v>2734</v>
      </c>
      <c r="I17" s="729"/>
      <c r="J17" s="728" t="s">
        <v>988</v>
      </c>
      <c r="K17" s="729"/>
      <c r="L17" s="728" t="s">
        <v>996</v>
      </c>
      <c r="M17" s="728" t="s">
        <v>997</v>
      </c>
      <c r="N17" s="728"/>
      <c r="O17" s="728"/>
      <c r="P17" s="730">
        <v>1</v>
      </c>
      <c r="Q17" s="728" t="s">
        <v>820</v>
      </c>
      <c r="R17" s="730" t="s">
        <v>864</v>
      </c>
      <c r="S17" s="243" t="s">
        <v>1625</v>
      </c>
      <c r="T17" s="731"/>
      <c r="U17" s="728" t="s">
        <v>1626</v>
      </c>
      <c r="V17" s="732" t="s">
        <v>864</v>
      </c>
      <c r="W17" s="731" t="s">
        <v>817</v>
      </c>
      <c r="X17" s="732" t="s">
        <v>864</v>
      </c>
      <c r="Y17" s="232"/>
      <c r="Z17" s="733"/>
      <c r="AA17" s="728" t="s">
        <v>992</v>
      </c>
      <c r="AB17" s="734"/>
      <c r="AC17" s="728"/>
      <c r="AD17" s="731">
        <v>1</v>
      </c>
      <c r="AE17" s="731">
        <v>1</v>
      </c>
    </row>
    <row r="18" spans="1:31" s="224" customFormat="1" ht="12.95" customHeight="1">
      <c r="A18" s="225">
        <f t="shared" si="0"/>
        <v>10</v>
      </c>
      <c r="B18" s="217"/>
      <c r="C18" s="727"/>
      <c r="D18" s="241" t="s">
        <v>667</v>
      </c>
      <c r="E18" s="241"/>
      <c r="F18" s="241"/>
      <c r="G18" s="241"/>
      <c r="H18" s="773" t="s">
        <v>2730</v>
      </c>
      <c r="I18" s="729" t="s">
        <v>999</v>
      </c>
      <c r="J18" s="728" t="s">
        <v>1000</v>
      </c>
      <c r="K18" s="729"/>
      <c r="L18" s="728"/>
      <c r="M18" s="728"/>
      <c r="N18" s="728"/>
      <c r="O18" s="728"/>
      <c r="P18" s="730">
        <v>1</v>
      </c>
      <c r="Q18" s="728" t="s">
        <v>820</v>
      </c>
      <c r="R18" s="730"/>
      <c r="S18" s="728" t="s">
        <v>863</v>
      </c>
      <c r="T18" s="731"/>
      <c r="U18" s="728"/>
      <c r="V18" s="732" t="s">
        <v>864</v>
      </c>
      <c r="W18" s="732" t="s">
        <v>864</v>
      </c>
      <c r="X18" s="732" t="s">
        <v>864</v>
      </c>
      <c r="Y18" s="232"/>
      <c r="Z18" s="733"/>
      <c r="AA18" s="728" t="s">
        <v>992</v>
      </c>
      <c r="AB18" s="734"/>
      <c r="AC18" s="728"/>
      <c r="AD18" s="731">
        <v>1</v>
      </c>
      <c r="AE18" s="731">
        <v>1</v>
      </c>
    </row>
    <row r="19" spans="1:31" s="224" customFormat="1" ht="13.5" customHeight="1">
      <c r="A19" s="225">
        <f t="shared" si="0"/>
        <v>11</v>
      </c>
      <c r="B19" s="217"/>
      <c r="C19" s="727"/>
      <c r="D19" s="241" t="s">
        <v>1001</v>
      </c>
      <c r="E19" s="241"/>
      <c r="F19" s="241"/>
      <c r="G19" s="241"/>
      <c r="H19" s="773" t="s">
        <v>2731</v>
      </c>
      <c r="I19" s="729" t="s">
        <v>1003</v>
      </c>
      <c r="J19" s="728" t="s">
        <v>1004</v>
      </c>
      <c r="K19" s="729"/>
      <c r="L19" s="728"/>
      <c r="M19" s="728"/>
      <c r="N19" s="728"/>
      <c r="O19" s="728"/>
      <c r="P19" s="730">
        <v>1</v>
      </c>
      <c r="Q19" s="728" t="s">
        <v>820</v>
      </c>
      <c r="R19" s="730"/>
      <c r="S19" s="728" t="s">
        <v>863</v>
      </c>
      <c r="T19" s="731"/>
      <c r="U19" s="728"/>
      <c r="V19" s="732" t="s">
        <v>864</v>
      </c>
      <c r="W19" s="732" t="s">
        <v>864</v>
      </c>
      <c r="X19" s="732" t="s">
        <v>864</v>
      </c>
      <c r="Y19" s="232"/>
      <c r="Z19" s="733"/>
      <c r="AA19" s="728" t="s">
        <v>992</v>
      </c>
      <c r="AB19" s="734"/>
      <c r="AC19" s="728"/>
      <c r="AD19" s="731">
        <v>1</v>
      </c>
      <c r="AE19" s="731">
        <v>1</v>
      </c>
    </row>
    <row r="20" spans="1:31" s="224" customFormat="1" ht="13.5" customHeight="1">
      <c r="A20" s="225">
        <f t="shared" si="0"/>
        <v>12</v>
      </c>
      <c r="B20" s="217"/>
      <c r="C20" s="727" t="s">
        <v>993</v>
      </c>
      <c r="D20" s="241" t="s">
        <v>1627</v>
      </c>
      <c r="E20" s="241"/>
      <c r="F20" s="241"/>
      <c r="G20" s="241"/>
      <c r="H20" s="773" t="s">
        <v>2733</v>
      </c>
      <c r="I20" s="729"/>
      <c r="J20" s="728" t="s">
        <v>995</v>
      </c>
      <c r="K20" s="729"/>
      <c r="L20" s="728" t="s">
        <v>989</v>
      </c>
      <c r="M20" s="728" t="s">
        <v>990</v>
      </c>
      <c r="N20" s="728"/>
      <c r="O20" s="728"/>
      <c r="P20" s="730">
        <v>1</v>
      </c>
      <c r="Q20" s="728" t="s">
        <v>817</v>
      </c>
      <c r="R20" s="730" t="s">
        <v>864</v>
      </c>
      <c r="S20" s="243" t="s">
        <v>1625</v>
      </c>
      <c r="T20" s="731"/>
      <c r="U20" s="728" t="s">
        <v>1628</v>
      </c>
      <c r="V20" s="732" t="s">
        <v>864</v>
      </c>
      <c r="W20" s="732" t="s">
        <v>864</v>
      </c>
      <c r="X20" s="732" t="s">
        <v>864</v>
      </c>
      <c r="Y20" s="232"/>
      <c r="Z20" s="733"/>
      <c r="AA20" s="728" t="s">
        <v>992</v>
      </c>
      <c r="AB20" s="734"/>
      <c r="AC20" s="728"/>
      <c r="AD20" s="731">
        <v>1</v>
      </c>
      <c r="AE20" s="731">
        <v>1</v>
      </c>
    </row>
    <row r="21" spans="1:31" s="224" customFormat="1" ht="13.5" customHeight="1">
      <c r="A21" s="225">
        <f t="shared" si="0"/>
        <v>13</v>
      </c>
      <c r="B21" s="217"/>
      <c r="C21" s="727" t="s">
        <v>1006</v>
      </c>
      <c r="D21" s="241" t="s">
        <v>1627</v>
      </c>
      <c r="E21" s="241"/>
      <c r="F21" s="241"/>
      <c r="G21" s="241"/>
      <c r="H21" s="773" t="s">
        <v>2735</v>
      </c>
      <c r="I21" s="729"/>
      <c r="J21" s="728" t="s">
        <v>1008</v>
      </c>
      <c r="K21" s="729"/>
      <c r="L21" s="728"/>
      <c r="M21" s="728"/>
      <c r="N21" s="728"/>
      <c r="O21" s="728"/>
      <c r="P21" s="730">
        <v>1</v>
      </c>
      <c r="Q21" s="728" t="s">
        <v>823</v>
      </c>
      <c r="R21" s="730" t="s">
        <v>864</v>
      </c>
      <c r="S21" s="243" t="s">
        <v>1625</v>
      </c>
      <c r="T21" s="731"/>
      <c r="U21" s="728" t="s">
        <v>1629</v>
      </c>
      <c r="V21" s="732" t="s">
        <v>864</v>
      </c>
      <c r="W21" s="732" t="s">
        <v>864</v>
      </c>
      <c r="X21" s="732" t="s">
        <v>864</v>
      </c>
      <c r="Y21" s="232"/>
      <c r="Z21" s="733"/>
      <c r="AA21" s="728" t="s">
        <v>992</v>
      </c>
      <c r="AB21" s="734"/>
      <c r="AC21" s="728"/>
      <c r="AD21" s="731">
        <v>1</v>
      </c>
      <c r="AE21" s="731">
        <v>1</v>
      </c>
    </row>
    <row r="22" spans="1:31" s="224" customFormat="1" ht="13.5" customHeight="1">
      <c r="A22" s="225">
        <f t="shared" si="0"/>
        <v>14</v>
      </c>
      <c r="B22" s="217"/>
      <c r="C22" s="727" t="s">
        <v>1009</v>
      </c>
      <c r="D22" s="241" t="s">
        <v>1627</v>
      </c>
      <c r="E22" s="241"/>
      <c r="F22" s="241"/>
      <c r="G22" s="241"/>
      <c r="H22" s="773" t="s">
        <v>2736</v>
      </c>
      <c r="I22" s="729"/>
      <c r="J22" s="728" t="s">
        <v>1011</v>
      </c>
      <c r="K22" s="729"/>
      <c r="L22" s="728"/>
      <c r="M22" s="728"/>
      <c r="N22" s="728"/>
      <c r="O22" s="728"/>
      <c r="P22" s="730">
        <v>1</v>
      </c>
      <c r="Q22" s="728" t="s">
        <v>817</v>
      </c>
      <c r="R22" s="730" t="s">
        <v>864</v>
      </c>
      <c r="S22" s="243" t="s">
        <v>1625</v>
      </c>
      <c r="T22" s="731"/>
      <c r="U22" s="263" t="s">
        <v>1630</v>
      </c>
      <c r="V22" s="732" t="s">
        <v>864</v>
      </c>
      <c r="W22" s="732" t="s">
        <v>864</v>
      </c>
      <c r="X22" s="732" t="s">
        <v>864</v>
      </c>
      <c r="Y22" s="232"/>
      <c r="Z22" s="733"/>
      <c r="AA22" s="728" t="s">
        <v>992</v>
      </c>
      <c r="AB22" s="734"/>
      <c r="AC22" s="728"/>
      <c r="AD22" s="731">
        <v>1</v>
      </c>
      <c r="AE22" s="731">
        <v>1</v>
      </c>
    </row>
    <row r="23" spans="1:31" s="224" customFormat="1" ht="13.5" customHeight="1">
      <c r="A23" s="225">
        <f t="shared" si="0"/>
        <v>15</v>
      </c>
      <c r="B23" s="217"/>
      <c r="C23" s="727" t="s">
        <v>1012</v>
      </c>
      <c r="D23" s="241"/>
      <c r="E23" s="241"/>
      <c r="F23" s="241"/>
      <c r="G23" s="241"/>
      <c r="H23" s="263"/>
      <c r="I23" s="729"/>
      <c r="J23" s="728"/>
      <c r="K23" s="728" t="s">
        <v>1013</v>
      </c>
      <c r="L23" s="728"/>
      <c r="M23" s="728"/>
      <c r="N23" s="728"/>
      <c r="O23" s="728"/>
      <c r="P23" s="730"/>
      <c r="Q23" s="728" t="s">
        <v>817</v>
      </c>
      <c r="R23" s="730" t="s">
        <v>864</v>
      </c>
      <c r="S23" s="243" t="s">
        <v>1014</v>
      </c>
      <c r="T23" s="731"/>
      <c r="U23" s="728"/>
      <c r="V23" s="732"/>
      <c r="W23" s="732" t="s">
        <v>864</v>
      </c>
      <c r="X23" s="732"/>
      <c r="Y23" s="232"/>
      <c r="Z23" s="733"/>
      <c r="AA23" s="728" t="s">
        <v>1015</v>
      </c>
      <c r="AB23" s="734"/>
      <c r="AC23" s="728"/>
      <c r="AD23" s="731"/>
      <c r="AE23" s="731">
        <v>1</v>
      </c>
    </row>
    <row r="24" spans="1:31" s="224" customFormat="1" ht="13.5" hidden="1" customHeight="1">
      <c r="A24" s="225">
        <f t="shared" si="0"/>
        <v>16</v>
      </c>
      <c r="B24" s="217"/>
      <c r="C24" s="727"/>
      <c r="D24" s="241" t="s">
        <v>495</v>
      </c>
      <c r="E24" s="241"/>
      <c r="F24" s="241"/>
      <c r="G24" s="241"/>
      <c r="H24" s="263" t="s">
        <v>1016</v>
      </c>
      <c r="I24" s="729"/>
      <c r="J24" s="728"/>
      <c r="K24" s="728" t="s">
        <v>888</v>
      </c>
      <c r="L24" s="728"/>
      <c r="M24" s="728"/>
      <c r="N24" s="728"/>
      <c r="O24" s="728"/>
      <c r="P24" s="730"/>
      <c r="Q24" s="728" t="s">
        <v>817</v>
      </c>
      <c r="R24" s="730"/>
      <c r="S24" s="728" t="s">
        <v>863</v>
      </c>
      <c r="T24" s="731" t="s">
        <v>864</v>
      </c>
      <c r="U24" s="728" t="s">
        <v>1631</v>
      </c>
      <c r="V24" s="732"/>
      <c r="W24" s="732"/>
      <c r="X24" s="732"/>
      <c r="Y24" s="232"/>
      <c r="Z24" s="733"/>
      <c r="AA24" s="266" t="s">
        <v>1018</v>
      </c>
      <c r="AB24" s="734"/>
      <c r="AC24" s="728"/>
      <c r="AD24" s="731"/>
      <c r="AE24" s="731">
        <v>1</v>
      </c>
    </row>
    <row r="25" spans="1:31" s="224" customFormat="1" ht="13.5" hidden="1" customHeight="1">
      <c r="A25" s="225">
        <f t="shared" si="0"/>
        <v>17</v>
      </c>
      <c r="B25" s="217"/>
      <c r="C25" s="727"/>
      <c r="D25" s="241" t="s">
        <v>967</v>
      </c>
      <c r="E25" s="241"/>
      <c r="F25" s="241"/>
      <c r="G25" s="241"/>
      <c r="H25" s="728" t="s">
        <v>1019</v>
      </c>
      <c r="I25" s="729" t="s">
        <v>1020</v>
      </c>
      <c r="J25" s="728"/>
      <c r="K25" s="728" t="s">
        <v>970</v>
      </c>
      <c r="L25" s="728"/>
      <c r="M25" s="728"/>
      <c r="N25" s="728"/>
      <c r="O25" s="728"/>
      <c r="P25" s="730"/>
      <c r="Q25" s="728" t="s">
        <v>817</v>
      </c>
      <c r="R25" s="730"/>
      <c r="S25" s="728" t="s">
        <v>863</v>
      </c>
      <c r="T25" s="731" t="s">
        <v>864</v>
      </c>
      <c r="U25" s="728" t="s">
        <v>1632</v>
      </c>
      <c r="V25" s="732"/>
      <c r="W25" s="732"/>
      <c r="X25" s="732"/>
      <c r="Y25" s="232"/>
      <c r="Z25" s="733"/>
      <c r="AA25" s="266" t="s">
        <v>1022</v>
      </c>
      <c r="AB25" s="734"/>
      <c r="AC25" s="728"/>
      <c r="AD25" s="731"/>
      <c r="AE25" s="731">
        <v>1</v>
      </c>
    </row>
    <row r="26" spans="1:31" s="224" customFormat="1" ht="13.5" customHeight="1">
      <c r="A26" s="225">
        <f t="shared" si="0"/>
        <v>18</v>
      </c>
      <c r="B26" s="217"/>
      <c r="C26" s="727"/>
      <c r="D26" s="727" t="s">
        <v>1023</v>
      </c>
      <c r="E26" s="241"/>
      <c r="F26" s="241"/>
      <c r="G26" s="241"/>
      <c r="H26" s="263" t="s">
        <v>2732</v>
      </c>
      <c r="I26" s="131" t="s">
        <v>1025</v>
      </c>
      <c r="J26" s="728"/>
      <c r="K26" s="729" t="s">
        <v>1026</v>
      </c>
      <c r="L26" s="728"/>
      <c r="M26" s="728"/>
      <c r="N26" s="728"/>
      <c r="O26" s="728"/>
      <c r="P26" s="730"/>
      <c r="Q26" s="728" t="s">
        <v>817</v>
      </c>
      <c r="R26" s="730"/>
      <c r="S26" s="728" t="s">
        <v>863</v>
      </c>
      <c r="T26" s="373"/>
      <c r="U26" s="729" t="s">
        <v>1633</v>
      </c>
      <c r="V26" s="732"/>
      <c r="W26" s="732" t="s">
        <v>864</v>
      </c>
      <c r="X26" s="732"/>
      <c r="Y26" s="232"/>
      <c r="Z26" s="386" t="s">
        <v>1027</v>
      </c>
      <c r="AA26" s="728" t="s">
        <v>1028</v>
      </c>
      <c r="AB26" s="734"/>
      <c r="AC26" s="728"/>
      <c r="AD26" s="731"/>
      <c r="AE26" s="731">
        <v>1</v>
      </c>
    </row>
    <row r="27" spans="1:31" s="224" customFormat="1" ht="13.5" customHeight="1">
      <c r="A27" s="225">
        <f t="shared" si="0"/>
        <v>19</v>
      </c>
      <c r="B27" s="217"/>
      <c r="C27" s="727"/>
      <c r="D27" s="727" t="s">
        <v>1029</v>
      </c>
      <c r="E27" s="241"/>
      <c r="F27" s="241"/>
      <c r="G27" s="241"/>
      <c r="H27" s="728" t="s">
        <v>980</v>
      </c>
      <c r="I27" s="729" t="s">
        <v>981</v>
      </c>
      <c r="J27" s="728"/>
      <c r="K27" s="729" t="s">
        <v>982</v>
      </c>
      <c r="L27" s="728"/>
      <c r="M27" s="728"/>
      <c r="N27" s="728"/>
      <c r="O27" s="728"/>
      <c r="P27" s="730"/>
      <c r="Q27" s="728" t="s">
        <v>817</v>
      </c>
      <c r="R27" s="730"/>
      <c r="S27" s="728" t="s">
        <v>863</v>
      </c>
      <c r="T27" s="731"/>
      <c r="U27" s="263" t="s">
        <v>1634</v>
      </c>
      <c r="V27" s="732"/>
      <c r="W27" s="732" t="s">
        <v>864</v>
      </c>
      <c r="X27" s="732"/>
      <c r="Y27" s="232"/>
      <c r="Z27" s="391" t="s">
        <v>983</v>
      </c>
      <c r="AA27" s="263" t="s">
        <v>984</v>
      </c>
      <c r="AB27" s="734"/>
      <c r="AC27" s="728"/>
      <c r="AD27" s="731"/>
      <c r="AE27" s="731">
        <v>1</v>
      </c>
    </row>
    <row r="28" spans="1:31" s="224" customFormat="1" ht="13.5" customHeight="1">
      <c r="A28" s="225">
        <f t="shared" si="0"/>
        <v>20</v>
      </c>
      <c r="B28" s="217"/>
      <c r="C28" s="239"/>
      <c r="D28" s="241" t="s">
        <v>1635</v>
      </c>
      <c r="E28" s="241"/>
      <c r="F28" s="241"/>
      <c r="G28" s="241"/>
      <c r="H28" s="773" t="s">
        <v>2737</v>
      </c>
      <c r="I28" s="729" t="s">
        <v>1507</v>
      </c>
      <c r="J28" s="728"/>
      <c r="K28" s="729" t="s">
        <v>1508</v>
      </c>
      <c r="L28" s="728"/>
      <c r="M28" s="728"/>
      <c r="N28" s="728"/>
      <c r="O28" s="728"/>
      <c r="P28" s="730"/>
      <c r="Q28" s="728" t="s">
        <v>817</v>
      </c>
      <c r="R28" s="730"/>
      <c r="S28" s="728" t="s">
        <v>863</v>
      </c>
      <c r="T28" s="731" t="s">
        <v>864</v>
      </c>
      <c r="U28" s="728" t="s">
        <v>1636</v>
      </c>
      <c r="V28" s="732"/>
      <c r="W28" s="260" t="s">
        <v>864</v>
      </c>
      <c r="X28" s="260"/>
      <c r="Y28" s="232"/>
      <c r="Z28" s="386" t="s">
        <v>1509</v>
      </c>
      <c r="AA28" s="728"/>
      <c r="AB28" s="734"/>
      <c r="AC28" s="728"/>
      <c r="AD28" s="731"/>
      <c r="AE28" s="731">
        <v>1</v>
      </c>
    </row>
    <row r="29" spans="1:31" s="224" customFormat="1" ht="13.5" hidden="1" customHeight="1">
      <c r="A29" s="225">
        <f t="shared" si="0"/>
        <v>21</v>
      </c>
      <c r="B29" s="217"/>
      <c r="C29" s="727" t="s">
        <v>1030</v>
      </c>
      <c r="D29" s="241"/>
      <c r="E29" s="241"/>
      <c r="F29" s="241"/>
      <c r="G29" s="241"/>
      <c r="H29" s="728"/>
      <c r="I29" s="729"/>
      <c r="J29" s="728" t="s">
        <v>1031</v>
      </c>
      <c r="K29" s="729"/>
      <c r="L29" s="728"/>
      <c r="M29" s="728"/>
      <c r="N29" s="728"/>
      <c r="O29" s="728"/>
      <c r="P29" s="730"/>
      <c r="Q29" s="728" t="s">
        <v>817</v>
      </c>
      <c r="R29" s="730" t="s">
        <v>864</v>
      </c>
      <c r="S29" s="243" t="s">
        <v>1031</v>
      </c>
      <c r="T29" s="731"/>
      <c r="U29" s="728"/>
      <c r="V29" s="732" t="s">
        <v>864</v>
      </c>
      <c r="W29" s="732"/>
      <c r="X29" s="732" t="s">
        <v>864</v>
      </c>
      <c r="Y29" s="232"/>
      <c r="Z29" s="733"/>
      <c r="AA29" s="728"/>
      <c r="AB29" s="734"/>
      <c r="AC29" s="728"/>
      <c r="AD29" s="731">
        <v>1</v>
      </c>
      <c r="AE29" s="731">
        <v>1</v>
      </c>
    </row>
    <row r="30" spans="1:31" s="224" customFormat="1" ht="13.5" hidden="1" customHeight="1">
      <c r="A30" s="225">
        <f t="shared" si="0"/>
        <v>22</v>
      </c>
      <c r="B30" s="217"/>
      <c r="C30" s="727"/>
      <c r="D30" s="241" t="s">
        <v>1032</v>
      </c>
      <c r="E30" s="241"/>
      <c r="F30" s="241"/>
      <c r="G30" s="241"/>
      <c r="H30" s="728" t="s">
        <v>1033</v>
      </c>
      <c r="I30" s="729" t="s">
        <v>1034</v>
      </c>
      <c r="J30" s="728" t="s">
        <v>1035</v>
      </c>
      <c r="K30" s="729"/>
      <c r="L30" s="728" t="s">
        <v>1036</v>
      </c>
      <c r="M30" s="728" t="s">
        <v>1037</v>
      </c>
      <c r="N30" s="728"/>
      <c r="O30" s="728"/>
      <c r="P30" s="730"/>
      <c r="Q30" s="728" t="s">
        <v>817</v>
      </c>
      <c r="R30" s="730"/>
      <c r="S30" s="728" t="s">
        <v>863</v>
      </c>
      <c r="T30" s="731" t="s">
        <v>864</v>
      </c>
      <c r="U30" s="728" t="s">
        <v>1637</v>
      </c>
      <c r="V30" s="732" t="s">
        <v>864</v>
      </c>
      <c r="W30" s="732"/>
      <c r="X30" s="732" t="s">
        <v>864</v>
      </c>
      <c r="Y30" s="232"/>
      <c r="Z30" s="733"/>
      <c r="AA30" s="728"/>
      <c r="AB30" s="734"/>
      <c r="AC30" s="728"/>
      <c r="AD30" s="731">
        <v>1</v>
      </c>
      <c r="AE30" s="731">
        <v>1</v>
      </c>
    </row>
    <row r="31" spans="1:31" s="224" customFormat="1" ht="13.5" hidden="1" customHeight="1">
      <c r="A31" s="225">
        <f t="shared" si="0"/>
        <v>23</v>
      </c>
      <c r="B31" s="217"/>
      <c r="C31" s="727"/>
      <c r="D31" s="241" t="s">
        <v>1039</v>
      </c>
      <c r="E31" s="241"/>
      <c r="F31" s="241"/>
      <c r="G31" s="241"/>
      <c r="H31" s="728" t="s">
        <v>1040</v>
      </c>
      <c r="I31" s="729" t="s">
        <v>1041</v>
      </c>
      <c r="J31" s="728" t="s">
        <v>1042</v>
      </c>
      <c r="K31" s="729"/>
      <c r="L31" s="728"/>
      <c r="M31" s="728"/>
      <c r="N31" s="728"/>
      <c r="O31" s="728"/>
      <c r="P31" s="730"/>
      <c r="Q31" s="728" t="s">
        <v>817</v>
      </c>
      <c r="R31" s="730"/>
      <c r="S31" s="728" t="s">
        <v>863</v>
      </c>
      <c r="T31" s="731" t="s">
        <v>864</v>
      </c>
      <c r="U31" s="728" t="s">
        <v>1638</v>
      </c>
      <c r="V31" s="732" t="s">
        <v>864</v>
      </c>
      <c r="W31" s="732"/>
      <c r="X31" s="732"/>
      <c r="Y31" s="232"/>
      <c r="Z31" s="733"/>
      <c r="AA31" s="728"/>
      <c r="AB31" s="734" t="s">
        <v>1044</v>
      </c>
      <c r="AC31" s="728"/>
      <c r="AD31" s="731">
        <v>1</v>
      </c>
      <c r="AE31" s="731">
        <v>1</v>
      </c>
    </row>
    <row r="32" spans="1:31" s="224" customFormat="1" ht="13.5" hidden="1" customHeight="1">
      <c r="A32" s="225">
        <f t="shared" si="0"/>
        <v>24</v>
      </c>
      <c r="B32" s="217"/>
      <c r="C32" s="727"/>
      <c r="D32" s="241" t="s">
        <v>1045</v>
      </c>
      <c r="E32" s="241"/>
      <c r="F32" s="241"/>
      <c r="G32" s="241"/>
      <c r="H32" s="728" t="s">
        <v>1046</v>
      </c>
      <c r="I32" s="729" t="s">
        <v>1047</v>
      </c>
      <c r="J32" s="728" t="s">
        <v>939</v>
      </c>
      <c r="K32" s="729"/>
      <c r="L32" s="728"/>
      <c r="M32" s="728"/>
      <c r="N32" s="728"/>
      <c r="O32" s="728"/>
      <c r="P32" s="730"/>
      <c r="Q32" s="728" t="s">
        <v>817</v>
      </c>
      <c r="R32" s="730"/>
      <c r="S32" s="728" t="s">
        <v>863</v>
      </c>
      <c r="T32" s="731"/>
      <c r="U32" s="728"/>
      <c r="V32" s="732" t="s">
        <v>864</v>
      </c>
      <c r="W32" s="732"/>
      <c r="X32" s="732"/>
      <c r="Y32" s="232"/>
      <c r="Z32" s="733"/>
      <c r="AA32" s="728"/>
      <c r="AB32" s="734"/>
      <c r="AC32" s="728"/>
      <c r="AD32" s="731">
        <v>1</v>
      </c>
      <c r="AE32" s="731">
        <v>1</v>
      </c>
    </row>
    <row r="33" spans="1:31" s="224" customFormat="1" ht="13.5" customHeight="1">
      <c r="A33" s="225">
        <f t="shared" si="0"/>
        <v>25</v>
      </c>
      <c r="B33" s="217" t="s">
        <v>1639</v>
      </c>
      <c r="C33" s="216"/>
      <c r="D33" s="217"/>
      <c r="E33" s="217"/>
      <c r="F33" s="217"/>
      <c r="G33" s="217"/>
      <c r="H33" s="773" t="s">
        <v>2738</v>
      </c>
      <c r="I33" s="729"/>
      <c r="J33" s="728" t="s">
        <v>1053</v>
      </c>
      <c r="K33" s="729" t="s">
        <v>1054</v>
      </c>
      <c r="L33" s="728"/>
      <c r="M33" s="728"/>
      <c r="N33" s="728"/>
      <c r="O33" s="728"/>
      <c r="P33" s="730"/>
      <c r="Q33" s="728" t="s">
        <v>820</v>
      </c>
      <c r="R33" s="730" t="s">
        <v>864</v>
      </c>
      <c r="S33" s="243" t="s">
        <v>1054</v>
      </c>
      <c r="T33" s="280"/>
      <c r="U33" s="728"/>
      <c r="V33" s="732" t="s">
        <v>864</v>
      </c>
      <c r="W33" s="732" t="s">
        <v>864</v>
      </c>
      <c r="X33" s="732" t="s">
        <v>864</v>
      </c>
      <c r="Y33" s="232"/>
      <c r="Z33" s="733"/>
      <c r="AA33" s="728"/>
      <c r="AB33" s="734"/>
      <c r="AC33" s="728"/>
      <c r="AD33" s="731">
        <v>1</v>
      </c>
      <c r="AE33" s="731">
        <v>1</v>
      </c>
    </row>
    <row r="34" spans="1:31" s="224" customFormat="1" ht="13.5" hidden="1" customHeight="1">
      <c r="A34" s="225">
        <f t="shared" si="0"/>
        <v>26</v>
      </c>
      <c r="B34" s="217"/>
      <c r="C34" s="217" t="s">
        <v>1055</v>
      </c>
      <c r="D34" s="217"/>
      <c r="E34" s="217"/>
      <c r="F34" s="217"/>
      <c r="G34" s="217"/>
      <c r="H34" s="728" t="s">
        <v>1056</v>
      </c>
      <c r="I34" s="729" t="s">
        <v>1057</v>
      </c>
      <c r="J34" s="728" t="s">
        <v>1058</v>
      </c>
      <c r="K34" s="729"/>
      <c r="L34" s="728"/>
      <c r="M34" s="728"/>
      <c r="N34" s="728"/>
      <c r="O34" s="728"/>
      <c r="P34" s="730"/>
      <c r="Q34" s="728" t="s">
        <v>820</v>
      </c>
      <c r="R34" s="730"/>
      <c r="S34" s="728" t="s">
        <v>863</v>
      </c>
      <c r="T34" s="731"/>
      <c r="U34" s="728"/>
      <c r="V34" s="732" t="s">
        <v>864</v>
      </c>
      <c r="W34" s="732"/>
      <c r="X34" s="732" t="s">
        <v>864</v>
      </c>
      <c r="Y34" s="232"/>
      <c r="Z34" s="733"/>
      <c r="AA34" s="728"/>
      <c r="AB34" s="734"/>
      <c r="AC34" s="728"/>
      <c r="AD34" s="731">
        <v>1</v>
      </c>
      <c r="AE34" s="731">
        <v>1</v>
      </c>
    </row>
    <row r="35" spans="1:31" s="249" customFormat="1" ht="13.5" hidden="1" customHeight="1">
      <c r="A35" s="225">
        <f t="shared" si="0"/>
        <v>27</v>
      </c>
      <c r="B35" s="217"/>
      <c r="C35" s="219" t="s">
        <v>1059</v>
      </c>
      <c r="D35" s="219"/>
      <c r="E35" s="220"/>
      <c r="F35" s="220"/>
      <c r="G35" s="220"/>
      <c r="H35" s="728" t="s">
        <v>1640</v>
      </c>
      <c r="I35" s="729" t="s">
        <v>1061</v>
      </c>
      <c r="J35" s="728" t="s">
        <v>1062</v>
      </c>
      <c r="K35" s="729"/>
      <c r="L35" s="728"/>
      <c r="M35" s="728"/>
      <c r="N35" s="728"/>
      <c r="O35" s="728"/>
      <c r="P35" s="252"/>
      <c r="Q35" s="728" t="s">
        <v>817</v>
      </c>
      <c r="R35" s="730"/>
      <c r="S35" s="728" t="s">
        <v>863</v>
      </c>
      <c r="T35" s="731"/>
      <c r="U35" s="728"/>
      <c r="V35" s="732" t="s">
        <v>864</v>
      </c>
      <c r="W35" s="732"/>
      <c r="X35" s="732" t="s">
        <v>864</v>
      </c>
      <c r="Y35" s="232"/>
      <c r="Z35" s="733"/>
      <c r="AA35" s="728"/>
      <c r="AB35" s="734"/>
      <c r="AC35" s="728"/>
      <c r="AD35" s="731">
        <v>1</v>
      </c>
      <c r="AE35" s="731">
        <v>1</v>
      </c>
    </row>
    <row r="36" spans="1:31" s="224" customFormat="1" ht="13.5" customHeight="1">
      <c r="A36" s="225">
        <f t="shared" si="0"/>
        <v>28</v>
      </c>
      <c r="B36" s="217"/>
      <c r="C36" s="217" t="s">
        <v>1063</v>
      </c>
      <c r="D36" s="217"/>
      <c r="E36" s="217"/>
      <c r="F36" s="217"/>
      <c r="G36" s="217"/>
      <c r="H36" s="263" t="s">
        <v>2739</v>
      </c>
      <c r="I36" s="729" t="s">
        <v>1065</v>
      </c>
      <c r="J36" s="728" t="s">
        <v>871</v>
      </c>
      <c r="K36" s="729"/>
      <c r="L36" s="728" t="s">
        <v>1066</v>
      </c>
      <c r="M36" s="728" t="s">
        <v>1067</v>
      </c>
      <c r="N36" s="728"/>
      <c r="O36" s="728"/>
      <c r="P36" s="252"/>
      <c r="Q36" s="728" t="s">
        <v>817</v>
      </c>
      <c r="R36" s="730"/>
      <c r="S36" s="728" t="s">
        <v>863</v>
      </c>
      <c r="T36" s="731"/>
      <c r="U36" s="728"/>
      <c r="V36" s="732" t="s">
        <v>864</v>
      </c>
      <c r="W36" s="732" t="s">
        <v>864</v>
      </c>
      <c r="X36" s="732" t="s">
        <v>864</v>
      </c>
      <c r="Y36" s="232"/>
      <c r="Z36" s="733"/>
      <c r="AA36" s="728"/>
      <c r="AB36" s="734"/>
      <c r="AC36" s="728"/>
      <c r="AD36" s="731">
        <v>1</v>
      </c>
      <c r="AE36" s="731">
        <v>1</v>
      </c>
    </row>
    <row r="37" spans="1:31" s="224" customFormat="1" ht="13.5" customHeight="1">
      <c r="A37" s="225">
        <f t="shared" si="0"/>
        <v>29</v>
      </c>
      <c r="B37" s="217"/>
      <c r="C37" s="241" t="s">
        <v>1068</v>
      </c>
      <c r="D37" s="221"/>
      <c r="E37" s="221"/>
      <c r="F37" s="221"/>
      <c r="G37" s="221"/>
      <c r="H37" s="773" t="s">
        <v>2740</v>
      </c>
      <c r="I37" s="736"/>
      <c r="J37" s="728"/>
      <c r="K37" s="729" t="s">
        <v>1070</v>
      </c>
      <c r="L37" s="728"/>
      <c r="M37" s="728"/>
      <c r="N37" s="728"/>
      <c r="O37" s="728"/>
      <c r="P37" s="730"/>
      <c r="Q37" s="728" t="s">
        <v>823</v>
      </c>
      <c r="R37" s="730" t="s">
        <v>864</v>
      </c>
      <c r="S37" s="498" t="s">
        <v>1070</v>
      </c>
      <c r="T37" s="731"/>
      <c r="U37" s="731"/>
      <c r="V37" s="772" t="s">
        <v>864</v>
      </c>
      <c r="W37" s="374" t="s">
        <v>864</v>
      </c>
      <c r="X37" s="732" t="s">
        <v>864</v>
      </c>
      <c r="Y37" s="232"/>
      <c r="Z37" s="733"/>
      <c r="AA37" s="728"/>
      <c r="AB37" s="734"/>
      <c r="AC37" s="728"/>
      <c r="AD37" s="731"/>
      <c r="AE37" s="731">
        <v>1</v>
      </c>
    </row>
    <row r="38" spans="1:31" s="224" customFormat="1" ht="13.5" customHeight="1">
      <c r="A38" s="225">
        <f t="shared" si="0"/>
        <v>30</v>
      </c>
      <c r="B38" s="217"/>
      <c r="C38" s="241"/>
      <c r="D38" s="241" t="s">
        <v>1071</v>
      </c>
      <c r="E38" s="241"/>
      <c r="F38" s="241"/>
      <c r="G38" s="241"/>
      <c r="H38" s="728" t="s">
        <v>1072</v>
      </c>
      <c r="I38" s="736" t="s">
        <v>1073</v>
      </c>
      <c r="J38" s="728"/>
      <c r="K38" s="729" t="s">
        <v>908</v>
      </c>
      <c r="L38" s="728"/>
      <c r="M38" s="728"/>
      <c r="N38" s="728"/>
      <c r="O38" s="728"/>
      <c r="P38" s="730"/>
      <c r="Q38" s="728" t="s">
        <v>820</v>
      </c>
      <c r="R38" s="730"/>
      <c r="S38" s="728" t="s">
        <v>863</v>
      </c>
      <c r="T38" s="731" t="s">
        <v>864</v>
      </c>
      <c r="U38" s="729" t="s">
        <v>1641</v>
      </c>
      <c r="V38" s="772" t="s">
        <v>864</v>
      </c>
      <c r="W38" s="374" t="s">
        <v>864</v>
      </c>
      <c r="X38" s="732" t="s">
        <v>864</v>
      </c>
      <c r="Y38" s="232"/>
      <c r="Z38" s="266" t="s">
        <v>1075</v>
      </c>
      <c r="AA38" s="728" t="s">
        <v>1076</v>
      </c>
      <c r="AB38" s="245"/>
      <c r="AC38" s="728"/>
      <c r="AD38" s="731"/>
      <c r="AE38" s="731">
        <v>1</v>
      </c>
    </row>
    <row r="39" spans="1:31" s="224" customFormat="1" ht="13.5" customHeight="1">
      <c r="A39" s="225">
        <f t="shared" si="0"/>
        <v>31</v>
      </c>
      <c r="B39" s="217"/>
      <c r="C39" s="241"/>
      <c r="D39" s="241" t="s">
        <v>1077</v>
      </c>
      <c r="E39" s="241"/>
      <c r="F39" s="241"/>
      <c r="G39" s="241"/>
      <c r="H39" s="773" t="s">
        <v>1078</v>
      </c>
      <c r="I39" s="736" t="s">
        <v>1079</v>
      </c>
      <c r="J39" s="728"/>
      <c r="K39" s="729" t="s">
        <v>1080</v>
      </c>
      <c r="L39" s="728"/>
      <c r="M39" s="728"/>
      <c r="N39" s="728"/>
      <c r="O39" s="728"/>
      <c r="P39" s="730"/>
      <c r="Q39" s="728" t="s">
        <v>820</v>
      </c>
      <c r="R39" s="730"/>
      <c r="S39" s="728" t="s">
        <v>863</v>
      </c>
      <c r="T39" s="731"/>
      <c r="U39" s="731"/>
      <c r="V39" s="772" t="s">
        <v>864</v>
      </c>
      <c r="W39" s="374" t="s">
        <v>864</v>
      </c>
      <c r="X39" s="732" t="s">
        <v>864</v>
      </c>
      <c r="Y39" s="232"/>
      <c r="Z39" s="733"/>
      <c r="AA39" s="728"/>
      <c r="AB39" s="245"/>
      <c r="AC39" s="728"/>
      <c r="AD39" s="731"/>
      <c r="AE39" s="731">
        <v>1</v>
      </c>
    </row>
    <row r="40" spans="1:31" s="224" customFormat="1" ht="13.5" customHeight="1">
      <c r="A40" s="225">
        <f t="shared" si="0"/>
        <v>32</v>
      </c>
      <c r="B40" s="217"/>
      <c r="C40" s="217" t="s">
        <v>1081</v>
      </c>
      <c r="D40" s="221"/>
      <c r="E40" s="221"/>
      <c r="F40" s="221"/>
      <c r="G40" s="221"/>
      <c r="H40" s="728"/>
      <c r="I40" s="729"/>
      <c r="J40" s="728"/>
      <c r="K40" s="729" t="s">
        <v>1082</v>
      </c>
      <c r="L40" s="728"/>
      <c r="M40" s="728"/>
      <c r="N40" s="728"/>
      <c r="O40" s="728"/>
      <c r="P40" s="730"/>
      <c r="Q40" s="728" t="s">
        <v>817</v>
      </c>
      <c r="R40" s="730" t="s">
        <v>864</v>
      </c>
      <c r="S40" s="243" t="s">
        <v>1082</v>
      </c>
      <c r="T40" s="731"/>
      <c r="U40" s="728"/>
      <c r="V40" s="732" t="s">
        <v>864</v>
      </c>
      <c r="W40" s="732" t="s">
        <v>864</v>
      </c>
      <c r="X40" s="732" t="s">
        <v>864</v>
      </c>
      <c r="Y40" s="232"/>
      <c r="Z40" s="733"/>
      <c r="AA40" s="728"/>
      <c r="AB40" s="734"/>
      <c r="AC40" s="728"/>
      <c r="AD40" s="731">
        <v>1</v>
      </c>
      <c r="AE40" s="731">
        <v>1</v>
      </c>
    </row>
    <row r="41" spans="1:31" s="224" customFormat="1" ht="13.5" customHeight="1">
      <c r="A41" s="225">
        <f>ROW()-8</f>
        <v>33</v>
      </c>
      <c r="B41" s="217"/>
      <c r="C41" s="217"/>
      <c r="D41" s="241" t="s">
        <v>1642</v>
      </c>
      <c r="E41" s="241"/>
      <c r="F41" s="241"/>
      <c r="G41" s="241"/>
      <c r="H41" s="773" t="s">
        <v>2742</v>
      </c>
      <c r="I41" s="729"/>
      <c r="J41" s="728"/>
      <c r="K41" s="729" t="s">
        <v>1643</v>
      </c>
      <c r="L41" s="728"/>
      <c r="M41" s="728"/>
      <c r="N41" s="728"/>
      <c r="O41" s="728"/>
      <c r="P41" s="730"/>
      <c r="Q41" s="728" t="s">
        <v>817</v>
      </c>
      <c r="R41" s="730" t="s">
        <v>864</v>
      </c>
      <c r="S41" s="378" t="s">
        <v>1643</v>
      </c>
      <c r="T41" s="731"/>
      <c r="U41" s="728"/>
      <c r="V41" s="732"/>
      <c r="W41" s="732" t="s">
        <v>864</v>
      </c>
      <c r="X41" s="732"/>
      <c r="Y41" s="232"/>
      <c r="Z41" s="733"/>
      <c r="AA41" s="728"/>
      <c r="AB41" s="734"/>
      <c r="AC41" s="728"/>
      <c r="AD41" s="731"/>
      <c r="AE41" s="731">
        <v>1</v>
      </c>
    </row>
    <row r="42" spans="1:31" s="224" customFormat="1" ht="13.5" customHeight="1">
      <c r="A42" s="225">
        <f>ROW()-8</f>
        <v>34</v>
      </c>
      <c r="B42" s="217"/>
      <c r="C42" s="217"/>
      <c r="D42" s="241"/>
      <c r="E42" s="241" t="s">
        <v>1104</v>
      </c>
      <c r="F42" s="241"/>
      <c r="G42" s="241"/>
      <c r="H42" s="773" t="s">
        <v>2741</v>
      </c>
      <c r="I42" s="729" t="s">
        <v>1644</v>
      </c>
      <c r="J42" s="728"/>
      <c r="K42" s="729" t="s">
        <v>871</v>
      </c>
      <c r="L42" s="728"/>
      <c r="M42" s="728"/>
      <c r="N42" s="728"/>
      <c r="O42" s="728"/>
      <c r="P42" s="730"/>
      <c r="Q42" s="728" t="s">
        <v>817</v>
      </c>
      <c r="R42" s="730"/>
      <c r="S42" s="728" t="s">
        <v>863</v>
      </c>
      <c r="T42" s="731"/>
      <c r="U42" s="728"/>
      <c r="V42" s="732"/>
      <c r="W42" s="732" t="s">
        <v>864</v>
      </c>
      <c r="X42" s="732"/>
      <c r="Y42" s="232"/>
      <c r="Z42" s="733"/>
      <c r="AA42" s="728"/>
      <c r="AB42" s="734"/>
      <c r="AC42" s="728"/>
      <c r="AD42" s="731"/>
      <c r="AE42" s="731">
        <v>1</v>
      </c>
    </row>
    <row r="43" spans="1:31" s="224" customFormat="1" ht="13.5" customHeight="1">
      <c r="A43" s="225">
        <f>ROW()-8</f>
        <v>35</v>
      </c>
      <c r="B43" s="217"/>
      <c r="C43" s="217"/>
      <c r="D43" s="241"/>
      <c r="E43" s="241" t="s">
        <v>1645</v>
      </c>
      <c r="F43" s="241"/>
      <c r="G43" s="241"/>
      <c r="H43" s="774" t="s">
        <v>2743</v>
      </c>
      <c r="I43" s="729"/>
      <c r="J43" s="728"/>
      <c r="K43" s="729" t="s">
        <v>1646</v>
      </c>
      <c r="L43" s="728"/>
      <c r="M43" s="728"/>
      <c r="N43" s="728"/>
      <c r="O43" s="728"/>
      <c r="P43" s="730"/>
      <c r="Q43" s="728" t="s">
        <v>817</v>
      </c>
      <c r="R43" s="730"/>
      <c r="S43" s="728" t="s">
        <v>863</v>
      </c>
      <c r="T43" s="731"/>
      <c r="U43" s="728"/>
      <c r="V43" s="732"/>
      <c r="W43" s="732" t="s">
        <v>864</v>
      </c>
      <c r="X43" s="732"/>
      <c r="Y43" s="232"/>
      <c r="Z43" s="733"/>
      <c r="AA43" s="728"/>
      <c r="AB43" s="734"/>
      <c r="AC43" s="728"/>
      <c r="AD43" s="731"/>
      <c r="AE43" s="731">
        <v>1</v>
      </c>
    </row>
    <row r="44" spans="1:31" s="224" customFormat="1" ht="13.5" customHeight="1">
      <c r="A44" s="225">
        <f>ROW()-8</f>
        <v>36</v>
      </c>
      <c r="B44" s="217"/>
      <c r="C44" s="217"/>
      <c r="D44" s="241"/>
      <c r="E44" s="241" t="s">
        <v>1647</v>
      </c>
      <c r="F44" s="241"/>
      <c r="G44" s="241"/>
      <c r="H44" s="774" t="s">
        <v>2744</v>
      </c>
      <c r="I44" s="729"/>
      <c r="J44" s="728"/>
      <c r="K44" s="729" t="s">
        <v>1648</v>
      </c>
      <c r="L44" s="728"/>
      <c r="M44" s="728"/>
      <c r="N44" s="728"/>
      <c r="O44" s="728"/>
      <c r="P44" s="730"/>
      <c r="Q44" s="728" t="s">
        <v>817</v>
      </c>
      <c r="R44" s="730"/>
      <c r="S44" s="728" t="s">
        <v>863</v>
      </c>
      <c r="T44" s="731"/>
      <c r="U44" s="728"/>
      <c r="V44" s="732"/>
      <c r="W44" s="732" t="s">
        <v>864</v>
      </c>
      <c r="X44" s="732"/>
      <c r="Y44" s="232"/>
      <c r="Z44" s="733"/>
      <c r="AA44" s="728"/>
      <c r="AB44" s="734"/>
      <c r="AC44" s="728"/>
      <c r="AD44" s="731"/>
      <c r="AE44" s="731">
        <v>1</v>
      </c>
    </row>
    <row r="45" spans="1:31" s="224" customFormat="1" ht="13.5" customHeight="1">
      <c r="A45" s="225">
        <f t="shared" si="0"/>
        <v>37</v>
      </c>
      <c r="B45" s="217"/>
      <c r="C45" s="217"/>
      <c r="D45" s="727" t="s">
        <v>1083</v>
      </c>
      <c r="E45" s="253"/>
      <c r="F45" s="239"/>
      <c r="G45" s="239"/>
      <c r="H45" s="774" t="s">
        <v>2745</v>
      </c>
      <c r="I45" s="729" t="s">
        <v>1085</v>
      </c>
      <c r="J45" s="728" t="s">
        <v>1086</v>
      </c>
      <c r="K45" s="729" t="s">
        <v>1087</v>
      </c>
      <c r="L45" s="728"/>
      <c r="M45" s="728"/>
      <c r="N45" s="728"/>
      <c r="O45" s="728"/>
      <c r="P45" s="730"/>
      <c r="Q45" s="728" t="s">
        <v>820</v>
      </c>
      <c r="R45" s="730"/>
      <c r="S45" s="728" t="s">
        <v>863</v>
      </c>
      <c r="T45" s="731"/>
      <c r="U45" s="728" t="s">
        <v>1088</v>
      </c>
      <c r="V45" s="732" t="s">
        <v>864</v>
      </c>
      <c r="W45" s="732" t="s">
        <v>864</v>
      </c>
      <c r="X45" s="732" t="s">
        <v>864</v>
      </c>
      <c r="Y45" s="232"/>
      <c r="Z45" s="733"/>
      <c r="AA45" s="728"/>
      <c r="AB45" s="734"/>
      <c r="AC45" s="728"/>
      <c r="AD45" s="731">
        <v>1</v>
      </c>
      <c r="AE45" s="731">
        <v>1</v>
      </c>
    </row>
    <row r="46" spans="1:31" s="254" customFormat="1" ht="13.5" customHeight="1">
      <c r="A46" s="225">
        <f t="shared" si="0"/>
        <v>38</v>
      </c>
      <c r="B46" s="217"/>
      <c r="C46" s="222"/>
      <c r="D46" s="727" t="s">
        <v>1089</v>
      </c>
      <c r="E46" s="221"/>
      <c r="F46" s="221"/>
      <c r="G46" s="221"/>
      <c r="H46" s="773" t="s">
        <v>2746</v>
      </c>
      <c r="I46" s="729" t="s">
        <v>1091</v>
      </c>
      <c r="J46" s="728"/>
      <c r="K46" s="729" t="s">
        <v>1092</v>
      </c>
      <c r="L46" s="728" t="s">
        <v>1093</v>
      </c>
      <c r="M46" s="728" t="s">
        <v>254</v>
      </c>
      <c r="N46" s="728"/>
      <c r="O46" s="728"/>
      <c r="P46" s="730"/>
      <c r="Q46" s="728" t="s">
        <v>817</v>
      </c>
      <c r="R46" s="730"/>
      <c r="S46" s="728" t="s">
        <v>863</v>
      </c>
      <c r="T46" s="731"/>
      <c r="U46" s="728"/>
      <c r="V46" s="732" t="s">
        <v>864</v>
      </c>
      <c r="W46" s="732" t="s">
        <v>864</v>
      </c>
      <c r="X46" s="732" t="s">
        <v>864</v>
      </c>
      <c r="Y46" s="232"/>
      <c r="Z46" s="733"/>
      <c r="AA46" s="728"/>
      <c r="AB46" s="734"/>
      <c r="AC46" s="728"/>
      <c r="AD46" s="731">
        <v>1</v>
      </c>
      <c r="AE46" s="731">
        <v>1</v>
      </c>
    </row>
    <row r="47" spans="1:31" s="254" customFormat="1" ht="13.5" customHeight="1">
      <c r="A47" s="225">
        <f t="shared" ref="A47:A79" si="1">ROW()-8</f>
        <v>39</v>
      </c>
      <c r="B47" s="217"/>
      <c r="C47" s="222"/>
      <c r="D47" s="727" t="s">
        <v>1094</v>
      </c>
      <c r="E47" s="221"/>
      <c r="F47" s="221"/>
      <c r="G47" s="221"/>
      <c r="H47" s="773" t="s">
        <v>2747</v>
      </c>
      <c r="I47" s="729"/>
      <c r="J47" s="728"/>
      <c r="K47" s="729" t="s">
        <v>1095</v>
      </c>
      <c r="L47" s="728" t="s">
        <v>1096</v>
      </c>
      <c r="M47" s="728" t="s">
        <v>1097</v>
      </c>
      <c r="N47" s="728"/>
      <c r="O47" s="728"/>
      <c r="P47" s="730"/>
      <c r="Q47" s="728" t="s">
        <v>817</v>
      </c>
      <c r="R47" s="730" t="s">
        <v>864</v>
      </c>
      <c r="S47" s="243" t="s">
        <v>1095</v>
      </c>
      <c r="T47" s="731"/>
      <c r="U47" s="728"/>
      <c r="V47" s="732" t="s">
        <v>864</v>
      </c>
      <c r="W47" s="732" t="s">
        <v>864</v>
      </c>
      <c r="X47" s="732" t="s">
        <v>864</v>
      </c>
      <c r="Y47" s="232"/>
      <c r="Z47" s="733"/>
      <c r="AA47" s="728"/>
      <c r="AB47" s="734"/>
      <c r="AC47" s="728"/>
      <c r="AD47" s="731">
        <v>1</v>
      </c>
      <c r="AE47" s="731">
        <v>1</v>
      </c>
    </row>
    <row r="48" spans="1:31" s="254" customFormat="1" ht="13.5" customHeight="1">
      <c r="A48" s="225">
        <f t="shared" si="1"/>
        <v>40</v>
      </c>
      <c r="B48" s="217"/>
      <c r="C48" s="222"/>
      <c r="D48" s="241"/>
      <c r="E48" s="241" t="s">
        <v>1098</v>
      </c>
      <c r="F48" s="241"/>
      <c r="G48" s="241"/>
      <c r="H48" s="773" t="s">
        <v>2750</v>
      </c>
      <c r="I48" s="729" t="s">
        <v>1100</v>
      </c>
      <c r="J48" s="728"/>
      <c r="K48" s="729" t="s">
        <v>1087</v>
      </c>
      <c r="L48" s="728"/>
      <c r="M48" s="728"/>
      <c r="N48" s="728"/>
      <c r="O48" s="728"/>
      <c r="P48" s="730"/>
      <c r="Q48" s="728" t="s">
        <v>820</v>
      </c>
      <c r="R48" s="730"/>
      <c r="S48" s="728" t="s">
        <v>863</v>
      </c>
      <c r="T48" s="731"/>
      <c r="U48" s="728" t="s">
        <v>1101</v>
      </c>
      <c r="V48" s="732" t="s">
        <v>864</v>
      </c>
      <c r="W48" s="732" t="s">
        <v>864</v>
      </c>
      <c r="X48" s="732" t="s">
        <v>864</v>
      </c>
      <c r="Y48" s="232"/>
      <c r="Z48" s="733"/>
      <c r="AA48" s="728"/>
      <c r="AB48" s="734"/>
      <c r="AC48" s="728"/>
      <c r="AD48" s="731">
        <v>1</v>
      </c>
      <c r="AE48" s="731">
        <v>1</v>
      </c>
    </row>
    <row r="49" spans="1:1018" s="224" customFormat="1" ht="13.5" customHeight="1">
      <c r="A49" s="225">
        <f t="shared" si="1"/>
        <v>41</v>
      </c>
      <c r="B49" s="217"/>
      <c r="C49" s="217"/>
      <c r="D49" s="241"/>
      <c r="E49" s="241" t="s">
        <v>1102</v>
      </c>
      <c r="F49" s="241"/>
      <c r="G49" s="241"/>
      <c r="H49" s="773" t="s">
        <v>2748</v>
      </c>
      <c r="I49" s="729" t="s">
        <v>1103</v>
      </c>
      <c r="J49" s="728"/>
      <c r="K49" s="729" t="s">
        <v>970</v>
      </c>
      <c r="L49" s="728"/>
      <c r="M49" s="728"/>
      <c r="N49" s="728"/>
      <c r="O49" s="728"/>
      <c r="P49" s="730"/>
      <c r="Q49" s="728" t="s">
        <v>817</v>
      </c>
      <c r="R49" s="730"/>
      <c r="S49" s="728" t="s">
        <v>863</v>
      </c>
      <c r="T49" s="731"/>
      <c r="U49" s="728"/>
      <c r="V49" s="732" t="s">
        <v>864</v>
      </c>
      <c r="W49" s="732" t="s">
        <v>864</v>
      </c>
      <c r="X49" s="732" t="s">
        <v>864</v>
      </c>
      <c r="Y49" s="232"/>
      <c r="Z49" s="733"/>
      <c r="AA49" s="728"/>
      <c r="AB49" s="734"/>
      <c r="AC49" s="728"/>
      <c r="AD49" s="731">
        <v>1</v>
      </c>
      <c r="AE49" s="731">
        <v>1</v>
      </c>
    </row>
    <row r="50" spans="1:1018" s="224" customFormat="1" ht="13.5" customHeight="1">
      <c r="A50" s="225">
        <f t="shared" si="1"/>
        <v>42</v>
      </c>
      <c r="B50" s="217"/>
      <c r="C50" s="217"/>
      <c r="D50" s="241"/>
      <c r="E50" s="241" t="s">
        <v>1104</v>
      </c>
      <c r="F50" s="241"/>
      <c r="G50" s="241"/>
      <c r="H50" s="773" t="s">
        <v>2749</v>
      </c>
      <c r="I50" s="729" t="s">
        <v>1105</v>
      </c>
      <c r="J50" s="728"/>
      <c r="K50" s="729" t="s">
        <v>871</v>
      </c>
      <c r="L50" s="728"/>
      <c r="M50" s="728"/>
      <c r="N50" s="728"/>
      <c r="O50" s="728"/>
      <c r="P50" s="730"/>
      <c r="Q50" s="728" t="s">
        <v>817</v>
      </c>
      <c r="R50" s="730"/>
      <c r="S50" s="728" t="s">
        <v>863</v>
      </c>
      <c r="T50" s="731"/>
      <c r="U50" s="728"/>
      <c r="V50" s="732" t="s">
        <v>864</v>
      </c>
      <c r="W50" s="732" t="s">
        <v>864</v>
      </c>
      <c r="X50" s="732" t="s">
        <v>864</v>
      </c>
      <c r="Y50" s="232"/>
      <c r="Z50" s="733"/>
      <c r="AA50" s="728"/>
      <c r="AB50" s="734"/>
      <c r="AC50" s="728"/>
      <c r="AD50" s="731">
        <v>1</v>
      </c>
      <c r="AE50" s="731">
        <v>1</v>
      </c>
    </row>
    <row r="51" spans="1:1018" s="224" customFormat="1" ht="13.5" customHeight="1">
      <c r="A51" s="225">
        <f t="shared" si="1"/>
        <v>43</v>
      </c>
      <c r="B51" s="217"/>
      <c r="C51" s="217" t="s">
        <v>1106</v>
      </c>
      <c r="D51" s="221"/>
      <c r="E51" s="221"/>
      <c r="F51" s="221"/>
      <c r="G51" s="221"/>
      <c r="H51" s="728"/>
      <c r="I51" s="729"/>
      <c r="J51" s="728"/>
      <c r="K51" s="729" t="s">
        <v>1107</v>
      </c>
      <c r="L51" s="728"/>
      <c r="M51" s="728"/>
      <c r="N51" s="728"/>
      <c r="O51" s="728"/>
      <c r="P51" s="730"/>
      <c r="Q51" s="728" t="s">
        <v>817</v>
      </c>
      <c r="R51" s="730" t="s">
        <v>864</v>
      </c>
      <c r="S51" s="243" t="s">
        <v>1107</v>
      </c>
      <c r="T51" s="731"/>
      <c r="U51" s="728"/>
      <c r="V51" s="732" t="s">
        <v>864</v>
      </c>
      <c r="W51" s="732" t="s">
        <v>864</v>
      </c>
      <c r="X51" s="732" t="s">
        <v>864</v>
      </c>
      <c r="Y51" s="232"/>
      <c r="Z51" s="733"/>
      <c r="AA51" s="728"/>
      <c r="AB51" s="734"/>
      <c r="AC51" s="728"/>
      <c r="AD51" s="731"/>
      <c r="AE51" s="731">
        <v>1</v>
      </c>
    </row>
    <row r="52" spans="1:1018" s="231" customFormat="1" ht="13.5" customHeight="1">
      <c r="A52" s="225">
        <f t="shared" si="1"/>
        <v>44</v>
      </c>
      <c r="B52" s="217"/>
      <c r="C52" s="217"/>
      <c r="D52" s="241" t="s">
        <v>388</v>
      </c>
      <c r="E52" s="217"/>
      <c r="F52" s="217"/>
      <c r="G52" s="217"/>
      <c r="H52" s="773" t="s">
        <v>2751</v>
      </c>
      <c r="I52" s="729" t="s">
        <v>1109</v>
      </c>
      <c r="J52" s="728" t="s">
        <v>1107</v>
      </c>
      <c r="K52" s="729" t="s">
        <v>871</v>
      </c>
      <c r="L52" s="728" t="s">
        <v>1110</v>
      </c>
      <c r="M52" s="728" t="s">
        <v>388</v>
      </c>
      <c r="N52" s="728"/>
      <c r="O52" s="728"/>
      <c r="P52" s="252"/>
      <c r="Q52" s="728" t="s">
        <v>817</v>
      </c>
      <c r="R52" s="730"/>
      <c r="S52" s="728" t="s">
        <v>863</v>
      </c>
      <c r="T52" s="731"/>
      <c r="U52" s="728"/>
      <c r="V52" s="732" t="s">
        <v>864</v>
      </c>
      <c r="W52" s="732" t="s">
        <v>864</v>
      </c>
      <c r="X52" s="732" t="s">
        <v>864</v>
      </c>
      <c r="Y52" s="232"/>
      <c r="Z52" s="733"/>
      <c r="AA52" s="255"/>
      <c r="AB52" s="245" t="s">
        <v>1111</v>
      </c>
      <c r="AC52" s="728"/>
      <c r="AD52" s="731">
        <v>1</v>
      </c>
      <c r="AE52" s="731">
        <v>1</v>
      </c>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c r="BM52" s="738"/>
      <c r="BN52" s="738"/>
      <c r="BO52" s="738"/>
      <c r="BP52" s="738"/>
      <c r="BQ52" s="738"/>
      <c r="BR52" s="738"/>
      <c r="BS52" s="738"/>
      <c r="BT52" s="738"/>
      <c r="BU52" s="738"/>
      <c r="BV52" s="738"/>
      <c r="BW52" s="738"/>
      <c r="BX52" s="738"/>
      <c r="BY52" s="738"/>
      <c r="BZ52" s="738"/>
      <c r="CA52" s="738"/>
      <c r="CB52" s="738"/>
      <c r="CC52" s="738"/>
      <c r="CD52" s="738"/>
      <c r="CE52" s="738"/>
      <c r="CF52" s="738"/>
      <c r="CG52" s="738"/>
      <c r="CH52" s="738"/>
      <c r="CI52" s="738"/>
      <c r="CJ52" s="738"/>
      <c r="CK52" s="738"/>
      <c r="CL52" s="738"/>
      <c r="CM52" s="738"/>
      <c r="CN52" s="738"/>
      <c r="CO52" s="738"/>
      <c r="CP52" s="738"/>
      <c r="CQ52" s="738"/>
      <c r="CR52" s="738"/>
      <c r="CS52" s="738"/>
      <c r="CT52" s="738"/>
      <c r="CU52" s="738"/>
      <c r="CV52" s="738"/>
      <c r="CW52" s="738"/>
      <c r="CX52" s="738"/>
      <c r="CY52" s="738"/>
      <c r="CZ52" s="738"/>
      <c r="DA52" s="738"/>
      <c r="DB52" s="738"/>
      <c r="DC52" s="738"/>
      <c r="DD52" s="738"/>
      <c r="DE52" s="738"/>
      <c r="DF52" s="738"/>
      <c r="DG52" s="738"/>
      <c r="DH52" s="738"/>
      <c r="DI52" s="738"/>
      <c r="DJ52" s="738"/>
      <c r="DK52" s="738"/>
      <c r="DL52" s="738"/>
      <c r="DM52" s="738"/>
      <c r="DN52" s="738"/>
      <c r="DO52" s="738"/>
      <c r="DP52" s="738"/>
      <c r="DQ52" s="738"/>
      <c r="DR52" s="738"/>
      <c r="DS52" s="738"/>
      <c r="DT52" s="738"/>
      <c r="DU52" s="738"/>
      <c r="DV52" s="738"/>
      <c r="DW52" s="738"/>
      <c r="DX52" s="738"/>
      <c r="DY52" s="738"/>
      <c r="DZ52" s="738"/>
      <c r="EA52" s="738"/>
      <c r="EB52" s="738"/>
      <c r="EC52" s="738"/>
      <c r="ED52" s="738"/>
      <c r="EE52" s="738"/>
      <c r="EF52" s="738"/>
      <c r="EG52" s="738"/>
      <c r="EH52" s="738"/>
      <c r="EI52" s="738"/>
      <c r="EJ52" s="738"/>
      <c r="EK52" s="738"/>
      <c r="EL52" s="738"/>
      <c r="EM52" s="738"/>
      <c r="EN52" s="738"/>
      <c r="EO52" s="738"/>
      <c r="EP52" s="738"/>
      <c r="EQ52" s="738"/>
      <c r="ER52" s="738"/>
      <c r="ES52" s="738"/>
      <c r="ET52" s="738"/>
      <c r="EU52" s="738"/>
      <c r="EV52" s="738"/>
      <c r="EW52" s="738"/>
      <c r="EX52" s="738"/>
      <c r="EY52" s="738"/>
      <c r="EZ52" s="738"/>
      <c r="FA52" s="738"/>
      <c r="FB52" s="738"/>
      <c r="FC52" s="738"/>
      <c r="FD52" s="738"/>
      <c r="FE52" s="738"/>
      <c r="FF52" s="738"/>
      <c r="FG52" s="738"/>
      <c r="FH52" s="738"/>
      <c r="FI52" s="738"/>
      <c r="FJ52" s="738"/>
      <c r="FK52" s="738"/>
      <c r="FL52" s="738"/>
      <c r="FM52" s="738"/>
      <c r="FN52" s="738"/>
      <c r="FO52" s="738"/>
      <c r="FP52" s="738"/>
      <c r="FQ52" s="738"/>
      <c r="FR52" s="738"/>
      <c r="FS52" s="738"/>
      <c r="FT52" s="738"/>
      <c r="FU52" s="738"/>
      <c r="FV52" s="738"/>
      <c r="FW52" s="738"/>
      <c r="FX52" s="738"/>
      <c r="FY52" s="738"/>
      <c r="FZ52" s="738"/>
      <c r="GA52" s="738"/>
      <c r="GB52" s="738"/>
      <c r="GC52" s="738"/>
      <c r="GD52" s="738"/>
      <c r="GE52" s="738"/>
      <c r="GF52" s="738"/>
      <c r="GG52" s="738"/>
      <c r="GH52" s="738"/>
      <c r="GI52" s="738"/>
      <c r="GJ52" s="738"/>
      <c r="GK52" s="738"/>
      <c r="GL52" s="738"/>
      <c r="GM52" s="738"/>
      <c r="GN52" s="738"/>
      <c r="GO52" s="738"/>
      <c r="GP52" s="738"/>
      <c r="GQ52" s="738"/>
      <c r="GR52" s="738"/>
      <c r="GS52" s="738"/>
      <c r="GT52" s="738"/>
      <c r="GU52" s="738"/>
      <c r="GV52" s="738"/>
      <c r="GW52" s="738"/>
      <c r="GX52" s="738"/>
      <c r="GY52" s="738"/>
      <c r="GZ52" s="738"/>
      <c r="HA52" s="738"/>
      <c r="HB52" s="738"/>
      <c r="HC52" s="738"/>
      <c r="HD52" s="738"/>
      <c r="HE52" s="738"/>
      <c r="HF52" s="738"/>
      <c r="HG52" s="738"/>
      <c r="HH52" s="738"/>
      <c r="HI52" s="738"/>
      <c r="HJ52" s="738"/>
      <c r="HK52" s="738"/>
      <c r="HL52" s="738"/>
      <c r="HM52" s="738"/>
      <c r="HN52" s="738"/>
      <c r="HO52" s="738"/>
      <c r="HP52" s="738"/>
      <c r="HQ52" s="738"/>
      <c r="HR52" s="738"/>
      <c r="HS52" s="738"/>
      <c r="HT52" s="738"/>
      <c r="HU52" s="738"/>
      <c r="HV52" s="738"/>
      <c r="HW52" s="738"/>
      <c r="HX52" s="738"/>
      <c r="HY52" s="738"/>
      <c r="HZ52" s="738"/>
      <c r="IA52" s="738"/>
      <c r="IB52" s="738"/>
      <c r="IC52" s="738"/>
      <c r="ID52" s="738"/>
      <c r="IE52" s="738"/>
      <c r="IF52" s="738"/>
      <c r="IG52" s="738"/>
      <c r="IH52" s="738"/>
      <c r="II52" s="738"/>
      <c r="IJ52" s="738"/>
      <c r="IK52" s="738"/>
      <c r="IL52" s="738"/>
      <c r="IM52" s="738"/>
      <c r="IN52" s="738"/>
      <c r="IO52" s="738"/>
      <c r="IP52" s="738"/>
      <c r="IQ52" s="738"/>
      <c r="IR52" s="738"/>
      <c r="IS52" s="738"/>
      <c r="IT52" s="738"/>
      <c r="IU52" s="738"/>
      <c r="IV52" s="738"/>
      <c r="IW52" s="738"/>
      <c r="IX52" s="738"/>
      <c r="IY52" s="738"/>
      <c r="IZ52" s="738"/>
      <c r="JA52" s="738"/>
      <c r="JB52" s="738"/>
      <c r="JC52" s="738"/>
      <c r="JD52" s="738"/>
      <c r="JE52" s="738"/>
      <c r="JF52" s="738"/>
      <c r="JG52" s="738"/>
      <c r="JH52" s="738"/>
      <c r="JI52" s="738"/>
      <c r="JJ52" s="738"/>
      <c r="JK52" s="738"/>
      <c r="JL52" s="738"/>
      <c r="JM52" s="738"/>
      <c r="JN52" s="738"/>
      <c r="JO52" s="738"/>
      <c r="JP52" s="738"/>
      <c r="JQ52" s="738"/>
      <c r="JR52" s="738"/>
      <c r="JS52" s="738"/>
      <c r="JT52" s="738"/>
      <c r="JU52" s="738"/>
      <c r="JV52" s="738"/>
      <c r="JW52" s="738"/>
      <c r="JX52" s="738"/>
      <c r="JY52" s="738"/>
      <c r="JZ52" s="738"/>
      <c r="KA52" s="738"/>
      <c r="KB52" s="738"/>
      <c r="KC52" s="738"/>
      <c r="KD52" s="738"/>
      <c r="KE52" s="738"/>
      <c r="KF52" s="738"/>
      <c r="KG52" s="738"/>
      <c r="KH52" s="738"/>
      <c r="KI52" s="738"/>
      <c r="KJ52" s="738"/>
      <c r="KK52" s="738"/>
      <c r="KL52" s="738"/>
      <c r="KM52" s="738"/>
      <c r="KN52" s="738"/>
      <c r="KO52" s="738"/>
      <c r="KP52" s="738"/>
      <c r="KQ52" s="738"/>
      <c r="KR52" s="738"/>
      <c r="KS52" s="738"/>
      <c r="KT52" s="738"/>
      <c r="KU52" s="738"/>
      <c r="KV52" s="738"/>
      <c r="KW52" s="738"/>
      <c r="KX52" s="738"/>
      <c r="KY52" s="738"/>
      <c r="KZ52" s="738"/>
      <c r="LA52" s="738"/>
      <c r="LB52" s="738"/>
      <c r="LC52" s="738"/>
      <c r="LD52" s="738"/>
      <c r="LE52" s="738"/>
      <c r="LF52" s="738"/>
      <c r="LG52" s="738"/>
      <c r="LH52" s="738"/>
      <c r="LI52" s="738"/>
      <c r="LJ52" s="738"/>
      <c r="LK52" s="738"/>
      <c r="LL52" s="738"/>
      <c r="LM52" s="738"/>
      <c r="LN52" s="738"/>
      <c r="LO52" s="738"/>
      <c r="LP52" s="738"/>
      <c r="LQ52" s="738"/>
      <c r="LR52" s="738"/>
      <c r="LS52" s="738"/>
      <c r="LT52" s="738"/>
      <c r="LU52" s="738"/>
      <c r="LV52" s="738"/>
      <c r="LW52" s="738"/>
      <c r="LX52" s="738"/>
      <c r="LY52" s="738"/>
      <c r="LZ52" s="738"/>
      <c r="MA52" s="738"/>
      <c r="MB52" s="738"/>
      <c r="MC52" s="738"/>
      <c r="MD52" s="738"/>
      <c r="ME52" s="738"/>
      <c r="MF52" s="738"/>
      <c r="MG52" s="738"/>
      <c r="MH52" s="738"/>
      <c r="MI52" s="738"/>
      <c r="MJ52" s="738"/>
      <c r="MK52" s="738"/>
      <c r="ML52" s="738"/>
      <c r="MM52" s="738"/>
      <c r="MN52" s="738"/>
      <c r="MO52" s="738"/>
      <c r="MP52" s="738"/>
      <c r="MQ52" s="738"/>
      <c r="MR52" s="738"/>
      <c r="MS52" s="738"/>
      <c r="MT52" s="738"/>
      <c r="MU52" s="738"/>
      <c r="MV52" s="738"/>
      <c r="MW52" s="738"/>
      <c r="MX52" s="738"/>
      <c r="MY52" s="738"/>
      <c r="MZ52" s="738"/>
      <c r="NA52" s="738"/>
      <c r="NB52" s="738"/>
      <c r="NC52" s="738"/>
      <c r="ND52" s="738"/>
      <c r="NE52" s="738"/>
      <c r="NF52" s="738"/>
      <c r="NG52" s="738"/>
      <c r="NH52" s="738"/>
      <c r="NI52" s="738"/>
      <c r="NJ52" s="738"/>
      <c r="NK52" s="738"/>
      <c r="NL52" s="738"/>
      <c r="NM52" s="738"/>
      <c r="NN52" s="738"/>
      <c r="NO52" s="738"/>
      <c r="NP52" s="738"/>
      <c r="NQ52" s="738"/>
      <c r="NR52" s="738"/>
      <c r="NS52" s="738"/>
      <c r="NT52" s="738"/>
      <c r="NU52" s="738"/>
      <c r="NV52" s="738"/>
      <c r="NW52" s="738"/>
      <c r="NX52" s="738"/>
      <c r="NY52" s="738"/>
      <c r="NZ52" s="738"/>
      <c r="OA52" s="738"/>
      <c r="OB52" s="738"/>
      <c r="OC52" s="738"/>
      <c r="OD52" s="738"/>
      <c r="OE52" s="738"/>
      <c r="OF52" s="738"/>
      <c r="OG52" s="738"/>
      <c r="OH52" s="738"/>
      <c r="OI52" s="738"/>
      <c r="OJ52" s="738"/>
      <c r="OK52" s="738"/>
      <c r="OL52" s="738"/>
      <c r="OM52" s="738"/>
      <c r="ON52" s="738"/>
      <c r="OO52" s="738"/>
      <c r="OP52" s="738"/>
      <c r="OQ52" s="738"/>
      <c r="OR52" s="738"/>
      <c r="OS52" s="738"/>
      <c r="OT52" s="738"/>
      <c r="OU52" s="738"/>
      <c r="OV52" s="738"/>
      <c r="OW52" s="738"/>
      <c r="OX52" s="738"/>
      <c r="OY52" s="738"/>
      <c r="OZ52" s="738"/>
      <c r="PA52" s="738"/>
      <c r="PB52" s="738"/>
      <c r="PC52" s="738"/>
      <c r="PD52" s="738"/>
      <c r="PE52" s="738"/>
      <c r="PF52" s="738"/>
      <c r="PG52" s="738"/>
      <c r="PH52" s="738"/>
      <c r="PI52" s="738"/>
      <c r="PJ52" s="738"/>
      <c r="PK52" s="738"/>
      <c r="PL52" s="738"/>
      <c r="PM52" s="738"/>
      <c r="PN52" s="738"/>
      <c r="PO52" s="738"/>
      <c r="PP52" s="738"/>
      <c r="PQ52" s="738"/>
      <c r="PR52" s="738"/>
      <c r="PS52" s="738"/>
      <c r="PT52" s="738"/>
      <c r="PU52" s="738"/>
      <c r="PV52" s="738"/>
      <c r="PW52" s="738"/>
      <c r="PX52" s="738"/>
      <c r="PY52" s="738"/>
      <c r="PZ52" s="738"/>
      <c r="QA52" s="738"/>
      <c r="QB52" s="738"/>
      <c r="QC52" s="738"/>
      <c r="QD52" s="738"/>
      <c r="QE52" s="738"/>
      <c r="QF52" s="738"/>
      <c r="QG52" s="738"/>
      <c r="QH52" s="738"/>
      <c r="QI52" s="738"/>
      <c r="QJ52" s="738"/>
      <c r="QK52" s="738"/>
      <c r="QL52" s="738"/>
      <c r="QM52" s="738"/>
      <c r="QN52" s="738"/>
      <c r="QO52" s="738"/>
      <c r="QP52" s="738"/>
      <c r="QQ52" s="738"/>
      <c r="QR52" s="738"/>
      <c r="QS52" s="738"/>
      <c r="QT52" s="738"/>
      <c r="QU52" s="738"/>
      <c r="QV52" s="738"/>
      <c r="QW52" s="738"/>
      <c r="QX52" s="738"/>
      <c r="QY52" s="738"/>
      <c r="QZ52" s="738"/>
      <c r="RA52" s="738"/>
      <c r="RB52" s="738"/>
      <c r="RC52" s="738"/>
      <c r="RD52" s="738"/>
      <c r="RE52" s="738"/>
      <c r="RF52" s="738"/>
      <c r="RG52" s="738"/>
      <c r="RH52" s="738"/>
      <c r="RI52" s="738"/>
      <c r="RJ52" s="738"/>
      <c r="RK52" s="738"/>
      <c r="RL52" s="738"/>
      <c r="RM52" s="738"/>
      <c r="RN52" s="738"/>
      <c r="RO52" s="738"/>
      <c r="RP52" s="738"/>
      <c r="RQ52" s="738"/>
      <c r="RR52" s="738"/>
      <c r="RS52" s="738"/>
      <c r="RT52" s="738"/>
      <c r="RU52" s="738"/>
      <c r="RV52" s="738"/>
      <c r="RW52" s="738"/>
      <c r="RX52" s="738"/>
      <c r="RY52" s="738"/>
      <c r="RZ52" s="738"/>
      <c r="SA52" s="738"/>
      <c r="SB52" s="738"/>
      <c r="SC52" s="738"/>
      <c r="SD52" s="738"/>
      <c r="SE52" s="738"/>
      <c r="SF52" s="738"/>
      <c r="SG52" s="738"/>
      <c r="SH52" s="738"/>
      <c r="SI52" s="738"/>
      <c r="SJ52" s="738"/>
      <c r="SK52" s="738"/>
      <c r="SL52" s="738"/>
      <c r="SM52" s="738"/>
      <c r="SN52" s="738"/>
      <c r="SO52" s="738"/>
      <c r="SP52" s="738"/>
      <c r="SQ52" s="738"/>
      <c r="SR52" s="738"/>
      <c r="SS52" s="738"/>
      <c r="ST52" s="738"/>
      <c r="SU52" s="738"/>
      <c r="SV52" s="738"/>
      <c r="SW52" s="738"/>
      <c r="SX52" s="738"/>
      <c r="SY52" s="738"/>
      <c r="SZ52" s="738"/>
      <c r="TA52" s="738"/>
      <c r="TB52" s="738"/>
      <c r="TC52" s="738"/>
      <c r="TD52" s="738"/>
      <c r="TE52" s="738"/>
      <c r="TF52" s="738"/>
      <c r="TG52" s="738"/>
      <c r="TH52" s="738"/>
      <c r="TI52" s="738"/>
      <c r="TJ52" s="738"/>
      <c r="TK52" s="738"/>
      <c r="TL52" s="738"/>
      <c r="TM52" s="738"/>
      <c r="TN52" s="738"/>
      <c r="TO52" s="738"/>
      <c r="TP52" s="738"/>
      <c r="TQ52" s="738"/>
      <c r="TR52" s="738"/>
      <c r="TS52" s="738"/>
      <c r="TT52" s="738"/>
      <c r="TU52" s="738"/>
      <c r="TV52" s="738"/>
      <c r="TW52" s="738"/>
      <c r="TX52" s="738"/>
      <c r="TY52" s="738"/>
      <c r="TZ52" s="738"/>
      <c r="UA52" s="738"/>
      <c r="UB52" s="738"/>
      <c r="UC52" s="738"/>
      <c r="UD52" s="738"/>
      <c r="UE52" s="738"/>
      <c r="UF52" s="738"/>
      <c r="UG52" s="738"/>
      <c r="UH52" s="738"/>
      <c r="UI52" s="738"/>
      <c r="UJ52" s="738"/>
      <c r="UK52" s="738"/>
      <c r="UL52" s="738"/>
      <c r="UM52" s="738"/>
      <c r="UN52" s="738"/>
      <c r="UO52" s="738"/>
      <c r="UP52" s="738"/>
      <c r="UQ52" s="738"/>
      <c r="UR52" s="738"/>
      <c r="US52" s="738"/>
      <c r="UT52" s="738"/>
      <c r="UU52" s="738"/>
      <c r="UV52" s="738"/>
      <c r="UW52" s="738"/>
      <c r="UX52" s="738"/>
      <c r="UY52" s="738"/>
      <c r="UZ52" s="738"/>
      <c r="VA52" s="738"/>
      <c r="VB52" s="738"/>
      <c r="VC52" s="738"/>
      <c r="VD52" s="738"/>
      <c r="VE52" s="738"/>
      <c r="VF52" s="738"/>
      <c r="VG52" s="738"/>
      <c r="VH52" s="738"/>
      <c r="VI52" s="738"/>
      <c r="VJ52" s="738"/>
      <c r="VK52" s="738"/>
      <c r="VL52" s="738"/>
      <c r="VM52" s="738"/>
      <c r="VN52" s="738"/>
      <c r="VO52" s="738"/>
      <c r="VP52" s="738"/>
      <c r="VQ52" s="738"/>
      <c r="VR52" s="738"/>
      <c r="VS52" s="738"/>
      <c r="VT52" s="738"/>
      <c r="VU52" s="738"/>
      <c r="VV52" s="738"/>
      <c r="VW52" s="738"/>
      <c r="VX52" s="738"/>
      <c r="VY52" s="738"/>
      <c r="VZ52" s="738"/>
      <c r="WA52" s="738"/>
      <c r="WB52" s="738"/>
      <c r="WC52" s="738"/>
      <c r="WD52" s="738"/>
      <c r="WE52" s="738"/>
      <c r="WF52" s="738"/>
      <c r="WG52" s="738"/>
      <c r="WH52" s="738"/>
      <c r="WI52" s="738"/>
      <c r="WJ52" s="738"/>
      <c r="WK52" s="738"/>
      <c r="WL52" s="738"/>
      <c r="WM52" s="738"/>
      <c r="WN52" s="738"/>
      <c r="WO52" s="738"/>
      <c r="WP52" s="738"/>
      <c r="WQ52" s="738"/>
      <c r="WR52" s="738"/>
      <c r="WS52" s="738"/>
      <c r="WT52" s="738"/>
      <c r="WU52" s="738"/>
      <c r="WV52" s="738"/>
      <c r="WW52" s="738"/>
      <c r="WX52" s="738"/>
      <c r="WY52" s="738"/>
      <c r="WZ52" s="738"/>
      <c r="XA52" s="738"/>
      <c r="XB52" s="738"/>
      <c r="XC52" s="738"/>
      <c r="XD52" s="738"/>
      <c r="XE52" s="738"/>
      <c r="XF52" s="738"/>
      <c r="XG52" s="738"/>
      <c r="XH52" s="738"/>
      <c r="XI52" s="738"/>
      <c r="XJ52" s="738"/>
      <c r="XK52" s="738"/>
      <c r="XL52" s="738"/>
      <c r="XM52" s="738"/>
      <c r="XN52" s="738"/>
      <c r="XO52" s="738"/>
      <c r="XP52" s="738"/>
      <c r="XQ52" s="738"/>
      <c r="XR52" s="738"/>
      <c r="XS52" s="738"/>
      <c r="XT52" s="738"/>
      <c r="XU52" s="738"/>
      <c r="XV52" s="738"/>
      <c r="XW52" s="738"/>
      <c r="XX52" s="738"/>
      <c r="XY52" s="738"/>
      <c r="XZ52" s="738"/>
      <c r="YA52" s="738"/>
      <c r="YB52" s="738"/>
      <c r="YC52" s="738"/>
      <c r="YD52" s="738"/>
      <c r="YE52" s="738"/>
      <c r="YF52" s="738"/>
      <c r="YG52" s="738"/>
      <c r="YH52" s="738"/>
      <c r="YI52" s="738"/>
      <c r="YJ52" s="738"/>
      <c r="YK52" s="738"/>
      <c r="YL52" s="738"/>
      <c r="YM52" s="738"/>
      <c r="YN52" s="738"/>
      <c r="YO52" s="738"/>
      <c r="YP52" s="738"/>
      <c r="YQ52" s="738"/>
      <c r="YR52" s="738"/>
      <c r="YS52" s="738"/>
      <c r="YT52" s="738"/>
      <c r="YU52" s="738"/>
      <c r="YV52" s="738"/>
      <c r="YW52" s="738"/>
      <c r="YX52" s="738"/>
      <c r="YY52" s="738"/>
      <c r="YZ52" s="738"/>
      <c r="ZA52" s="738"/>
      <c r="ZB52" s="738"/>
      <c r="ZC52" s="738"/>
      <c r="ZD52" s="738"/>
      <c r="ZE52" s="738"/>
      <c r="ZF52" s="738"/>
      <c r="ZG52" s="738"/>
      <c r="ZH52" s="738"/>
      <c r="ZI52" s="738"/>
      <c r="ZJ52" s="738"/>
      <c r="ZK52" s="738"/>
      <c r="ZL52" s="738"/>
      <c r="ZM52" s="738"/>
      <c r="ZN52" s="738"/>
      <c r="ZO52" s="738"/>
      <c r="ZP52" s="738"/>
      <c r="ZQ52" s="738"/>
      <c r="ZR52" s="738"/>
      <c r="ZS52" s="738"/>
      <c r="ZT52" s="738"/>
      <c r="ZU52" s="738"/>
      <c r="ZV52" s="738"/>
      <c r="ZW52" s="738"/>
      <c r="ZX52" s="738"/>
      <c r="ZY52" s="738"/>
      <c r="ZZ52" s="738"/>
      <c r="AAA52" s="738"/>
      <c r="AAB52" s="738"/>
      <c r="AAC52" s="738"/>
      <c r="AAD52" s="738"/>
      <c r="AAE52" s="738"/>
      <c r="AAF52" s="738"/>
      <c r="AAG52" s="738"/>
      <c r="AAH52" s="738"/>
      <c r="AAI52" s="738"/>
      <c r="AAJ52" s="738"/>
      <c r="AAK52" s="738"/>
      <c r="AAL52" s="738"/>
      <c r="AAM52" s="738"/>
      <c r="AAN52" s="738"/>
      <c r="AAO52" s="738"/>
      <c r="AAP52" s="738"/>
      <c r="AAQ52" s="738"/>
      <c r="AAR52" s="738"/>
      <c r="AAS52" s="738"/>
      <c r="AAT52" s="738"/>
      <c r="AAU52" s="738"/>
      <c r="AAV52" s="738"/>
      <c r="AAW52" s="738"/>
      <c r="AAX52" s="738"/>
      <c r="AAY52" s="738"/>
      <c r="AAZ52" s="738"/>
      <c r="ABA52" s="738"/>
      <c r="ABB52" s="738"/>
      <c r="ABC52" s="738"/>
      <c r="ABD52" s="738"/>
      <c r="ABE52" s="738"/>
      <c r="ABF52" s="738"/>
      <c r="ABG52" s="738"/>
      <c r="ABH52" s="738"/>
      <c r="ABI52" s="738"/>
      <c r="ABJ52" s="738"/>
      <c r="ABK52" s="738"/>
      <c r="ABL52" s="738"/>
      <c r="ABM52" s="738"/>
      <c r="ABN52" s="738"/>
      <c r="ABO52" s="738"/>
      <c r="ABP52" s="738"/>
      <c r="ABQ52" s="738"/>
      <c r="ABR52" s="738"/>
      <c r="ABS52" s="738"/>
      <c r="ABT52" s="738"/>
      <c r="ABU52" s="738"/>
      <c r="ABV52" s="738"/>
      <c r="ABW52" s="738"/>
      <c r="ABX52" s="738"/>
      <c r="ABY52" s="738"/>
      <c r="ABZ52" s="738"/>
      <c r="ACA52" s="738"/>
      <c r="ACB52" s="738"/>
      <c r="ACC52" s="738"/>
      <c r="ACD52" s="738"/>
      <c r="ACE52" s="738"/>
      <c r="ACF52" s="738"/>
      <c r="ACG52" s="738"/>
      <c r="ACH52" s="738"/>
      <c r="ACI52" s="738"/>
      <c r="ACJ52" s="738"/>
      <c r="ACK52" s="738"/>
      <c r="ACL52" s="738"/>
      <c r="ACM52" s="738"/>
      <c r="ACN52" s="738"/>
      <c r="ACO52" s="738"/>
      <c r="ACP52" s="738"/>
      <c r="ACQ52" s="738"/>
      <c r="ACR52" s="738"/>
      <c r="ACS52" s="738"/>
      <c r="ACT52" s="738"/>
      <c r="ACU52" s="738"/>
      <c r="ACV52" s="738"/>
      <c r="ACW52" s="738"/>
      <c r="ACX52" s="738"/>
      <c r="ACY52" s="738"/>
      <c r="ACZ52" s="738"/>
      <c r="ADA52" s="738"/>
      <c r="ADB52" s="738"/>
      <c r="ADC52" s="738"/>
      <c r="ADD52" s="738"/>
      <c r="ADE52" s="738"/>
      <c r="ADF52" s="738"/>
      <c r="ADG52" s="738"/>
      <c r="ADH52" s="738"/>
      <c r="ADI52" s="738"/>
      <c r="ADJ52" s="738"/>
      <c r="ADK52" s="738"/>
      <c r="ADL52" s="738"/>
      <c r="ADM52" s="738"/>
      <c r="ADN52" s="738"/>
      <c r="ADO52" s="738"/>
      <c r="ADP52" s="738"/>
      <c r="ADQ52" s="738"/>
      <c r="ADR52" s="738"/>
      <c r="ADS52" s="738"/>
      <c r="ADT52" s="738"/>
      <c r="ADU52" s="738"/>
      <c r="ADV52" s="738"/>
      <c r="ADW52" s="738"/>
      <c r="ADX52" s="738"/>
      <c r="ADY52" s="738"/>
      <c r="ADZ52" s="738"/>
      <c r="AEA52" s="738"/>
      <c r="AEB52" s="738"/>
      <c r="AEC52" s="738"/>
      <c r="AED52" s="738"/>
      <c r="AEE52" s="738"/>
      <c r="AEF52" s="738"/>
      <c r="AEG52" s="738"/>
      <c r="AEH52" s="738"/>
      <c r="AEI52" s="738"/>
      <c r="AEJ52" s="738"/>
      <c r="AEK52" s="738"/>
      <c r="AEL52" s="738"/>
      <c r="AEM52" s="738"/>
      <c r="AEN52" s="738"/>
      <c r="AEO52" s="738"/>
      <c r="AEP52" s="738"/>
      <c r="AEQ52" s="738"/>
      <c r="AER52" s="738"/>
      <c r="AES52" s="738"/>
      <c r="AET52" s="738"/>
      <c r="AEU52" s="738"/>
      <c r="AEV52" s="738"/>
      <c r="AEW52" s="738"/>
      <c r="AEX52" s="738"/>
      <c r="AEY52" s="738"/>
      <c r="AEZ52" s="738"/>
      <c r="AFA52" s="738"/>
      <c r="AFB52" s="738"/>
      <c r="AFC52" s="738"/>
      <c r="AFD52" s="738"/>
      <c r="AFE52" s="738"/>
      <c r="AFF52" s="738"/>
      <c r="AFG52" s="738"/>
      <c r="AFH52" s="738"/>
      <c r="AFI52" s="738"/>
      <c r="AFJ52" s="738"/>
      <c r="AFK52" s="738"/>
      <c r="AFL52" s="738"/>
      <c r="AFM52" s="738"/>
      <c r="AFN52" s="738"/>
      <c r="AFO52" s="738"/>
      <c r="AFP52" s="738"/>
      <c r="AFQ52" s="738"/>
      <c r="AFR52" s="738"/>
      <c r="AFS52" s="738"/>
      <c r="AFT52" s="738"/>
      <c r="AFU52" s="738"/>
      <c r="AFV52" s="738"/>
      <c r="AFW52" s="738"/>
      <c r="AFX52" s="738"/>
      <c r="AFY52" s="738"/>
      <c r="AFZ52" s="738"/>
      <c r="AGA52" s="738"/>
      <c r="AGB52" s="738"/>
      <c r="AGC52" s="738"/>
      <c r="AGD52" s="738"/>
      <c r="AGE52" s="738"/>
      <c r="AGF52" s="738"/>
      <c r="AGG52" s="738"/>
      <c r="AGH52" s="738"/>
      <c r="AGI52" s="738"/>
      <c r="AGJ52" s="738"/>
      <c r="AGK52" s="738"/>
      <c r="AGL52" s="738"/>
      <c r="AGM52" s="738"/>
      <c r="AGN52" s="738"/>
      <c r="AGO52" s="738"/>
      <c r="AGP52" s="738"/>
      <c r="AGQ52" s="738"/>
      <c r="AGR52" s="738"/>
      <c r="AGS52" s="738"/>
      <c r="AGT52" s="738"/>
      <c r="AGU52" s="738"/>
      <c r="AGV52" s="738"/>
      <c r="AGW52" s="738"/>
      <c r="AGX52" s="738"/>
      <c r="AGY52" s="738"/>
      <c r="AGZ52" s="738"/>
      <c r="AHA52" s="738"/>
      <c r="AHB52" s="738"/>
      <c r="AHC52" s="738"/>
      <c r="AHD52" s="738"/>
      <c r="AHE52" s="738"/>
      <c r="AHF52" s="738"/>
      <c r="AHG52" s="738"/>
      <c r="AHH52" s="738"/>
      <c r="AHI52" s="738"/>
      <c r="AHJ52" s="738"/>
      <c r="AHK52" s="738"/>
      <c r="AHL52" s="738"/>
      <c r="AHM52" s="738"/>
      <c r="AHN52" s="738"/>
      <c r="AHO52" s="738"/>
      <c r="AHP52" s="738"/>
      <c r="AHQ52" s="738"/>
      <c r="AHR52" s="738"/>
      <c r="AHS52" s="738"/>
      <c r="AHT52" s="738"/>
      <c r="AHU52" s="738"/>
      <c r="AHV52" s="738"/>
      <c r="AHW52" s="738"/>
      <c r="AHX52" s="738"/>
      <c r="AHY52" s="738"/>
      <c r="AHZ52" s="738"/>
      <c r="AIA52" s="738"/>
      <c r="AIB52" s="738"/>
      <c r="AIC52" s="738"/>
      <c r="AID52" s="738"/>
      <c r="AIE52" s="738"/>
      <c r="AIF52" s="738"/>
      <c r="AIG52" s="738"/>
      <c r="AIH52" s="738"/>
      <c r="AII52" s="738"/>
      <c r="AIJ52" s="738"/>
      <c r="AIK52" s="738"/>
      <c r="AIL52" s="738"/>
      <c r="AIM52" s="738"/>
      <c r="AIN52" s="738"/>
      <c r="AIO52" s="738"/>
      <c r="AIP52" s="738"/>
      <c r="AIQ52" s="738"/>
      <c r="AIR52" s="738"/>
      <c r="AIS52" s="738"/>
      <c r="AIT52" s="738"/>
      <c r="AIU52" s="738"/>
      <c r="AIV52" s="738"/>
      <c r="AIW52" s="738"/>
      <c r="AIX52" s="738"/>
      <c r="AIY52" s="738"/>
      <c r="AIZ52" s="738"/>
      <c r="AJA52" s="738"/>
      <c r="AJB52" s="738"/>
      <c r="AJC52" s="738"/>
      <c r="AJD52" s="738"/>
      <c r="AJE52" s="738"/>
      <c r="AJF52" s="738"/>
      <c r="AJG52" s="738"/>
      <c r="AJH52" s="738"/>
      <c r="AJI52" s="738"/>
      <c r="AJJ52" s="738"/>
      <c r="AJK52" s="738"/>
      <c r="AJL52" s="738"/>
      <c r="AJM52" s="738"/>
      <c r="AJN52" s="738"/>
      <c r="AJO52" s="738"/>
      <c r="AJP52" s="738"/>
      <c r="AJQ52" s="738"/>
      <c r="AJR52" s="738"/>
      <c r="AJS52" s="738"/>
      <c r="AJT52" s="738"/>
      <c r="AJU52" s="738"/>
      <c r="AJV52" s="738"/>
      <c r="AJW52" s="738"/>
      <c r="AJX52" s="738"/>
      <c r="AJY52" s="738"/>
      <c r="AJZ52" s="738"/>
      <c r="AKA52" s="738"/>
      <c r="AKB52" s="738"/>
      <c r="AKC52" s="738"/>
      <c r="AKD52" s="738"/>
      <c r="AKE52" s="738"/>
      <c r="AKF52" s="738"/>
      <c r="AKG52" s="738"/>
      <c r="AKH52" s="738"/>
      <c r="AKI52" s="738"/>
      <c r="AKJ52" s="738"/>
      <c r="AKK52" s="738"/>
      <c r="AKL52" s="738"/>
      <c r="AKM52" s="738"/>
      <c r="AKN52" s="738"/>
      <c r="AKO52" s="738"/>
      <c r="AKP52" s="738"/>
      <c r="AKQ52" s="738"/>
      <c r="AKR52" s="738"/>
      <c r="AKS52" s="738"/>
      <c r="AKT52" s="738"/>
      <c r="AKU52" s="738"/>
      <c r="AKV52" s="738"/>
      <c r="AKW52" s="738"/>
      <c r="AKX52" s="738"/>
      <c r="AKY52" s="738"/>
      <c r="AKZ52" s="738"/>
      <c r="ALA52" s="738"/>
      <c r="ALB52" s="738"/>
      <c r="ALC52" s="738"/>
      <c r="ALD52" s="738"/>
      <c r="ALE52" s="738"/>
      <c r="ALF52" s="738"/>
      <c r="ALG52" s="738"/>
      <c r="ALH52" s="738"/>
      <c r="ALI52" s="738"/>
      <c r="ALJ52" s="738"/>
      <c r="ALK52" s="738"/>
      <c r="ALL52" s="738"/>
      <c r="ALM52" s="738"/>
      <c r="ALN52" s="738"/>
      <c r="ALO52" s="738"/>
      <c r="ALP52" s="738"/>
      <c r="ALQ52" s="738"/>
      <c r="ALR52" s="738"/>
      <c r="ALS52" s="738"/>
      <c r="ALT52" s="738"/>
      <c r="ALU52" s="738"/>
      <c r="ALV52" s="738"/>
      <c r="ALW52" s="738"/>
      <c r="ALX52" s="738"/>
      <c r="ALY52" s="738"/>
      <c r="ALZ52" s="738"/>
      <c r="AMA52" s="738"/>
      <c r="AMB52" s="738"/>
      <c r="AMC52" s="738"/>
      <c r="AMD52" s="738"/>
    </row>
    <row r="53" spans="1:1018" s="224" customFormat="1" ht="13.5" customHeight="1">
      <c r="A53" s="225">
        <f t="shared" si="1"/>
        <v>45</v>
      </c>
      <c r="B53" s="217"/>
      <c r="C53" s="217"/>
      <c r="D53" s="241" t="s">
        <v>392</v>
      </c>
      <c r="E53" s="217"/>
      <c r="F53" s="217"/>
      <c r="G53" s="217"/>
      <c r="H53" s="773" t="s">
        <v>2752</v>
      </c>
      <c r="I53" s="729">
        <v>59350</v>
      </c>
      <c r="J53" s="728" t="s">
        <v>1113</v>
      </c>
      <c r="K53" s="729" t="s">
        <v>1114</v>
      </c>
      <c r="L53" s="728" t="s">
        <v>1115</v>
      </c>
      <c r="M53" s="728" t="s">
        <v>392</v>
      </c>
      <c r="N53" s="728"/>
      <c r="O53" s="728"/>
      <c r="P53" s="252"/>
      <c r="Q53" s="728" t="s">
        <v>817</v>
      </c>
      <c r="R53" s="730"/>
      <c r="S53" s="728" t="s">
        <v>863</v>
      </c>
      <c r="T53" s="731"/>
      <c r="U53" s="728" t="s">
        <v>1116</v>
      </c>
      <c r="V53" s="732" t="s">
        <v>864</v>
      </c>
      <c r="W53" s="732" t="s">
        <v>864</v>
      </c>
      <c r="X53" s="732" t="s">
        <v>864</v>
      </c>
      <c r="Y53" s="232"/>
      <c r="Z53" s="733"/>
      <c r="AA53" s="728"/>
      <c r="AB53" s="734"/>
      <c r="AC53" s="728"/>
      <c r="AD53" s="731">
        <v>1</v>
      </c>
      <c r="AE53" s="731">
        <v>1</v>
      </c>
    </row>
    <row r="54" spans="1:1018" s="224" customFormat="1" ht="13.5" hidden="1" customHeight="1">
      <c r="A54" s="225">
        <f t="shared" si="1"/>
        <v>46</v>
      </c>
      <c r="B54" s="217"/>
      <c r="C54" s="217"/>
      <c r="D54" s="241" t="s">
        <v>1117</v>
      </c>
      <c r="E54" s="241"/>
      <c r="F54" s="241"/>
      <c r="G54" s="241"/>
      <c r="H54" s="263" t="s">
        <v>1652</v>
      </c>
      <c r="I54" s="729" t="s">
        <v>1119</v>
      </c>
      <c r="J54" s="728"/>
      <c r="K54" s="729" t="s">
        <v>1120</v>
      </c>
      <c r="L54" s="728"/>
      <c r="M54" s="728"/>
      <c r="N54" s="728"/>
      <c r="O54" s="728"/>
      <c r="P54" s="730"/>
      <c r="Q54" s="728" t="s">
        <v>817</v>
      </c>
      <c r="R54" s="730"/>
      <c r="S54" s="735" t="s">
        <v>863</v>
      </c>
      <c r="T54" s="281"/>
      <c r="U54" s="728"/>
      <c r="V54" s="732" t="s">
        <v>864</v>
      </c>
      <c r="W54" s="732"/>
      <c r="X54" s="732" t="s">
        <v>864</v>
      </c>
      <c r="Y54" s="232"/>
      <c r="Z54" s="733"/>
      <c r="AA54" s="728"/>
      <c r="AB54" s="734"/>
      <c r="AC54" s="728"/>
      <c r="AD54" s="731"/>
      <c r="AE54" s="731">
        <v>1</v>
      </c>
    </row>
    <row r="55" spans="1:1018" s="256" customFormat="1" ht="12.75" customHeight="1">
      <c r="A55" s="225">
        <f t="shared" si="1"/>
        <v>47</v>
      </c>
      <c r="B55" s="217"/>
      <c r="C55" s="217" t="s">
        <v>1121</v>
      </c>
      <c r="D55" s="221"/>
      <c r="E55" s="221"/>
      <c r="F55" s="221"/>
      <c r="G55" s="221"/>
      <c r="H55" s="773" t="s">
        <v>2753</v>
      </c>
      <c r="I55" s="729"/>
      <c r="J55" s="728"/>
      <c r="K55" s="729" t="s">
        <v>1123</v>
      </c>
      <c r="L55" s="728"/>
      <c r="M55" s="728"/>
      <c r="N55" s="728"/>
      <c r="O55" s="728"/>
      <c r="P55" s="730"/>
      <c r="Q55" s="728" t="s">
        <v>817</v>
      </c>
      <c r="R55" s="730" t="s">
        <v>864</v>
      </c>
      <c r="S55" s="243" t="s">
        <v>1123</v>
      </c>
      <c r="T55" s="731"/>
      <c r="U55" s="728"/>
      <c r="V55" s="732" t="s">
        <v>864</v>
      </c>
      <c r="W55" s="732" t="s">
        <v>864</v>
      </c>
      <c r="X55" s="732" t="s">
        <v>864</v>
      </c>
      <c r="Y55" s="232"/>
      <c r="Z55" s="733"/>
      <c r="AA55" s="728"/>
      <c r="AB55" s="734"/>
      <c r="AC55" s="728"/>
      <c r="AD55" s="731">
        <v>1</v>
      </c>
      <c r="AE55" s="731">
        <v>1</v>
      </c>
    </row>
    <row r="56" spans="1:1018" s="256" customFormat="1" ht="12.75" customHeight="1">
      <c r="A56" s="225">
        <f t="shared" si="1"/>
        <v>48</v>
      </c>
      <c r="B56" s="217"/>
      <c r="C56" s="217"/>
      <c r="D56" s="727" t="s">
        <v>415</v>
      </c>
      <c r="E56" s="221"/>
      <c r="F56" s="221"/>
      <c r="G56" s="221"/>
      <c r="H56" s="773" t="s">
        <v>2754</v>
      </c>
      <c r="I56" s="729" t="s">
        <v>1125</v>
      </c>
      <c r="J56" s="728"/>
      <c r="K56" s="729" t="s">
        <v>1126</v>
      </c>
      <c r="L56" s="728" t="s">
        <v>1127</v>
      </c>
      <c r="M56" s="728" t="s">
        <v>415</v>
      </c>
      <c r="N56" s="728"/>
      <c r="O56" s="728"/>
      <c r="P56" s="730"/>
      <c r="Q56" s="728" t="s">
        <v>817</v>
      </c>
      <c r="R56" s="730"/>
      <c r="S56" s="735" t="s">
        <v>863</v>
      </c>
      <c r="T56" s="281"/>
      <c r="U56" s="728"/>
      <c r="V56" s="732" t="s">
        <v>864</v>
      </c>
      <c r="W56" s="732" t="s">
        <v>864</v>
      </c>
      <c r="X56" s="732" t="s">
        <v>864</v>
      </c>
      <c r="Y56" s="232"/>
      <c r="Z56" s="733"/>
      <c r="AA56" s="728"/>
      <c r="AB56" s="734"/>
      <c r="AC56" s="728"/>
      <c r="AD56" s="731">
        <v>1</v>
      </c>
      <c r="AE56" s="731">
        <v>1</v>
      </c>
    </row>
    <row r="57" spans="1:1018" s="256" customFormat="1" ht="12.75" customHeight="1">
      <c r="A57" s="225">
        <f t="shared" si="1"/>
        <v>49</v>
      </c>
      <c r="B57" s="217"/>
      <c r="C57" s="217"/>
      <c r="D57" s="727" t="s">
        <v>1128</v>
      </c>
      <c r="E57" s="221"/>
      <c r="F57" s="221"/>
      <c r="G57" s="221"/>
      <c r="H57" s="773" t="s">
        <v>2755</v>
      </c>
      <c r="I57" s="729" t="s">
        <v>1130</v>
      </c>
      <c r="J57" s="728"/>
      <c r="K57" s="729" t="s">
        <v>1131</v>
      </c>
      <c r="L57" s="728" t="s">
        <v>1132</v>
      </c>
      <c r="M57" s="728" t="s">
        <v>424</v>
      </c>
      <c r="N57" s="728"/>
      <c r="O57" s="728"/>
      <c r="P57" s="730"/>
      <c r="Q57" s="728" t="s">
        <v>817</v>
      </c>
      <c r="R57" s="730"/>
      <c r="S57" s="735" t="s">
        <v>863</v>
      </c>
      <c r="T57" s="281"/>
      <c r="U57" s="728"/>
      <c r="V57" s="732" t="s">
        <v>864</v>
      </c>
      <c r="W57" s="732" t="s">
        <v>864</v>
      </c>
      <c r="X57" s="732" t="s">
        <v>864</v>
      </c>
      <c r="Y57" s="232"/>
      <c r="Z57" s="733"/>
      <c r="AA57" s="728"/>
      <c r="AB57" s="734"/>
      <c r="AC57" s="728"/>
      <c r="AD57" s="731">
        <v>1</v>
      </c>
      <c r="AE57" s="731">
        <v>1</v>
      </c>
    </row>
    <row r="58" spans="1:1018" s="244" customFormat="1" ht="12.75" customHeight="1">
      <c r="A58" s="225">
        <f t="shared" si="1"/>
        <v>50</v>
      </c>
      <c r="B58" s="217"/>
      <c r="C58" s="222"/>
      <c r="D58" s="727" t="s">
        <v>429</v>
      </c>
      <c r="E58" s="221"/>
      <c r="F58" s="221"/>
      <c r="G58" s="221"/>
      <c r="H58" s="773" t="s">
        <v>2756</v>
      </c>
      <c r="I58" s="729" t="s">
        <v>1134</v>
      </c>
      <c r="J58" s="728"/>
      <c r="K58" s="729" t="s">
        <v>1135</v>
      </c>
      <c r="L58" s="728"/>
      <c r="M58" s="728"/>
      <c r="N58" s="728"/>
      <c r="O58" s="728"/>
      <c r="P58" s="730"/>
      <c r="Q58" s="728" t="s">
        <v>817</v>
      </c>
      <c r="R58" s="730"/>
      <c r="S58" s="735" t="s">
        <v>863</v>
      </c>
      <c r="T58" s="281"/>
      <c r="U58" s="728"/>
      <c r="V58" s="732" t="s">
        <v>864</v>
      </c>
      <c r="W58" s="732" t="s">
        <v>864</v>
      </c>
      <c r="X58" s="732" t="s">
        <v>864</v>
      </c>
      <c r="Y58" s="232"/>
      <c r="Z58" s="733"/>
      <c r="AA58" s="728"/>
      <c r="AB58" s="734"/>
      <c r="AC58" s="728"/>
      <c r="AD58" s="731">
        <v>1</v>
      </c>
      <c r="AE58" s="731">
        <v>1</v>
      </c>
    </row>
    <row r="59" spans="1:1018" s="244" customFormat="1" ht="12.75" customHeight="1">
      <c r="A59" s="225">
        <f t="shared" si="1"/>
        <v>51</v>
      </c>
      <c r="B59" s="217"/>
      <c r="C59" s="222"/>
      <c r="D59" s="727" t="s">
        <v>426</v>
      </c>
      <c r="E59" s="221"/>
      <c r="F59" s="221"/>
      <c r="G59" s="221"/>
      <c r="H59" s="773" t="s">
        <v>2757</v>
      </c>
      <c r="I59" s="729" t="s">
        <v>1137</v>
      </c>
      <c r="J59" s="728"/>
      <c r="K59" s="729" t="s">
        <v>1138</v>
      </c>
      <c r="L59" s="728" t="s">
        <v>1139</v>
      </c>
      <c r="M59" s="728" t="s">
        <v>426</v>
      </c>
      <c r="N59" s="728"/>
      <c r="O59" s="728"/>
      <c r="P59" s="730"/>
      <c r="Q59" s="728" t="s">
        <v>823</v>
      </c>
      <c r="R59" s="730"/>
      <c r="S59" s="735" t="s">
        <v>863</v>
      </c>
      <c r="T59" s="281"/>
      <c r="U59" s="728"/>
      <c r="V59" s="732" t="s">
        <v>864</v>
      </c>
      <c r="W59" s="732" t="s">
        <v>864</v>
      </c>
      <c r="X59" s="732" t="s">
        <v>864</v>
      </c>
      <c r="Y59" s="232"/>
      <c r="Z59" s="733"/>
      <c r="AA59" s="728"/>
      <c r="AB59" s="734"/>
      <c r="AC59" s="728"/>
      <c r="AD59" s="731">
        <v>1</v>
      </c>
      <c r="AE59" s="731">
        <v>1</v>
      </c>
    </row>
    <row r="60" spans="1:1018" s="244" customFormat="1" ht="12.75" customHeight="1">
      <c r="A60" s="225">
        <f t="shared" si="1"/>
        <v>52</v>
      </c>
      <c r="B60" s="217"/>
      <c r="C60" s="222"/>
      <c r="D60" s="727" t="s">
        <v>1140</v>
      </c>
      <c r="E60" s="221"/>
      <c r="F60" s="221"/>
      <c r="G60" s="221"/>
      <c r="H60" s="773" t="s">
        <v>2758</v>
      </c>
      <c r="I60" s="729" t="s">
        <v>1142</v>
      </c>
      <c r="J60" s="728"/>
      <c r="K60" s="729" t="s">
        <v>1143</v>
      </c>
      <c r="L60" s="728"/>
      <c r="M60" s="728"/>
      <c r="N60" s="728"/>
      <c r="O60" s="728"/>
      <c r="P60" s="730"/>
      <c r="Q60" s="728" t="s">
        <v>817</v>
      </c>
      <c r="R60" s="730"/>
      <c r="S60" s="735" t="s">
        <v>863</v>
      </c>
      <c r="T60" s="281"/>
      <c r="U60" s="728"/>
      <c r="V60" s="732" t="s">
        <v>864</v>
      </c>
      <c r="W60" s="732" t="s">
        <v>864</v>
      </c>
      <c r="X60" s="732" t="s">
        <v>864</v>
      </c>
      <c r="Y60" s="232"/>
      <c r="Z60" s="733"/>
      <c r="AA60" s="728"/>
      <c r="AB60" s="734"/>
      <c r="AC60" s="728"/>
      <c r="AD60" s="731">
        <v>1</v>
      </c>
      <c r="AE60" s="731">
        <v>1</v>
      </c>
    </row>
    <row r="61" spans="1:1018" s="257" customFormat="1" ht="12.75" customHeight="1">
      <c r="A61" s="225">
        <f t="shared" si="1"/>
        <v>53</v>
      </c>
      <c r="B61" s="217"/>
      <c r="C61" s="222"/>
      <c r="D61" s="727" t="s">
        <v>1144</v>
      </c>
      <c r="E61" s="221"/>
      <c r="F61" s="221"/>
      <c r="G61" s="221"/>
      <c r="H61" s="773" t="s">
        <v>2759</v>
      </c>
      <c r="I61" s="729" t="s">
        <v>1145</v>
      </c>
      <c r="J61" s="728"/>
      <c r="K61" s="729" t="s">
        <v>1146</v>
      </c>
      <c r="L61" s="728"/>
      <c r="M61" s="728"/>
      <c r="N61" s="728"/>
      <c r="O61" s="728"/>
      <c r="P61" s="730"/>
      <c r="Q61" s="728" t="s">
        <v>817</v>
      </c>
      <c r="R61" s="730"/>
      <c r="S61" s="735" t="s">
        <v>863</v>
      </c>
      <c r="T61" s="281"/>
      <c r="U61" s="728"/>
      <c r="V61" s="732" t="s">
        <v>864</v>
      </c>
      <c r="W61" s="732" t="s">
        <v>864</v>
      </c>
      <c r="X61" s="732" t="s">
        <v>864</v>
      </c>
      <c r="Y61" s="232"/>
      <c r="Z61" s="733"/>
      <c r="AA61" s="728"/>
      <c r="AB61" s="734"/>
      <c r="AC61" s="728"/>
      <c r="AD61" s="731">
        <v>1</v>
      </c>
      <c r="AE61" s="731">
        <v>1</v>
      </c>
    </row>
    <row r="62" spans="1:1018" s="258" customFormat="1" ht="12.75" customHeight="1">
      <c r="A62" s="225">
        <f t="shared" si="1"/>
        <v>54</v>
      </c>
      <c r="B62" s="217"/>
      <c r="C62" s="218"/>
      <c r="D62" s="727" t="s">
        <v>1147</v>
      </c>
      <c r="E62" s="221"/>
      <c r="F62" s="221"/>
      <c r="G62" s="221"/>
      <c r="H62" s="773" t="s">
        <v>2760</v>
      </c>
      <c r="I62" s="729" t="s">
        <v>1148</v>
      </c>
      <c r="J62" s="728"/>
      <c r="K62" s="729" t="s">
        <v>1149</v>
      </c>
      <c r="L62" s="728"/>
      <c r="M62" s="728"/>
      <c r="N62" s="728"/>
      <c r="O62" s="728"/>
      <c r="P62" s="730"/>
      <c r="Q62" s="728" t="s">
        <v>817</v>
      </c>
      <c r="R62" s="730"/>
      <c r="S62" s="735" t="s">
        <v>863</v>
      </c>
      <c r="T62" s="281"/>
      <c r="U62" s="728"/>
      <c r="V62" s="732" t="s">
        <v>864</v>
      </c>
      <c r="W62" s="732" t="s">
        <v>864</v>
      </c>
      <c r="X62" s="732" t="s">
        <v>864</v>
      </c>
      <c r="Y62" s="232"/>
      <c r="Z62" s="733"/>
      <c r="AA62" s="728"/>
      <c r="AB62" s="734"/>
      <c r="AC62" s="728"/>
      <c r="AD62" s="731">
        <v>1</v>
      </c>
      <c r="AE62" s="731">
        <v>1</v>
      </c>
    </row>
    <row r="63" spans="1:1018" s="256" customFormat="1" ht="12.95" customHeight="1">
      <c r="A63" s="225">
        <f t="shared" si="1"/>
        <v>55</v>
      </c>
      <c r="B63" s="217"/>
      <c r="C63" s="218"/>
      <c r="D63" s="727" t="s">
        <v>178</v>
      </c>
      <c r="E63" s="221"/>
      <c r="F63" s="221"/>
      <c r="G63" s="221"/>
      <c r="H63" s="773" t="s">
        <v>2761</v>
      </c>
      <c r="I63" s="729" t="s">
        <v>1151</v>
      </c>
      <c r="J63" s="728"/>
      <c r="K63" s="729" t="s">
        <v>1152</v>
      </c>
      <c r="L63" s="728"/>
      <c r="M63" s="728"/>
      <c r="N63" s="728"/>
      <c r="O63" s="728"/>
      <c r="P63" s="730"/>
      <c r="Q63" s="728" t="s">
        <v>817</v>
      </c>
      <c r="R63" s="730"/>
      <c r="S63" s="735" t="s">
        <v>863</v>
      </c>
      <c r="T63" s="281"/>
      <c r="U63" s="728"/>
      <c r="V63" s="732" t="s">
        <v>864</v>
      </c>
      <c r="W63" s="732" t="s">
        <v>864</v>
      </c>
      <c r="X63" s="732" t="s">
        <v>864</v>
      </c>
      <c r="Y63" s="232"/>
      <c r="Z63" s="733"/>
      <c r="AA63" s="728"/>
      <c r="AB63" s="734"/>
      <c r="AC63" s="728"/>
      <c r="AD63" s="731">
        <v>1</v>
      </c>
      <c r="AE63" s="731">
        <v>1</v>
      </c>
    </row>
    <row r="64" spans="1:1018" s="256" customFormat="1" ht="12.95" customHeight="1">
      <c r="A64" s="225">
        <f t="shared" si="1"/>
        <v>56</v>
      </c>
      <c r="B64" s="217"/>
      <c r="C64" s="218"/>
      <c r="D64" s="241" t="s">
        <v>1153</v>
      </c>
      <c r="E64" s="241"/>
      <c r="F64" s="241"/>
      <c r="G64" s="241"/>
      <c r="H64" s="773" t="s">
        <v>2762</v>
      </c>
      <c r="I64" s="729">
        <v>33123452323</v>
      </c>
      <c r="J64" s="728"/>
      <c r="K64" s="729" t="s">
        <v>1155</v>
      </c>
      <c r="L64" s="728"/>
      <c r="M64" s="728"/>
      <c r="N64" s="728"/>
      <c r="O64" s="728"/>
      <c r="P64" s="730"/>
      <c r="Q64" s="728" t="s">
        <v>817</v>
      </c>
      <c r="R64" s="730"/>
      <c r="S64" s="728" t="s">
        <v>863</v>
      </c>
      <c r="T64" s="731"/>
      <c r="U64" s="728"/>
      <c r="V64" s="732" t="s">
        <v>864</v>
      </c>
      <c r="W64" s="732" t="s">
        <v>864</v>
      </c>
      <c r="X64" s="732" t="s">
        <v>864</v>
      </c>
      <c r="Y64" s="232"/>
      <c r="Z64" s="733"/>
      <c r="AA64" s="728" t="s">
        <v>1156</v>
      </c>
      <c r="AB64" s="734"/>
      <c r="AC64" s="728"/>
      <c r="AD64" s="731"/>
      <c r="AE64" s="731">
        <v>1</v>
      </c>
    </row>
    <row r="65" spans="1:31" s="224" customFormat="1" ht="13.5" customHeight="1">
      <c r="A65" s="225">
        <f t="shared" si="1"/>
        <v>57</v>
      </c>
      <c r="B65" s="217"/>
      <c r="C65" s="217" t="s">
        <v>1157</v>
      </c>
      <c r="D65" s="217"/>
      <c r="E65" s="217"/>
      <c r="F65" s="217"/>
      <c r="G65" s="217"/>
      <c r="H65" s="728"/>
      <c r="I65" s="729"/>
      <c r="J65" s="728" t="s">
        <v>1158</v>
      </c>
      <c r="K65" s="729" t="s">
        <v>1159</v>
      </c>
      <c r="L65" s="728"/>
      <c r="M65" s="728"/>
      <c r="N65" s="728"/>
      <c r="O65" s="728"/>
      <c r="P65" s="252"/>
      <c r="Q65" s="728" t="s">
        <v>817</v>
      </c>
      <c r="R65" s="730" t="s">
        <v>864</v>
      </c>
      <c r="S65" s="243" t="s">
        <v>1159</v>
      </c>
      <c r="T65" s="731"/>
      <c r="U65" s="728"/>
      <c r="V65" s="732" t="s">
        <v>864</v>
      </c>
      <c r="W65" s="732" t="s">
        <v>864</v>
      </c>
      <c r="X65" s="732" t="s">
        <v>864</v>
      </c>
      <c r="Y65" s="232"/>
      <c r="Z65" s="733"/>
      <c r="AA65" s="728"/>
      <c r="AB65" s="734"/>
      <c r="AC65" s="728"/>
      <c r="AD65" s="731">
        <v>1</v>
      </c>
      <c r="AE65" s="731"/>
    </row>
    <row r="66" spans="1:31" s="224" customFormat="1" ht="13.5" customHeight="1">
      <c r="A66" s="225">
        <f t="shared" si="1"/>
        <v>58</v>
      </c>
      <c r="B66" s="217"/>
      <c r="C66" s="217"/>
      <c r="D66" s="241" t="s">
        <v>1160</v>
      </c>
      <c r="E66" s="241"/>
      <c r="F66" s="241"/>
      <c r="G66" s="241"/>
      <c r="H66" s="773" t="s">
        <v>2763</v>
      </c>
      <c r="I66" s="729" t="s">
        <v>930</v>
      </c>
      <c r="J66" s="728"/>
      <c r="K66" s="729" t="s">
        <v>1162</v>
      </c>
      <c r="L66" s="728"/>
      <c r="M66" s="728"/>
      <c r="N66" s="728"/>
      <c r="O66" s="728"/>
      <c r="P66" s="730"/>
      <c r="Q66" s="728" t="s">
        <v>820</v>
      </c>
      <c r="R66" s="730"/>
      <c r="S66" s="728" t="s">
        <v>879</v>
      </c>
      <c r="T66" s="731"/>
      <c r="U66" s="728"/>
      <c r="V66" s="732" t="s">
        <v>864</v>
      </c>
      <c r="W66" s="732" t="s">
        <v>864</v>
      </c>
      <c r="X66" s="732" t="s">
        <v>864</v>
      </c>
      <c r="Y66" s="232"/>
      <c r="Z66" s="733"/>
      <c r="AA66" s="728" t="s">
        <v>1163</v>
      </c>
      <c r="AB66" s="734"/>
      <c r="AC66" s="728"/>
      <c r="AD66" s="731"/>
      <c r="AE66" s="731">
        <v>1</v>
      </c>
    </row>
    <row r="67" spans="1:31" s="224" customFormat="1" ht="13.5" customHeight="1">
      <c r="A67" s="225">
        <f t="shared" si="1"/>
        <v>59</v>
      </c>
      <c r="B67" s="217"/>
      <c r="C67" s="217"/>
      <c r="D67" s="217" t="s">
        <v>1164</v>
      </c>
      <c r="E67" s="217"/>
      <c r="F67" s="217"/>
      <c r="G67" s="217"/>
      <c r="H67" s="773" t="s">
        <v>2764</v>
      </c>
      <c r="I67" s="729"/>
      <c r="J67" s="728" t="s">
        <v>1166</v>
      </c>
      <c r="K67" s="729" t="s">
        <v>1166</v>
      </c>
      <c r="L67" s="728"/>
      <c r="M67" s="728"/>
      <c r="N67" s="728"/>
      <c r="O67" s="728"/>
      <c r="P67" s="252"/>
      <c r="Q67" s="728" t="s">
        <v>817</v>
      </c>
      <c r="R67" s="730" t="s">
        <v>864</v>
      </c>
      <c r="S67" s="243" t="s">
        <v>1166</v>
      </c>
      <c r="T67" s="731"/>
      <c r="U67" s="728"/>
      <c r="V67" s="732" t="s">
        <v>864</v>
      </c>
      <c r="W67" s="732" t="s">
        <v>864</v>
      </c>
      <c r="X67" s="732" t="s">
        <v>864</v>
      </c>
      <c r="Y67" s="232"/>
      <c r="Z67" s="733"/>
      <c r="AA67" s="728"/>
      <c r="AB67" s="734"/>
      <c r="AC67" s="728"/>
      <c r="AD67" s="731">
        <v>1</v>
      </c>
      <c r="AE67" s="731">
        <v>1</v>
      </c>
    </row>
    <row r="68" spans="1:31" s="224" customFormat="1" ht="13.5" customHeight="1">
      <c r="A68" s="225">
        <f t="shared" si="1"/>
        <v>60</v>
      </c>
      <c r="B68" s="217"/>
      <c r="C68" s="217"/>
      <c r="D68" s="217"/>
      <c r="E68" s="217" t="s">
        <v>1167</v>
      </c>
      <c r="F68" s="217"/>
      <c r="G68" s="217"/>
      <c r="H68" s="773" t="s">
        <v>2765</v>
      </c>
      <c r="I68" s="729"/>
      <c r="J68" s="728" t="s">
        <v>1169</v>
      </c>
      <c r="K68" s="729" t="s">
        <v>1169</v>
      </c>
      <c r="L68" s="728"/>
      <c r="M68" s="728"/>
      <c r="N68" s="728"/>
      <c r="O68" s="728"/>
      <c r="P68" s="252"/>
      <c r="Q68" s="728" t="s">
        <v>820</v>
      </c>
      <c r="R68" s="730" t="s">
        <v>864</v>
      </c>
      <c r="S68" s="243" t="s">
        <v>1169</v>
      </c>
      <c r="T68" s="731"/>
      <c r="U68" s="728"/>
      <c r="V68" s="732" t="s">
        <v>864</v>
      </c>
      <c r="W68" s="732" t="s">
        <v>864</v>
      </c>
      <c r="X68" s="732" t="s">
        <v>864</v>
      </c>
      <c r="Y68" s="232"/>
      <c r="Z68" s="733"/>
      <c r="AA68" s="728"/>
      <c r="AB68" s="734"/>
      <c r="AC68" s="728"/>
      <c r="AD68" s="731">
        <v>1</v>
      </c>
      <c r="AE68" s="731">
        <v>1</v>
      </c>
    </row>
    <row r="69" spans="1:31" s="224" customFormat="1" ht="13.5" customHeight="1">
      <c r="A69" s="225">
        <f t="shared" si="1"/>
        <v>61</v>
      </c>
      <c r="B69" s="217"/>
      <c r="C69" s="217"/>
      <c r="D69" s="217"/>
      <c r="E69" s="217"/>
      <c r="F69" s="217" t="s">
        <v>1170</v>
      </c>
      <c r="G69" s="217"/>
      <c r="H69" s="773" t="s">
        <v>2766</v>
      </c>
      <c r="I69" s="729" t="s">
        <v>1172</v>
      </c>
      <c r="J69" s="728" t="s">
        <v>1173</v>
      </c>
      <c r="K69" s="729" t="s">
        <v>1173</v>
      </c>
      <c r="L69" s="728"/>
      <c r="M69" s="728"/>
      <c r="N69" s="728"/>
      <c r="O69" s="728"/>
      <c r="P69" s="252"/>
      <c r="Q69" s="728" t="s">
        <v>820</v>
      </c>
      <c r="R69" s="730"/>
      <c r="S69" s="728" t="s">
        <v>1092</v>
      </c>
      <c r="T69" s="731"/>
      <c r="U69" s="728"/>
      <c r="V69" s="732" t="s">
        <v>864</v>
      </c>
      <c r="W69" s="732" t="s">
        <v>864</v>
      </c>
      <c r="X69" s="732" t="s">
        <v>864</v>
      </c>
      <c r="Y69" s="232"/>
      <c r="Z69" s="728" t="s">
        <v>1174</v>
      </c>
      <c r="AA69" s="728"/>
      <c r="AB69" s="245" t="s">
        <v>1175</v>
      </c>
      <c r="AC69" s="728"/>
      <c r="AD69" s="731">
        <v>1</v>
      </c>
      <c r="AE69" s="731">
        <v>1</v>
      </c>
    </row>
    <row r="70" spans="1:31" s="256" customFormat="1" ht="13.5" customHeight="1">
      <c r="A70" s="225">
        <f t="shared" si="1"/>
        <v>62</v>
      </c>
      <c r="B70" s="217"/>
      <c r="C70" s="217"/>
      <c r="D70" s="217"/>
      <c r="E70" s="217"/>
      <c r="F70" s="217" t="s">
        <v>1176</v>
      </c>
      <c r="G70" s="217"/>
      <c r="H70" s="773" t="s">
        <v>2767</v>
      </c>
      <c r="I70" s="729" t="s">
        <v>1178</v>
      </c>
      <c r="J70" s="728" t="s">
        <v>1179</v>
      </c>
      <c r="K70" s="729" t="s">
        <v>1179</v>
      </c>
      <c r="L70" s="728"/>
      <c r="M70" s="728"/>
      <c r="N70" s="728"/>
      <c r="O70" s="728"/>
      <c r="P70" s="252"/>
      <c r="Q70" s="728" t="s">
        <v>820</v>
      </c>
      <c r="R70" s="730"/>
      <c r="S70" s="728" t="s">
        <v>1092</v>
      </c>
      <c r="T70" s="731"/>
      <c r="U70" s="728"/>
      <c r="V70" s="732" t="s">
        <v>864</v>
      </c>
      <c r="W70" s="732" t="s">
        <v>864</v>
      </c>
      <c r="X70" s="732" t="s">
        <v>864</v>
      </c>
      <c r="Y70" s="232"/>
      <c r="Z70" s="728" t="s">
        <v>1174</v>
      </c>
      <c r="AA70" s="728"/>
      <c r="AB70" s="245" t="s">
        <v>1175</v>
      </c>
      <c r="AC70" s="728"/>
      <c r="AD70" s="731">
        <v>1</v>
      </c>
      <c r="AE70" s="731">
        <v>1</v>
      </c>
    </row>
    <row r="71" spans="1:31" s="244" customFormat="1" ht="13.5" customHeight="1">
      <c r="A71" s="225">
        <f t="shared" si="1"/>
        <v>63</v>
      </c>
      <c r="B71" s="217"/>
      <c r="C71" s="222"/>
      <c r="D71" s="222"/>
      <c r="E71" s="222"/>
      <c r="F71" s="222" t="s">
        <v>1180</v>
      </c>
      <c r="G71" s="221"/>
      <c r="H71" s="773" t="s">
        <v>2768</v>
      </c>
      <c r="I71" s="729">
        <v>120</v>
      </c>
      <c r="J71" s="728"/>
      <c r="K71" s="728" t="s">
        <v>1182</v>
      </c>
      <c r="L71" s="728"/>
      <c r="M71" s="728"/>
      <c r="N71" s="728"/>
      <c r="O71" s="728"/>
      <c r="P71" s="730"/>
      <c r="Q71" s="728" t="s">
        <v>817</v>
      </c>
      <c r="R71" s="730"/>
      <c r="S71" s="728" t="s">
        <v>1092</v>
      </c>
      <c r="T71" s="731"/>
      <c r="U71" s="728"/>
      <c r="V71" s="732" t="s">
        <v>864</v>
      </c>
      <c r="W71" s="732" t="s">
        <v>864</v>
      </c>
      <c r="X71" s="732" t="s">
        <v>864</v>
      </c>
      <c r="Y71" s="232"/>
      <c r="Z71" s="728" t="s">
        <v>1183</v>
      </c>
      <c r="AA71" s="728"/>
      <c r="AB71" s="734"/>
      <c r="AC71" s="728"/>
      <c r="AD71" s="731">
        <v>1</v>
      </c>
      <c r="AE71" s="731">
        <v>1</v>
      </c>
    </row>
    <row r="72" spans="1:31" s="256" customFormat="1" ht="13.5" hidden="1" customHeight="1">
      <c r="A72" s="225">
        <f t="shared" si="1"/>
        <v>64</v>
      </c>
      <c r="B72" s="217"/>
      <c r="C72" s="217"/>
      <c r="D72" s="241"/>
      <c r="E72" s="241"/>
      <c r="F72" s="241" t="s">
        <v>1184</v>
      </c>
      <c r="G72" s="221"/>
      <c r="H72" s="773" t="s">
        <v>2835</v>
      </c>
      <c r="I72" s="729">
        <v>96</v>
      </c>
      <c r="J72" s="728"/>
      <c r="K72" s="728" t="s">
        <v>1186</v>
      </c>
      <c r="L72" s="728"/>
      <c r="M72" s="728"/>
      <c r="N72" s="728"/>
      <c r="O72" s="728"/>
      <c r="P72" s="730"/>
      <c r="Q72" s="728" t="s">
        <v>817</v>
      </c>
      <c r="R72" s="730"/>
      <c r="S72" s="728" t="s">
        <v>1092</v>
      </c>
      <c r="T72" s="731"/>
      <c r="U72" s="728"/>
      <c r="V72" s="772" t="s">
        <v>864</v>
      </c>
      <c r="W72" s="732"/>
      <c r="X72" s="732" t="s">
        <v>864</v>
      </c>
      <c r="Y72" s="232"/>
      <c r="Z72" s="728" t="s">
        <v>1187</v>
      </c>
      <c r="AA72" s="728"/>
      <c r="AB72" s="734"/>
      <c r="AC72" s="728"/>
      <c r="AD72" s="731">
        <v>1</v>
      </c>
      <c r="AE72" s="731">
        <v>1</v>
      </c>
    </row>
    <row r="73" spans="1:31" s="256" customFormat="1" ht="13.5" hidden="1" customHeight="1">
      <c r="A73" s="225">
        <f t="shared" si="1"/>
        <v>65</v>
      </c>
      <c r="B73" s="217"/>
      <c r="C73" s="217"/>
      <c r="D73" s="241"/>
      <c r="E73" s="241"/>
      <c r="F73" s="241" t="s">
        <v>1188</v>
      </c>
      <c r="G73" s="221"/>
      <c r="H73" s="728" t="s">
        <v>1189</v>
      </c>
      <c r="I73" s="729">
        <v>34</v>
      </c>
      <c r="J73" s="728"/>
      <c r="K73" s="728" t="s">
        <v>1190</v>
      </c>
      <c r="L73" s="728"/>
      <c r="M73" s="728"/>
      <c r="N73" s="728"/>
      <c r="O73" s="728"/>
      <c r="P73" s="730"/>
      <c r="Q73" s="728" t="s">
        <v>817</v>
      </c>
      <c r="R73" s="730"/>
      <c r="S73" s="728" t="s">
        <v>1092</v>
      </c>
      <c r="T73" s="731"/>
      <c r="U73" s="728"/>
      <c r="V73" s="772" t="s">
        <v>864</v>
      </c>
      <c r="W73" s="732"/>
      <c r="X73" s="732" t="s">
        <v>864</v>
      </c>
      <c r="Y73" s="232"/>
      <c r="Z73" s="728" t="s">
        <v>1191</v>
      </c>
      <c r="AA73" s="728"/>
      <c r="AB73" s="734"/>
      <c r="AC73" s="728"/>
      <c r="AD73" s="731">
        <v>1</v>
      </c>
      <c r="AE73" s="731">
        <v>1</v>
      </c>
    </row>
    <row r="74" spans="1:31" s="244" customFormat="1" ht="13.5" customHeight="1">
      <c r="A74" s="225">
        <f t="shared" si="1"/>
        <v>66</v>
      </c>
      <c r="B74" s="217"/>
      <c r="C74" s="222"/>
      <c r="D74" s="241"/>
      <c r="E74" s="241"/>
      <c r="F74" s="241" t="s">
        <v>1192</v>
      </c>
      <c r="G74" s="241"/>
      <c r="H74" s="773" t="s">
        <v>2769</v>
      </c>
      <c r="I74" s="729" t="s">
        <v>2722</v>
      </c>
      <c r="J74" s="728"/>
      <c r="K74" s="729" t="s">
        <v>1195</v>
      </c>
      <c r="L74" s="728"/>
      <c r="M74" s="728"/>
      <c r="N74" s="728"/>
      <c r="O74" s="728"/>
      <c r="P74" s="730"/>
      <c r="Q74" s="728" t="s">
        <v>820</v>
      </c>
      <c r="R74" s="730"/>
      <c r="S74" s="728" t="s">
        <v>863</v>
      </c>
      <c r="T74" s="731" t="s">
        <v>864</v>
      </c>
      <c r="U74" s="728" t="s">
        <v>1654</v>
      </c>
      <c r="V74" s="732" t="s">
        <v>864</v>
      </c>
      <c r="W74" s="732" t="s">
        <v>864</v>
      </c>
      <c r="X74" s="732" t="s">
        <v>864</v>
      </c>
      <c r="Y74" s="232"/>
      <c r="Z74" s="733"/>
      <c r="AA74" s="728"/>
      <c r="AB74" s="734"/>
      <c r="AC74" s="728"/>
      <c r="AD74" s="731"/>
      <c r="AE74" s="731">
        <v>1</v>
      </c>
    </row>
    <row r="75" spans="1:31" s="244" customFormat="1" ht="13.5" customHeight="1">
      <c r="A75" s="225">
        <f>ROW()-8</f>
        <v>67</v>
      </c>
      <c r="B75" s="217"/>
      <c r="C75" s="222"/>
      <c r="D75" s="241"/>
      <c r="E75" s="241" t="s">
        <v>1655</v>
      </c>
      <c r="F75" s="241"/>
      <c r="G75" s="241"/>
      <c r="H75" s="773" t="s">
        <v>2770</v>
      </c>
      <c r="I75" s="729" t="s">
        <v>1656</v>
      </c>
      <c r="J75" s="728"/>
      <c r="K75" s="729" t="s">
        <v>1657</v>
      </c>
      <c r="L75" s="728"/>
      <c r="M75" s="728"/>
      <c r="N75" s="728"/>
      <c r="O75" s="728"/>
      <c r="P75" s="730"/>
      <c r="Q75" s="728" t="s">
        <v>817</v>
      </c>
      <c r="R75" s="730"/>
      <c r="S75" s="728" t="s">
        <v>1658</v>
      </c>
      <c r="T75" s="731"/>
      <c r="U75" s="728"/>
      <c r="V75" s="732"/>
      <c r="W75" s="732" t="s">
        <v>864</v>
      </c>
      <c r="X75" s="732"/>
      <c r="Y75" s="232"/>
      <c r="Z75" s="733"/>
      <c r="AA75" s="728"/>
      <c r="AB75" s="734"/>
      <c r="AC75" s="728"/>
      <c r="AD75" s="731"/>
      <c r="AE75" s="731">
        <v>1</v>
      </c>
    </row>
    <row r="76" spans="1:31" s="256" customFormat="1" ht="13.5" hidden="1" customHeight="1">
      <c r="A76" s="225">
        <f t="shared" si="1"/>
        <v>68</v>
      </c>
      <c r="B76" s="217"/>
      <c r="C76" s="217"/>
      <c r="D76" s="217"/>
      <c r="E76" s="217" t="s">
        <v>1197</v>
      </c>
      <c r="F76" s="217"/>
      <c r="G76" s="217"/>
      <c r="H76" s="728" t="s">
        <v>1659</v>
      </c>
      <c r="I76" s="729" t="s">
        <v>1199</v>
      </c>
      <c r="J76" s="728" t="s">
        <v>1200</v>
      </c>
      <c r="K76" s="771" t="s">
        <v>1201</v>
      </c>
      <c r="L76" s="728"/>
      <c r="M76" s="728"/>
      <c r="N76" s="728"/>
      <c r="O76" s="728"/>
      <c r="P76" s="730">
        <v>1</v>
      </c>
      <c r="Q76" s="728" t="s">
        <v>817</v>
      </c>
      <c r="R76" s="730"/>
      <c r="S76" s="728" t="s">
        <v>863</v>
      </c>
      <c r="T76" s="731" t="s">
        <v>864</v>
      </c>
      <c r="U76" s="728"/>
      <c r="V76" s="732"/>
      <c r="W76" s="732"/>
      <c r="X76" s="732"/>
      <c r="Y76" s="232"/>
      <c r="Z76" s="733"/>
      <c r="AA76" s="728"/>
      <c r="AB76" s="734"/>
      <c r="AC76" s="728"/>
      <c r="AD76" s="731">
        <v>1</v>
      </c>
      <c r="AE76" s="731">
        <v>1</v>
      </c>
    </row>
    <row r="77" spans="1:31" s="256" customFormat="1" ht="12.95" hidden="1" customHeight="1">
      <c r="A77" s="225">
        <f t="shared" si="1"/>
        <v>69</v>
      </c>
      <c r="B77" s="217"/>
      <c r="C77" s="217"/>
      <c r="D77" s="217" t="s">
        <v>1202</v>
      </c>
      <c r="E77" s="217"/>
      <c r="F77" s="217"/>
      <c r="G77" s="217"/>
      <c r="H77" s="728" t="s">
        <v>1203</v>
      </c>
      <c r="I77" s="729"/>
      <c r="J77" s="728" t="s">
        <v>1204</v>
      </c>
      <c r="K77" s="729" t="s">
        <v>1204</v>
      </c>
      <c r="L77" s="728"/>
      <c r="M77" s="728"/>
      <c r="N77" s="728"/>
      <c r="O77" s="728"/>
      <c r="P77" s="252"/>
      <c r="Q77" s="728" t="s">
        <v>817</v>
      </c>
      <c r="R77" s="730"/>
      <c r="S77" s="728" t="s">
        <v>863</v>
      </c>
      <c r="T77" s="731"/>
      <c r="U77" s="728"/>
      <c r="V77" s="732" t="s">
        <v>864</v>
      </c>
      <c r="W77" s="732"/>
      <c r="X77" s="732" t="s">
        <v>864</v>
      </c>
      <c r="Y77" s="232"/>
      <c r="Z77" s="733"/>
      <c r="AA77" s="728"/>
      <c r="AB77" s="734"/>
      <c r="AC77" s="728"/>
      <c r="AD77" s="731">
        <v>1</v>
      </c>
      <c r="AE77" s="731"/>
    </row>
    <row r="78" spans="1:31" s="224" customFormat="1" ht="13.5" customHeight="1">
      <c r="A78" s="225">
        <f t="shared" si="1"/>
        <v>70</v>
      </c>
      <c r="B78" s="217"/>
      <c r="C78" s="217" t="s">
        <v>1205</v>
      </c>
      <c r="D78" s="217"/>
      <c r="E78" s="217"/>
      <c r="F78" s="217"/>
      <c r="G78" s="217"/>
      <c r="H78" s="255" t="s">
        <v>2834</v>
      </c>
      <c r="I78" s="729"/>
      <c r="J78" s="728" t="s">
        <v>942</v>
      </c>
      <c r="K78" s="729" t="s">
        <v>1207</v>
      </c>
      <c r="L78" s="728"/>
      <c r="M78" s="728"/>
      <c r="N78" s="728"/>
      <c r="O78" s="728"/>
      <c r="P78" s="252"/>
      <c r="Q78" s="728" t="s">
        <v>823</v>
      </c>
      <c r="R78" s="730" t="s">
        <v>864</v>
      </c>
      <c r="S78" s="243" t="s">
        <v>1207</v>
      </c>
      <c r="T78" s="731"/>
      <c r="U78" s="728"/>
      <c r="V78" s="732" t="s">
        <v>864</v>
      </c>
      <c r="W78" s="374" t="s">
        <v>864</v>
      </c>
      <c r="X78" s="732" t="s">
        <v>864</v>
      </c>
      <c r="Y78" s="232"/>
      <c r="Z78" s="733"/>
      <c r="AA78" s="728"/>
      <c r="AB78" s="734"/>
      <c r="AC78" s="728"/>
      <c r="AD78" s="731">
        <v>1</v>
      </c>
      <c r="AE78" s="731">
        <v>1</v>
      </c>
    </row>
    <row r="79" spans="1:31" s="224" customFormat="1" ht="13.5" customHeight="1">
      <c r="A79" s="225">
        <f t="shared" si="1"/>
        <v>71</v>
      </c>
      <c r="B79" s="217"/>
      <c r="C79" s="217"/>
      <c r="D79" s="217" t="s">
        <v>1208</v>
      </c>
      <c r="E79" s="217"/>
      <c r="F79" s="217"/>
      <c r="G79" s="217"/>
      <c r="H79" s="773" t="s">
        <v>2771</v>
      </c>
      <c r="I79" s="729" t="s">
        <v>1210</v>
      </c>
      <c r="J79" s="728" t="s">
        <v>908</v>
      </c>
      <c r="K79" s="729" t="s">
        <v>939</v>
      </c>
      <c r="L79" s="728"/>
      <c r="M79" s="728"/>
      <c r="N79" s="728"/>
      <c r="O79" s="728"/>
      <c r="P79" s="252"/>
      <c r="Q79" s="728" t="s">
        <v>820</v>
      </c>
      <c r="R79" s="730"/>
      <c r="S79" s="728" t="s">
        <v>863</v>
      </c>
      <c r="T79" s="731" t="s">
        <v>864</v>
      </c>
      <c r="U79" s="728" t="s">
        <v>1660</v>
      </c>
      <c r="V79" s="732" t="s">
        <v>864</v>
      </c>
      <c r="W79" s="374" t="s">
        <v>864</v>
      </c>
      <c r="X79" s="732" t="s">
        <v>864</v>
      </c>
      <c r="Y79" s="232"/>
      <c r="Z79" s="733"/>
      <c r="AA79" s="728"/>
      <c r="AB79" s="734"/>
      <c r="AC79" s="728"/>
      <c r="AD79" s="731">
        <v>1</v>
      </c>
      <c r="AE79" s="731">
        <v>1</v>
      </c>
    </row>
    <row r="80" spans="1:31" s="224" customFormat="1" ht="13.5" customHeight="1">
      <c r="A80" s="225">
        <f t="shared" ref="A80:A111" si="2">ROW()-8</f>
        <v>72</v>
      </c>
      <c r="B80" s="217"/>
      <c r="C80" s="217"/>
      <c r="D80" s="217" t="s">
        <v>1212</v>
      </c>
      <c r="E80" s="217"/>
      <c r="F80" s="217"/>
      <c r="G80" s="217"/>
      <c r="H80" s="255" t="s">
        <v>2772</v>
      </c>
      <c r="I80" s="774" t="s">
        <v>2784</v>
      </c>
      <c r="J80" s="728" t="s">
        <v>970</v>
      </c>
      <c r="K80" s="729" t="s">
        <v>970</v>
      </c>
      <c r="L80" s="728"/>
      <c r="M80" s="728"/>
      <c r="N80" s="728"/>
      <c r="O80" s="728"/>
      <c r="P80" s="252"/>
      <c r="Q80" s="728" t="s">
        <v>820</v>
      </c>
      <c r="R80" s="730"/>
      <c r="S80" s="728" t="s">
        <v>863</v>
      </c>
      <c r="T80" s="731" t="s">
        <v>864</v>
      </c>
      <c r="U80" s="773" t="s">
        <v>1661</v>
      </c>
      <c r="V80" s="732" t="s">
        <v>864</v>
      </c>
      <c r="W80" s="374" t="s">
        <v>864</v>
      </c>
      <c r="X80" s="732" t="s">
        <v>864</v>
      </c>
      <c r="Y80" s="232"/>
      <c r="Z80" s="733"/>
      <c r="AA80" s="728"/>
      <c r="AB80" s="734"/>
      <c r="AC80" s="728"/>
      <c r="AD80" s="731">
        <v>1</v>
      </c>
      <c r="AE80" s="731">
        <v>1</v>
      </c>
    </row>
    <row r="81" spans="1:1018" s="231" customFormat="1" ht="12.95" customHeight="1">
      <c r="A81" s="225">
        <f t="shared" si="2"/>
        <v>73</v>
      </c>
      <c r="B81" s="217"/>
      <c r="C81" s="217"/>
      <c r="D81" s="217" t="s">
        <v>1077</v>
      </c>
      <c r="E81" s="217"/>
      <c r="F81" s="217"/>
      <c r="G81" s="217"/>
      <c r="H81" s="255" t="s">
        <v>1216</v>
      </c>
      <c r="I81" s="729" t="s">
        <v>1217</v>
      </c>
      <c r="J81" s="728" t="s">
        <v>1218</v>
      </c>
      <c r="K81" s="729" t="s">
        <v>1219</v>
      </c>
      <c r="L81" s="728"/>
      <c r="M81" s="728"/>
      <c r="N81" s="728"/>
      <c r="O81" s="728"/>
      <c r="P81" s="252"/>
      <c r="Q81" s="728" t="s">
        <v>820</v>
      </c>
      <c r="R81" s="730"/>
      <c r="S81" s="735" t="s">
        <v>863</v>
      </c>
      <c r="T81" s="281"/>
      <c r="U81" s="728"/>
      <c r="V81" s="732" t="s">
        <v>864</v>
      </c>
      <c r="W81" s="374" t="s">
        <v>864</v>
      </c>
      <c r="X81" s="732" t="s">
        <v>864</v>
      </c>
      <c r="Y81" s="232"/>
      <c r="Z81" s="733"/>
      <c r="AA81" s="728"/>
      <c r="AB81" s="734"/>
      <c r="AC81" s="728"/>
      <c r="AD81" s="731">
        <v>1</v>
      </c>
      <c r="AE81" s="731">
        <v>1</v>
      </c>
      <c r="AF81" s="738"/>
      <c r="AG81" s="738"/>
      <c r="AH81" s="738"/>
      <c r="AI81" s="738"/>
      <c r="AJ81" s="738"/>
      <c r="AK81" s="738"/>
      <c r="AL81" s="738"/>
      <c r="AM81" s="738"/>
      <c r="AN81" s="738"/>
      <c r="AO81" s="738"/>
      <c r="AP81" s="738"/>
      <c r="AQ81" s="738"/>
      <c r="AR81" s="738"/>
      <c r="AS81" s="738"/>
      <c r="AT81" s="738"/>
      <c r="AU81" s="738"/>
      <c r="AV81" s="738"/>
      <c r="AW81" s="738"/>
      <c r="AX81" s="738"/>
      <c r="AY81" s="738"/>
      <c r="AZ81" s="738"/>
      <c r="BA81" s="738"/>
      <c r="BB81" s="738"/>
      <c r="BC81" s="738"/>
      <c r="BD81" s="738"/>
      <c r="BE81" s="738"/>
      <c r="BF81" s="738"/>
      <c r="BG81" s="738"/>
      <c r="BH81" s="738"/>
      <c r="BI81" s="738"/>
      <c r="BJ81" s="738"/>
      <c r="BK81" s="738"/>
      <c r="BL81" s="738"/>
      <c r="BM81" s="738"/>
      <c r="BN81" s="738"/>
      <c r="BO81" s="738"/>
      <c r="BP81" s="738"/>
      <c r="BQ81" s="738"/>
      <c r="BR81" s="738"/>
      <c r="BS81" s="738"/>
      <c r="BT81" s="738"/>
      <c r="BU81" s="738"/>
      <c r="BV81" s="738"/>
      <c r="BW81" s="738"/>
      <c r="BX81" s="738"/>
      <c r="BY81" s="738"/>
      <c r="BZ81" s="738"/>
      <c r="CA81" s="738"/>
      <c r="CB81" s="738"/>
      <c r="CC81" s="738"/>
      <c r="CD81" s="738"/>
      <c r="CE81" s="738"/>
      <c r="CF81" s="738"/>
      <c r="CG81" s="738"/>
      <c r="CH81" s="738"/>
      <c r="CI81" s="738"/>
      <c r="CJ81" s="738"/>
      <c r="CK81" s="738"/>
      <c r="CL81" s="738"/>
      <c r="CM81" s="738"/>
      <c r="CN81" s="738"/>
      <c r="CO81" s="738"/>
      <c r="CP81" s="738"/>
      <c r="CQ81" s="738"/>
      <c r="CR81" s="738"/>
      <c r="CS81" s="738"/>
      <c r="CT81" s="738"/>
      <c r="CU81" s="738"/>
      <c r="CV81" s="738"/>
      <c r="CW81" s="738"/>
      <c r="CX81" s="738"/>
      <c r="CY81" s="738"/>
      <c r="CZ81" s="738"/>
      <c r="DA81" s="738"/>
      <c r="DB81" s="738"/>
      <c r="DC81" s="738"/>
      <c r="DD81" s="738"/>
      <c r="DE81" s="738"/>
      <c r="DF81" s="738"/>
      <c r="DG81" s="738"/>
      <c r="DH81" s="738"/>
      <c r="DI81" s="738"/>
      <c r="DJ81" s="738"/>
      <c r="DK81" s="738"/>
      <c r="DL81" s="738"/>
      <c r="DM81" s="738"/>
      <c r="DN81" s="738"/>
      <c r="DO81" s="738"/>
      <c r="DP81" s="738"/>
      <c r="DQ81" s="738"/>
      <c r="DR81" s="738"/>
      <c r="DS81" s="738"/>
      <c r="DT81" s="738"/>
      <c r="DU81" s="738"/>
      <c r="DV81" s="738"/>
      <c r="DW81" s="738"/>
      <c r="DX81" s="738"/>
      <c r="DY81" s="738"/>
      <c r="DZ81" s="738"/>
      <c r="EA81" s="738"/>
      <c r="EB81" s="738"/>
      <c r="EC81" s="738"/>
      <c r="ED81" s="738"/>
      <c r="EE81" s="738"/>
      <c r="EF81" s="738"/>
      <c r="EG81" s="738"/>
      <c r="EH81" s="738"/>
      <c r="EI81" s="738"/>
      <c r="EJ81" s="738"/>
      <c r="EK81" s="738"/>
      <c r="EL81" s="738"/>
      <c r="EM81" s="738"/>
      <c r="EN81" s="738"/>
      <c r="EO81" s="738"/>
      <c r="EP81" s="738"/>
      <c r="EQ81" s="738"/>
      <c r="ER81" s="738"/>
      <c r="ES81" s="738"/>
      <c r="ET81" s="738"/>
      <c r="EU81" s="738"/>
      <c r="EV81" s="738"/>
      <c r="EW81" s="738"/>
      <c r="EX81" s="738"/>
      <c r="EY81" s="738"/>
      <c r="EZ81" s="738"/>
      <c r="FA81" s="738"/>
      <c r="FB81" s="738"/>
      <c r="FC81" s="738"/>
      <c r="FD81" s="738"/>
      <c r="FE81" s="738"/>
      <c r="FF81" s="738"/>
      <c r="FG81" s="738"/>
      <c r="FH81" s="738"/>
      <c r="FI81" s="738"/>
      <c r="FJ81" s="738"/>
      <c r="FK81" s="738"/>
      <c r="FL81" s="738"/>
      <c r="FM81" s="738"/>
      <c r="FN81" s="738"/>
      <c r="FO81" s="738"/>
      <c r="FP81" s="738"/>
      <c r="FQ81" s="738"/>
      <c r="FR81" s="738"/>
      <c r="FS81" s="738"/>
      <c r="FT81" s="738"/>
      <c r="FU81" s="738"/>
      <c r="FV81" s="738"/>
      <c r="FW81" s="738"/>
      <c r="FX81" s="738"/>
      <c r="FY81" s="738"/>
      <c r="FZ81" s="738"/>
      <c r="GA81" s="738"/>
      <c r="GB81" s="738"/>
      <c r="GC81" s="738"/>
      <c r="GD81" s="738"/>
      <c r="GE81" s="738"/>
      <c r="GF81" s="738"/>
      <c r="GG81" s="738"/>
      <c r="GH81" s="738"/>
      <c r="GI81" s="738"/>
      <c r="GJ81" s="738"/>
      <c r="GK81" s="738"/>
      <c r="GL81" s="738"/>
      <c r="GM81" s="738"/>
      <c r="GN81" s="738"/>
      <c r="GO81" s="738"/>
      <c r="GP81" s="738"/>
      <c r="GQ81" s="738"/>
      <c r="GR81" s="738"/>
      <c r="GS81" s="738"/>
      <c r="GT81" s="738"/>
      <c r="GU81" s="738"/>
      <c r="GV81" s="738"/>
      <c r="GW81" s="738"/>
      <c r="GX81" s="738"/>
      <c r="GY81" s="738"/>
      <c r="GZ81" s="738"/>
      <c r="HA81" s="738"/>
      <c r="HB81" s="738"/>
      <c r="HC81" s="738"/>
      <c r="HD81" s="738"/>
      <c r="HE81" s="738"/>
      <c r="HF81" s="738"/>
      <c r="HG81" s="738"/>
      <c r="HH81" s="738"/>
      <c r="HI81" s="738"/>
      <c r="HJ81" s="738"/>
      <c r="HK81" s="738"/>
      <c r="HL81" s="738"/>
      <c r="HM81" s="738"/>
      <c r="HN81" s="738"/>
      <c r="HO81" s="738"/>
      <c r="HP81" s="738"/>
      <c r="HQ81" s="738"/>
      <c r="HR81" s="738"/>
      <c r="HS81" s="738"/>
      <c r="HT81" s="738"/>
      <c r="HU81" s="738"/>
      <c r="HV81" s="738"/>
      <c r="HW81" s="738"/>
      <c r="HX81" s="738"/>
      <c r="HY81" s="738"/>
      <c r="HZ81" s="738"/>
      <c r="IA81" s="738"/>
      <c r="IB81" s="738"/>
      <c r="IC81" s="738"/>
      <c r="ID81" s="738"/>
      <c r="IE81" s="738"/>
      <c r="IF81" s="738"/>
      <c r="IG81" s="738"/>
      <c r="IH81" s="738"/>
      <c r="II81" s="738"/>
      <c r="IJ81" s="738"/>
      <c r="IK81" s="738"/>
      <c r="IL81" s="738"/>
      <c r="IM81" s="738"/>
      <c r="IN81" s="738"/>
      <c r="IO81" s="738"/>
      <c r="IP81" s="738"/>
      <c r="IQ81" s="738"/>
      <c r="IR81" s="738"/>
      <c r="IS81" s="738"/>
      <c r="IT81" s="738"/>
      <c r="IU81" s="738"/>
      <c r="IV81" s="738"/>
      <c r="IW81" s="738"/>
      <c r="IX81" s="738"/>
      <c r="IY81" s="738"/>
      <c r="IZ81" s="738"/>
      <c r="JA81" s="738"/>
      <c r="JB81" s="738"/>
      <c r="JC81" s="738"/>
      <c r="JD81" s="738"/>
      <c r="JE81" s="738"/>
      <c r="JF81" s="738"/>
      <c r="JG81" s="738"/>
      <c r="JH81" s="738"/>
      <c r="JI81" s="738"/>
      <c r="JJ81" s="738"/>
      <c r="JK81" s="738"/>
      <c r="JL81" s="738"/>
      <c r="JM81" s="738"/>
      <c r="JN81" s="738"/>
      <c r="JO81" s="738"/>
      <c r="JP81" s="738"/>
      <c r="JQ81" s="738"/>
      <c r="JR81" s="738"/>
      <c r="JS81" s="738"/>
      <c r="JT81" s="738"/>
      <c r="JU81" s="738"/>
      <c r="JV81" s="738"/>
      <c r="JW81" s="738"/>
      <c r="JX81" s="738"/>
      <c r="JY81" s="738"/>
      <c r="JZ81" s="738"/>
      <c r="KA81" s="738"/>
      <c r="KB81" s="738"/>
      <c r="KC81" s="738"/>
      <c r="KD81" s="738"/>
      <c r="KE81" s="738"/>
      <c r="KF81" s="738"/>
      <c r="KG81" s="738"/>
      <c r="KH81" s="738"/>
      <c r="KI81" s="738"/>
      <c r="KJ81" s="738"/>
      <c r="KK81" s="738"/>
      <c r="KL81" s="738"/>
      <c r="KM81" s="738"/>
      <c r="KN81" s="738"/>
      <c r="KO81" s="738"/>
      <c r="KP81" s="738"/>
      <c r="KQ81" s="738"/>
      <c r="KR81" s="738"/>
      <c r="KS81" s="738"/>
      <c r="KT81" s="738"/>
      <c r="KU81" s="738"/>
      <c r="KV81" s="738"/>
      <c r="KW81" s="738"/>
      <c r="KX81" s="738"/>
      <c r="KY81" s="738"/>
      <c r="KZ81" s="738"/>
      <c r="LA81" s="738"/>
      <c r="LB81" s="738"/>
      <c r="LC81" s="738"/>
      <c r="LD81" s="738"/>
      <c r="LE81" s="738"/>
      <c r="LF81" s="738"/>
      <c r="LG81" s="738"/>
      <c r="LH81" s="738"/>
      <c r="LI81" s="738"/>
      <c r="LJ81" s="738"/>
      <c r="LK81" s="738"/>
      <c r="LL81" s="738"/>
      <c r="LM81" s="738"/>
      <c r="LN81" s="738"/>
      <c r="LO81" s="738"/>
      <c r="LP81" s="738"/>
      <c r="LQ81" s="738"/>
      <c r="LR81" s="738"/>
      <c r="LS81" s="738"/>
      <c r="LT81" s="738"/>
      <c r="LU81" s="738"/>
      <c r="LV81" s="738"/>
      <c r="LW81" s="738"/>
      <c r="LX81" s="738"/>
      <c r="LY81" s="738"/>
      <c r="LZ81" s="738"/>
      <c r="MA81" s="738"/>
      <c r="MB81" s="738"/>
      <c r="MC81" s="738"/>
      <c r="MD81" s="738"/>
      <c r="ME81" s="738"/>
      <c r="MF81" s="738"/>
      <c r="MG81" s="738"/>
      <c r="MH81" s="738"/>
      <c r="MI81" s="738"/>
      <c r="MJ81" s="738"/>
      <c r="MK81" s="738"/>
      <c r="ML81" s="738"/>
      <c r="MM81" s="738"/>
      <c r="MN81" s="738"/>
      <c r="MO81" s="738"/>
      <c r="MP81" s="738"/>
      <c r="MQ81" s="738"/>
      <c r="MR81" s="738"/>
      <c r="MS81" s="738"/>
      <c r="MT81" s="738"/>
      <c r="MU81" s="738"/>
      <c r="MV81" s="738"/>
      <c r="MW81" s="738"/>
      <c r="MX81" s="738"/>
      <c r="MY81" s="738"/>
      <c r="MZ81" s="738"/>
      <c r="NA81" s="738"/>
      <c r="NB81" s="738"/>
      <c r="NC81" s="738"/>
      <c r="ND81" s="738"/>
      <c r="NE81" s="738"/>
      <c r="NF81" s="738"/>
      <c r="NG81" s="738"/>
      <c r="NH81" s="738"/>
      <c r="NI81" s="738"/>
      <c r="NJ81" s="738"/>
      <c r="NK81" s="738"/>
      <c r="NL81" s="738"/>
      <c r="NM81" s="738"/>
      <c r="NN81" s="738"/>
      <c r="NO81" s="738"/>
      <c r="NP81" s="738"/>
      <c r="NQ81" s="738"/>
      <c r="NR81" s="738"/>
      <c r="NS81" s="738"/>
      <c r="NT81" s="738"/>
      <c r="NU81" s="738"/>
      <c r="NV81" s="738"/>
      <c r="NW81" s="738"/>
      <c r="NX81" s="738"/>
      <c r="NY81" s="738"/>
      <c r="NZ81" s="738"/>
      <c r="OA81" s="738"/>
      <c r="OB81" s="738"/>
      <c r="OC81" s="738"/>
      <c r="OD81" s="738"/>
      <c r="OE81" s="738"/>
      <c r="OF81" s="738"/>
      <c r="OG81" s="738"/>
      <c r="OH81" s="738"/>
      <c r="OI81" s="738"/>
      <c r="OJ81" s="738"/>
      <c r="OK81" s="738"/>
      <c r="OL81" s="738"/>
      <c r="OM81" s="738"/>
      <c r="ON81" s="738"/>
      <c r="OO81" s="738"/>
      <c r="OP81" s="738"/>
      <c r="OQ81" s="738"/>
      <c r="OR81" s="738"/>
      <c r="OS81" s="738"/>
      <c r="OT81" s="738"/>
      <c r="OU81" s="738"/>
      <c r="OV81" s="738"/>
      <c r="OW81" s="738"/>
      <c r="OX81" s="738"/>
      <c r="OY81" s="738"/>
      <c r="OZ81" s="738"/>
      <c r="PA81" s="738"/>
      <c r="PB81" s="738"/>
      <c r="PC81" s="738"/>
      <c r="PD81" s="738"/>
      <c r="PE81" s="738"/>
      <c r="PF81" s="738"/>
      <c r="PG81" s="738"/>
      <c r="PH81" s="738"/>
      <c r="PI81" s="738"/>
      <c r="PJ81" s="738"/>
      <c r="PK81" s="738"/>
      <c r="PL81" s="738"/>
      <c r="PM81" s="738"/>
      <c r="PN81" s="738"/>
      <c r="PO81" s="738"/>
      <c r="PP81" s="738"/>
      <c r="PQ81" s="738"/>
      <c r="PR81" s="738"/>
      <c r="PS81" s="738"/>
      <c r="PT81" s="738"/>
      <c r="PU81" s="738"/>
      <c r="PV81" s="738"/>
      <c r="PW81" s="738"/>
      <c r="PX81" s="738"/>
      <c r="PY81" s="738"/>
      <c r="PZ81" s="738"/>
      <c r="QA81" s="738"/>
      <c r="QB81" s="738"/>
      <c r="QC81" s="738"/>
      <c r="QD81" s="738"/>
      <c r="QE81" s="738"/>
      <c r="QF81" s="738"/>
      <c r="QG81" s="738"/>
      <c r="QH81" s="738"/>
      <c r="QI81" s="738"/>
      <c r="QJ81" s="738"/>
      <c r="QK81" s="738"/>
      <c r="QL81" s="738"/>
      <c r="QM81" s="738"/>
      <c r="QN81" s="738"/>
      <c r="QO81" s="738"/>
      <c r="QP81" s="738"/>
      <c r="QQ81" s="738"/>
      <c r="QR81" s="738"/>
      <c r="QS81" s="738"/>
      <c r="QT81" s="738"/>
      <c r="QU81" s="738"/>
      <c r="QV81" s="738"/>
      <c r="QW81" s="738"/>
      <c r="QX81" s="738"/>
      <c r="QY81" s="738"/>
      <c r="QZ81" s="738"/>
      <c r="RA81" s="738"/>
      <c r="RB81" s="738"/>
      <c r="RC81" s="738"/>
      <c r="RD81" s="738"/>
      <c r="RE81" s="738"/>
      <c r="RF81" s="738"/>
      <c r="RG81" s="738"/>
      <c r="RH81" s="738"/>
      <c r="RI81" s="738"/>
      <c r="RJ81" s="738"/>
      <c r="RK81" s="738"/>
      <c r="RL81" s="738"/>
      <c r="RM81" s="738"/>
      <c r="RN81" s="738"/>
      <c r="RO81" s="738"/>
      <c r="RP81" s="738"/>
      <c r="RQ81" s="738"/>
      <c r="RR81" s="738"/>
      <c r="RS81" s="738"/>
      <c r="RT81" s="738"/>
      <c r="RU81" s="738"/>
      <c r="RV81" s="738"/>
      <c r="RW81" s="738"/>
      <c r="RX81" s="738"/>
      <c r="RY81" s="738"/>
      <c r="RZ81" s="738"/>
      <c r="SA81" s="738"/>
      <c r="SB81" s="738"/>
      <c r="SC81" s="738"/>
      <c r="SD81" s="738"/>
      <c r="SE81" s="738"/>
      <c r="SF81" s="738"/>
      <c r="SG81" s="738"/>
      <c r="SH81" s="738"/>
      <c r="SI81" s="738"/>
      <c r="SJ81" s="738"/>
      <c r="SK81" s="738"/>
      <c r="SL81" s="738"/>
      <c r="SM81" s="738"/>
      <c r="SN81" s="738"/>
      <c r="SO81" s="738"/>
      <c r="SP81" s="738"/>
      <c r="SQ81" s="738"/>
      <c r="SR81" s="738"/>
      <c r="SS81" s="738"/>
      <c r="ST81" s="738"/>
      <c r="SU81" s="738"/>
      <c r="SV81" s="738"/>
      <c r="SW81" s="738"/>
      <c r="SX81" s="738"/>
      <c r="SY81" s="738"/>
      <c r="SZ81" s="738"/>
      <c r="TA81" s="738"/>
      <c r="TB81" s="738"/>
      <c r="TC81" s="738"/>
      <c r="TD81" s="738"/>
      <c r="TE81" s="738"/>
      <c r="TF81" s="738"/>
      <c r="TG81" s="738"/>
      <c r="TH81" s="738"/>
      <c r="TI81" s="738"/>
      <c r="TJ81" s="738"/>
      <c r="TK81" s="738"/>
      <c r="TL81" s="738"/>
      <c r="TM81" s="738"/>
      <c r="TN81" s="738"/>
      <c r="TO81" s="738"/>
      <c r="TP81" s="738"/>
      <c r="TQ81" s="738"/>
      <c r="TR81" s="738"/>
      <c r="TS81" s="738"/>
      <c r="TT81" s="738"/>
      <c r="TU81" s="738"/>
      <c r="TV81" s="738"/>
      <c r="TW81" s="738"/>
      <c r="TX81" s="738"/>
      <c r="TY81" s="738"/>
      <c r="TZ81" s="738"/>
      <c r="UA81" s="738"/>
      <c r="UB81" s="738"/>
      <c r="UC81" s="738"/>
      <c r="UD81" s="738"/>
      <c r="UE81" s="738"/>
      <c r="UF81" s="738"/>
      <c r="UG81" s="738"/>
      <c r="UH81" s="738"/>
      <c r="UI81" s="738"/>
      <c r="UJ81" s="738"/>
      <c r="UK81" s="738"/>
      <c r="UL81" s="738"/>
      <c r="UM81" s="738"/>
      <c r="UN81" s="738"/>
      <c r="UO81" s="738"/>
      <c r="UP81" s="738"/>
      <c r="UQ81" s="738"/>
      <c r="UR81" s="738"/>
      <c r="US81" s="738"/>
      <c r="UT81" s="738"/>
      <c r="UU81" s="738"/>
      <c r="UV81" s="738"/>
      <c r="UW81" s="738"/>
      <c r="UX81" s="738"/>
      <c r="UY81" s="738"/>
      <c r="UZ81" s="738"/>
      <c r="VA81" s="738"/>
      <c r="VB81" s="738"/>
      <c r="VC81" s="738"/>
      <c r="VD81" s="738"/>
      <c r="VE81" s="738"/>
      <c r="VF81" s="738"/>
      <c r="VG81" s="738"/>
      <c r="VH81" s="738"/>
      <c r="VI81" s="738"/>
      <c r="VJ81" s="738"/>
      <c r="VK81" s="738"/>
      <c r="VL81" s="738"/>
      <c r="VM81" s="738"/>
      <c r="VN81" s="738"/>
      <c r="VO81" s="738"/>
      <c r="VP81" s="738"/>
      <c r="VQ81" s="738"/>
      <c r="VR81" s="738"/>
      <c r="VS81" s="738"/>
      <c r="VT81" s="738"/>
      <c r="VU81" s="738"/>
      <c r="VV81" s="738"/>
      <c r="VW81" s="738"/>
      <c r="VX81" s="738"/>
      <c r="VY81" s="738"/>
      <c r="VZ81" s="738"/>
      <c r="WA81" s="738"/>
      <c r="WB81" s="738"/>
      <c r="WC81" s="738"/>
      <c r="WD81" s="738"/>
      <c r="WE81" s="738"/>
      <c r="WF81" s="738"/>
      <c r="WG81" s="738"/>
      <c r="WH81" s="738"/>
      <c r="WI81" s="738"/>
      <c r="WJ81" s="738"/>
      <c r="WK81" s="738"/>
      <c r="WL81" s="738"/>
      <c r="WM81" s="738"/>
      <c r="WN81" s="738"/>
      <c r="WO81" s="738"/>
      <c r="WP81" s="738"/>
      <c r="WQ81" s="738"/>
      <c r="WR81" s="738"/>
      <c r="WS81" s="738"/>
      <c r="WT81" s="738"/>
      <c r="WU81" s="738"/>
      <c r="WV81" s="738"/>
      <c r="WW81" s="738"/>
      <c r="WX81" s="738"/>
      <c r="WY81" s="738"/>
      <c r="WZ81" s="738"/>
      <c r="XA81" s="738"/>
      <c r="XB81" s="738"/>
      <c r="XC81" s="738"/>
      <c r="XD81" s="738"/>
      <c r="XE81" s="738"/>
      <c r="XF81" s="738"/>
      <c r="XG81" s="738"/>
      <c r="XH81" s="738"/>
      <c r="XI81" s="738"/>
      <c r="XJ81" s="738"/>
      <c r="XK81" s="738"/>
      <c r="XL81" s="738"/>
      <c r="XM81" s="738"/>
      <c r="XN81" s="738"/>
      <c r="XO81" s="738"/>
      <c r="XP81" s="738"/>
      <c r="XQ81" s="738"/>
      <c r="XR81" s="738"/>
      <c r="XS81" s="738"/>
      <c r="XT81" s="738"/>
      <c r="XU81" s="738"/>
      <c r="XV81" s="738"/>
      <c r="XW81" s="738"/>
      <c r="XX81" s="738"/>
      <c r="XY81" s="738"/>
      <c r="XZ81" s="738"/>
      <c r="YA81" s="738"/>
      <c r="YB81" s="738"/>
      <c r="YC81" s="738"/>
      <c r="YD81" s="738"/>
      <c r="YE81" s="738"/>
      <c r="YF81" s="738"/>
      <c r="YG81" s="738"/>
      <c r="YH81" s="738"/>
      <c r="YI81" s="738"/>
      <c r="YJ81" s="738"/>
      <c r="YK81" s="738"/>
      <c r="YL81" s="738"/>
      <c r="YM81" s="738"/>
      <c r="YN81" s="738"/>
      <c r="YO81" s="738"/>
      <c r="YP81" s="738"/>
      <c r="YQ81" s="738"/>
      <c r="YR81" s="738"/>
      <c r="YS81" s="738"/>
      <c r="YT81" s="738"/>
      <c r="YU81" s="738"/>
      <c r="YV81" s="738"/>
      <c r="YW81" s="738"/>
      <c r="YX81" s="738"/>
      <c r="YY81" s="738"/>
      <c r="YZ81" s="738"/>
      <c r="ZA81" s="738"/>
      <c r="ZB81" s="738"/>
      <c r="ZC81" s="738"/>
      <c r="ZD81" s="738"/>
      <c r="ZE81" s="738"/>
      <c r="ZF81" s="738"/>
      <c r="ZG81" s="738"/>
      <c r="ZH81" s="738"/>
      <c r="ZI81" s="738"/>
      <c r="ZJ81" s="738"/>
      <c r="ZK81" s="738"/>
      <c r="ZL81" s="738"/>
      <c r="ZM81" s="738"/>
      <c r="ZN81" s="738"/>
      <c r="ZO81" s="738"/>
      <c r="ZP81" s="738"/>
      <c r="ZQ81" s="738"/>
      <c r="ZR81" s="738"/>
      <c r="ZS81" s="738"/>
      <c r="ZT81" s="738"/>
      <c r="ZU81" s="738"/>
      <c r="ZV81" s="738"/>
      <c r="ZW81" s="738"/>
      <c r="ZX81" s="738"/>
      <c r="ZY81" s="738"/>
      <c r="ZZ81" s="738"/>
      <c r="AAA81" s="738"/>
      <c r="AAB81" s="738"/>
      <c r="AAC81" s="738"/>
      <c r="AAD81" s="738"/>
      <c r="AAE81" s="738"/>
      <c r="AAF81" s="738"/>
      <c r="AAG81" s="738"/>
      <c r="AAH81" s="738"/>
      <c r="AAI81" s="738"/>
      <c r="AAJ81" s="738"/>
      <c r="AAK81" s="738"/>
      <c r="AAL81" s="738"/>
      <c r="AAM81" s="738"/>
      <c r="AAN81" s="738"/>
      <c r="AAO81" s="738"/>
      <c r="AAP81" s="738"/>
      <c r="AAQ81" s="738"/>
      <c r="AAR81" s="738"/>
      <c r="AAS81" s="738"/>
      <c r="AAT81" s="738"/>
      <c r="AAU81" s="738"/>
      <c r="AAV81" s="738"/>
      <c r="AAW81" s="738"/>
      <c r="AAX81" s="738"/>
      <c r="AAY81" s="738"/>
      <c r="AAZ81" s="738"/>
      <c r="ABA81" s="738"/>
      <c r="ABB81" s="738"/>
      <c r="ABC81" s="738"/>
      <c r="ABD81" s="738"/>
      <c r="ABE81" s="738"/>
      <c r="ABF81" s="738"/>
      <c r="ABG81" s="738"/>
      <c r="ABH81" s="738"/>
      <c r="ABI81" s="738"/>
      <c r="ABJ81" s="738"/>
      <c r="ABK81" s="738"/>
      <c r="ABL81" s="738"/>
      <c r="ABM81" s="738"/>
      <c r="ABN81" s="738"/>
      <c r="ABO81" s="738"/>
      <c r="ABP81" s="738"/>
      <c r="ABQ81" s="738"/>
      <c r="ABR81" s="738"/>
      <c r="ABS81" s="738"/>
      <c r="ABT81" s="738"/>
      <c r="ABU81" s="738"/>
      <c r="ABV81" s="738"/>
      <c r="ABW81" s="738"/>
      <c r="ABX81" s="738"/>
      <c r="ABY81" s="738"/>
      <c r="ABZ81" s="738"/>
      <c r="ACA81" s="738"/>
      <c r="ACB81" s="738"/>
      <c r="ACC81" s="738"/>
      <c r="ACD81" s="738"/>
      <c r="ACE81" s="738"/>
      <c r="ACF81" s="738"/>
      <c r="ACG81" s="738"/>
      <c r="ACH81" s="738"/>
      <c r="ACI81" s="738"/>
      <c r="ACJ81" s="738"/>
      <c r="ACK81" s="738"/>
      <c r="ACL81" s="738"/>
      <c r="ACM81" s="738"/>
      <c r="ACN81" s="738"/>
      <c r="ACO81" s="738"/>
      <c r="ACP81" s="738"/>
      <c r="ACQ81" s="738"/>
      <c r="ACR81" s="738"/>
      <c r="ACS81" s="738"/>
      <c r="ACT81" s="738"/>
      <c r="ACU81" s="738"/>
      <c r="ACV81" s="738"/>
      <c r="ACW81" s="738"/>
      <c r="ACX81" s="738"/>
      <c r="ACY81" s="738"/>
      <c r="ACZ81" s="738"/>
      <c r="ADA81" s="738"/>
      <c r="ADB81" s="738"/>
      <c r="ADC81" s="738"/>
      <c r="ADD81" s="738"/>
      <c r="ADE81" s="738"/>
      <c r="ADF81" s="738"/>
      <c r="ADG81" s="738"/>
      <c r="ADH81" s="738"/>
      <c r="ADI81" s="738"/>
      <c r="ADJ81" s="738"/>
      <c r="ADK81" s="738"/>
      <c r="ADL81" s="738"/>
      <c r="ADM81" s="738"/>
      <c r="ADN81" s="738"/>
      <c r="ADO81" s="738"/>
      <c r="ADP81" s="738"/>
      <c r="ADQ81" s="738"/>
      <c r="ADR81" s="738"/>
      <c r="ADS81" s="738"/>
      <c r="ADT81" s="738"/>
      <c r="ADU81" s="738"/>
      <c r="ADV81" s="738"/>
      <c r="ADW81" s="738"/>
      <c r="ADX81" s="738"/>
      <c r="ADY81" s="738"/>
      <c r="ADZ81" s="738"/>
      <c r="AEA81" s="738"/>
      <c r="AEB81" s="738"/>
      <c r="AEC81" s="738"/>
      <c r="AED81" s="738"/>
      <c r="AEE81" s="738"/>
      <c r="AEF81" s="738"/>
      <c r="AEG81" s="738"/>
      <c r="AEH81" s="738"/>
      <c r="AEI81" s="738"/>
      <c r="AEJ81" s="738"/>
      <c r="AEK81" s="738"/>
      <c r="AEL81" s="738"/>
      <c r="AEM81" s="738"/>
      <c r="AEN81" s="738"/>
      <c r="AEO81" s="738"/>
      <c r="AEP81" s="738"/>
      <c r="AEQ81" s="738"/>
      <c r="AER81" s="738"/>
      <c r="AES81" s="738"/>
      <c r="AET81" s="738"/>
      <c r="AEU81" s="738"/>
      <c r="AEV81" s="738"/>
      <c r="AEW81" s="738"/>
      <c r="AEX81" s="738"/>
      <c r="AEY81" s="738"/>
      <c r="AEZ81" s="738"/>
      <c r="AFA81" s="738"/>
      <c r="AFB81" s="738"/>
      <c r="AFC81" s="738"/>
      <c r="AFD81" s="738"/>
      <c r="AFE81" s="738"/>
      <c r="AFF81" s="738"/>
      <c r="AFG81" s="738"/>
      <c r="AFH81" s="738"/>
      <c r="AFI81" s="738"/>
      <c r="AFJ81" s="738"/>
      <c r="AFK81" s="738"/>
      <c r="AFL81" s="738"/>
      <c r="AFM81" s="738"/>
      <c r="AFN81" s="738"/>
      <c r="AFO81" s="738"/>
      <c r="AFP81" s="738"/>
      <c r="AFQ81" s="738"/>
      <c r="AFR81" s="738"/>
      <c r="AFS81" s="738"/>
      <c r="AFT81" s="738"/>
      <c r="AFU81" s="738"/>
      <c r="AFV81" s="738"/>
      <c r="AFW81" s="738"/>
      <c r="AFX81" s="738"/>
      <c r="AFY81" s="738"/>
      <c r="AFZ81" s="738"/>
      <c r="AGA81" s="738"/>
      <c r="AGB81" s="738"/>
      <c r="AGC81" s="738"/>
      <c r="AGD81" s="738"/>
      <c r="AGE81" s="738"/>
      <c r="AGF81" s="738"/>
      <c r="AGG81" s="738"/>
      <c r="AGH81" s="738"/>
      <c r="AGI81" s="738"/>
      <c r="AGJ81" s="738"/>
      <c r="AGK81" s="738"/>
      <c r="AGL81" s="738"/>
      <c r="AGM81" s="738"/>
      <c r="AGN81" s="738"/>
      <c r="AGO81" s="738"/>
      <c r="AGP81" s="738"/>
      <c r="AGQ81" s="738"/>
      <c r="AGR81" s="738"/>
      <c r="AGS81" s="738"/>
      <c r="AGT81" s="738"/>
      <c r="AGU81" s="738"/>
      <c r="AGV81" s="738"/>
      <c r="AGW81" s="738"/>
      <c r="AGX81" s="738"/>
      <c r="AGY81" s="738"/>
      <c r="AGZ81" s="738"/>
      <c r="AHA81" s="738"/>
      <c r="AHB81" s="738"/>
      <c r="AHC81" s="738"/>
      <c r="AHD81" s="738"/>
      <c r="AHE81" s="738"/>
      <c r="AHF81" s="738"/>
      <c r="AHG81" s="738"/>
      <c r="AHH81" s="738"/>
      <c r="AHI81" s="738"/>
      <c r="AHJ81" s="738"/>
      <c r="AHK81" s="738"/>
      <c r="AHL81" s="738"/>
      <c r="AHM81" s="738"/>
      <c r="AHN81" s="738"/>
      <c r="AHO81" s="738"/>
      <c r="AHP81" s="738"/>
      <c r="AHQ81" s="738"/>
      <c r="AHR81" s="738"/>
      <c r="AHS81" s="738"/>
      <c r="AHT81" s="738"/>
      <c r="AHU81" s="738"/>
      <c r="AHV81" s="738"/>
      <c r="AHW81" s="738"/>
      <c r="AHX81" s="738"/>
      <c r="AHY81" s="738"/>
      <c r="AHZ81" s="738"/>
      <c r="AIA81" s="738"/>
      <c r="AIB81" s="738"/>
      <c r="AIC81" s="738"/>
      <c r="AID81" s="738"/>
      <c r="AIE81" s="738"/>
      <c r="AIF81" s="738"/>
      <c r="AIG81" s="738"/>
      <c r="AIH81" s="738"/>
      <c r="AII81" s="738"/>
      <c r="AIJ81" s="738"/>
      <c r="AIK81" s="738"/>
      <c r="AIL81" s="738"/>
      <c r="AIM81" s="738"/>
      <c r="AIN81" s="738"/>
      <c r="AIO81" s="738"/>
      <c r="AIP81" s="738"/>
      <c r="AIQ81" s="738"/>
      <c r="AIR81" s="738"/>
      <c r="AIS81" s="738"/>
      <c r="AIT81" s="738"/>
      <c r="AIU81" s="738"/>
      <c r="AIV81" s="738"/>
      <c r="AIW81" s="738"/>
      <c r="AIX81" s="738"/>
      <c r="AIY81" s="738"/>
      <c r="AIZ81" s="738"/>
      <c r="AJA81" s="738"/>
      <c r="AJB81" s="738"/>
      <c r="AJC81" s="738"/>
      <c r="AJD81" s="738"/>
      <c r="AJE81" s="738"/>
      <c r="AJF81" s="738"/>
      <c r="AJG81" s="738"/>
      <c r="AJH81" s="738"/>
      <c r="AJI81" s="738"/>
      <c r="AJJ81" s="738"/>
      <c r="AJK81" s="738"/>
      <c r="AJL81" s="738"/>
      <c r="AJM81" s="738"/>
      <c r="AJN81" s="738"/>
      <c r="AJO81" s="738"/>
      <c r="AJP81" s="738"/>
      <c r="AJQ81" s="738"/>
      <c r="AJR81" s="738"/>
      <c r="AJS81" s="738"/>
      <c r="AJT81" s="738"/>
      <c r="AJU81" s="738"/>
      <c r="AJV81" s="738"/>
      <c r="AJW81" s="738"/>
      <c r="AJX81" s="738"/>
      <c r="AJY81" s="738"/>
      <c r="AJZ81" s="738"/>
      <c r="AKA81" s="738"/>
      <c r="AKB81" s="738"/>
      <c r="AKC81" s="738"/>
      <c r="AKD81" s="738"/>
      <c r="AKE81" s="738"/>
      <c r="AKF81" s="738"/>
      <c r="AKG81" s="738"/>
      <c r="AKH81" s="738"/>
      <c r="AKI81" s="738"/>
      <c r="AKJ81" s="738"/>
      <c r="AKK81" s="738"/>
      <c r="AKL81" s="738"/>
      <c r="AKM81" s="738"/>
      <c r="AKN81" s="738"/>
      <c r="AKO81" s="738"/>
      <c r="AKP81" s="738"/>
      <c r="AKQ81" s="738"/>
      <c r="AKR81" s="738"/>
      <c r="AKS81" s="738"/>
      <c r="AKT81" s="738"/>
      <c r="AKU81" s="738"/>
      <c r="AKV81" s="738"/>
      <c r="AKW81" s="738"/>
      <c r="AKX81" s="738"/>
      <c r="AKY81" s="738"/>
      <c r="AKZ81" s="738"/>
      <c r="ALA81" s="738"/>
      <c r="ALB81" s="738"/>
      <c r="ALC81" s="738"/>
      <c r="ALD81" s="738"/>
      <c r="ALE81" s="738"/>
      <c r="ALF81" s="738"/>
      <c r="ALG81" s="738"/>
      <c r="ALH81" s="738"/>
      <c r="ALI81" s="738"/>
      <c r="ALJ81" s="738"/>
      <c r="ALK81" s="738"/>
      <c r="ALL81" s="738"/>
      <c r="ALM81" s="738"/>
      <c r="ALN81" s="738"/>
      <c r="ALO81" s="738"/>
      <c r="ALP81" s="738"/>
      <c r="ALQ81" s="738"/>
      <c r="ALR81" s="738"/>
      <c r="ALS81" s="738"/>
      <c r="ALT81" s="738"/>
      <c r="ALU81" s="738"/>
      <c r="ALV81" s="738"/>
      <c r="ALW81" s="738"/>
      <c r="ALX81" s="738"/>
      <c r="ALY81" s="738"/>
      <c r="ALZ81" s="738"/>
      <c r="AMA81" s="738"/>
      <c r="AMB81" s="738"/>
      <c r="AMC81" s="738"/>
      <c r="AMD81" s="738"/>
    </row>
    <row r="82" spans="1:1018" s="224" customFormat="1" ht="13.5" hidden="1" customHeight="1">
      <c r="A82" s="225">
        <f t="shared" si="2"/>
        <v>74</v>
      </c>
      <c r="B82" s="217"/>
      <c r="C82" s="217" t="s">
        <v>264</v>
      </c>
      <c r="D82" s="217"/>
      <c r="E82" s="217"/>
      <c r="F82" s="217"/>
      <c r="G82" s="217"/>
      <c r="H82" s="728"/>
      <c r="I82" s="729" t="s">
        <v>1220</v>
      </c>
      <c r="J82" s="728" t="s">
        <v>1221</v>
      </c>
      <c r="K82" s="729"/>
      <c r="L82" s="728"/>
      <c r="M82" s="728"/>
      <c r="N82" s="728"/>
      <c r="O82" s="728"/>
      <c r="P82" s="252"/>
      <c r="Q82" s="728" t="s">
        <v>820</v>
      </c>
      <c r="R82" s="730"/>
      <c r="S82" s="735" t="s">
        <v>863</v>
      </c>
      <c r="T82" s="281" t="s">
        <v>864</v>
      </c>
      <c r="U82" s="728" t="s">
        <v>1222</v>
      </c>
      <c r="V82" s="732" t="s">
        <v>864</v>
      </c>
      <c r="W82" s="732"/>
      <c r="X82" s="732"/>
      <c r="Y82" s="232"/>
      <c r="Z82" s="733"/>
      <c r="AA82" s="728" t="s">
        <v>1223</v>
      </c>
      <c r="AB82" s="245" t="s">
        <v>1224</v>
      </c>
      <c r="AC82" s="728"/>
      <c r="AD82" s="731"/>
      <c r="AE82" s="731">
        <v>1</v>
      </c>
    </row>
    <row r="83" spans="1:1018" s="224" customFormat="1" ht="15" customHeight="1">
      <c r="A83" s="225">
        <f t="shared" si="2"/>
        <v>75</v>
      </c>
      <c r="B83" s="217"/>
      <c r="C83" s="217" t="s">
        <v>1662</v>
      </c>
      <c r="D83" s="217"/>
      <c r="E83" s="217"/>
      <c r="F83" s="217"/>
      <c r="G83" s="217"/>
      <c r="H83" s="773" t="s">
        <v>2773</v>
      </c>
      <c r="I83" s="729" t="s">
        <v>1226</v>
      </c>
      <c r="J83" s="728" t="s">
        <v>1227</v>
      </c>
      <c r="K83" s="729" t="s">
        <v>939</v>
      </c>
      <c r="L83" s="728" t="s">
        <v>1228</v>
      </c>
      <c r="M83" s="728" t="s">
        <v>1229</v>
      </c>
      <c r="N83" s="728"/>
      <c r="O83" s="728"/>
      <c r="P83" s="252"/>
      <c r="Q83" s="728" t="s">
        <v>817</v>
      </c>
      <c r="R83" s="730"/>
      <c r="S83" s="728" t="s">
        <v>863</v>
      </c>
      <c r="T83" s="731"/>
      <c r="U83" s="728"/>
      <c r="V83" s="732" t="s">
        <v>864</v>
      </c>
      <c r="W83" s="732" t="s">
        <v>864</v>
      </c>
      <c r="X83" s="732" t="s">
        <v>864</v>
      </c>
      <c r="Y83" s="232"/>
      <c r="Z83" s="733"/>
      <c r="AA83" s="728"/>
      <c r="AB83" s="734"/>
      <c r="AC83" s="728"/>
      <c r="AD83" s="731">
        <v>1</v>
      </c>
      <c r="AE83" s="731">
        <v>1</v>
      </c>
    </row>
    <row r="84" spans="1:1018" s="224" customFormat="1" ht="13.5" customHeight="1">
      <c r="A84" s="225">
        <f t="shared" si="2"/>
        <v>76</v>
      </c>
      <c r="B84" s="217" t="s">
        <v>1230</v>
      </c>
      <c r="C84" s="242"/>
      <c r="D84" s="241"/>
      <c r="E84" s="241"/>
      <c r="F84" s="241"/>
      <c r="G84" s="241"/>
      <c r="H84" s="773" t="s">
        <v>2774</v>
      </c>
      <c r="I84" s="729"/>
      <c r="J84" s="728" t="s">
        <v>1232</v>
      </c>
      <c r="K84" s="729" t="s">
        <v>1233</v>
      </c>
      <c r="L84" s="728"/>
      <c r="M84" s="728"/>
      <c r="N84" s="728"/>
      <c r="O84" s="728"/>
      <c r="P84" s="730"/>
      <c r="Q84" s="728" t="s">
        <v>817</v>
      </c>
      <c r="R84" s="730" t="s">
        <v>864</v>
      </c>
      <c r="S84" s="243" t="s">
        <v>1234</v>
      </c>
      <c r="T84" s="282"/>
      <c r="U84" s="728"/>
      <c r="V84" s="732" t="s">
        <v>864</v>
      </c>
      <c r="W84" s="732" t="s">
        <v>864</v>
      </c>
      <c r="X84" s="732" t="s">
        <v>864</v>
      </c>
      <c r="Y84" s="232"/>
      <c r="Z84" s="733"/>
      <c r="AA84" s="728"/>
      <c r="AB84" s="734"/>
      <c r="AC84" s="728"/>
      <c r="AD84" s="731">
        <v>1</v>
      </c>
      <c r="AE84" s="731">
        <v>1</v>
      </c>
    </row>
    <row r="85" spans="1:1018" s="231" customFormat="1" ht="13.5" hidden="1" customHeight="1">
      <c r="A85" s="225">
        <f t="shared" si="2"/>
        <v>77</v>
      </c>
      <c r="B85" s="217"/>
      <c r="C85" s="727" t="s">
        <v>1235</v>
      </c>
      <c r="D85" s="727"/>
      <c r="E85" s="727"/>
      <c r="F85" s="727"/>
      <c r="G85" s="727"/>
      <c r="H85" s="728" t="s">
        <v>1236</v>
      </c>
      <c r="I85" s="729" t="s">
        <v>1237</v>
      </c>
      <c r="J85" s="728" t="s">
        <v>1238</v>
      </c>
      <c r="K85" s="729" t="s">
        <v>1218</v>
      </c>
      <c r="L85" s="728"/>
      <c r="M85" s="728"/>
      <c r="N85" s="728"/>
      <c r="O85" s="728"/>
      <c r="P85" s="730">
        <v>1</v>
      </c>
      <c r="Q85" s="728" t="s">
        <v>820</v>
      </c>
      <c r="R85" s="730"/>
      <c r="S85" s="728" t="s">
        <v>863</v>
      </c>
      <c r="T85" s="731"/>
      <c r="U85" s="728"/>
      <c r="V85" s="732" t="s">
        <v>864</v>
      </c>
      <c r="W85" s="732"/>
      <c r="X85" s="732" t="s">
        <v>864</v>
      </c>
      <c r="Y85" s="232"/>
      <c r="Z85" s="733"/>
      <c r="AA85" s="728"/>
      <c r="AB85" s="734"/>
      <c r="AC85" s="728"/>
      <c r="AD85" s="731">
        <v>1</v>
      </c>
      <c r="AE85" s="731">
        <v>1</v>
      </c>
      <c r="AF85" s="738"/>
      <c r="AG85" s="738"/>
      <c r="AH85" s="738"/>
      <c r="AI85" s="738"/>
      <c r="AJ85" s="738"/>
      <c r="AK85" s="738"/>
      <c r="AL85" s="738"/>
      <c r="AM85" s="738"/>
      <c r="AN85" s="738"/>
      <c r="AO85" s="738"/>
      <c r="AP85" s="738"/>
      <c r="AQ85" s="738"/>
      <c r="AR85" s="738"/>
      <c r="AS85" s="738"/>
      <c r="AT85" s="738"/>
      <c r="AU85" s="738"/>
      <c r="AV85" s="738"/>
      <c r="AW85" s="738"/>
      <c r="AX85" s="738"/>
      <c r="AY85" s="738"/>
      <c r="AZ85" s="738"/>
      <c r="BA85" s="738"/>
      <c r="BB85" s="738"/>
      <c r="BC85" s="738"/>
      <c r="BD85" s="738"/>
      <c r="BE85" s="738"/>
      <c r="BF85" s="738"/>
      <c r="BG85" s="738"/>
      <c r="BH85" s="738"/>
      <c r="BI85" s="738"/>
      <c r="BJ85" s="738"/>
      <c r="BK85" s="738"/>
      <c r="BL85" s="738"/>
      <c r="BM85" s="738"/>
      <c r="BN85" s="738"/>
      <c r="BO85" s="738"/>
      <c r="BP85" s="738"/>
      <c r="BQ85" s="738"/>
      <c r="BR85" s="738"/>
      <c r="BS85" s="738"/>
      <c r="BT85" s="738"/>
      <c r="BU85" s="738"/>
      <c r="BV85" s="738"/>
      <c r="BW85" s="738"/>
      <c r="BX85" s="738"/>
      <c r="BY85" s="738"/>
      <c r="BZ85" s="738"/>
      <c r="CA85" s="738"/>
      <c r="CB85" s="738"/>
      <c r="CC85" s="738"/>
      <c r="CD85" s="738"/>
      <c r="CE85" s="738"/>
      <c r="CF85" s="738"/>
      <c r="CG85" s="738"/>
      <c r="CH85" s="738"/>
      <c r="CI85" s="738"/>
      <c r="CJ85" s="738"/>
      <c r="CK85" s="738"/>
      <c r="CL85" s="738"/>
      <c r="CM85" s="738"/>
      <c r="CN85" s="738"/>
      <c r="CO85" s="738"/>
      <c r="CP85" s="738"/>
      <c r="CQ85" s="738"/>
      <c r="CR85" s="738"/>
      <c r="CS85" s="738"/>
      <c r="CT85" s="738"/>
      <c r="CU85" s="738"/>
      <c r="CV85" s="738"/>
      <c r="CW85" s="738"/>
      <c r="CX85" s="738"/>
      <c r="CY85" s="738"/>
      <c r="CZ85" s="738"/>
      <c r="DA85" s="738"/>
      <c r="DB85" s="738"/>
      <c r="DC85" s="738"/>
      <c r="DD85" s="738"/>
      <c r="DE85" s="738"/>
      <c r="DF85" s="738"/>
      <c r="DG85" s="738"/>
      <c r="DH85" s="738"/>
      <c r="DI85" s="738"/>
      <c r="DJ85" s="738"/>
      <c r="DK85" s="738"/>
      <c r="DL85" s="738"/>
      <c r="DM85" s="738"/>
      <c r="DN85" s="738"/>
      <c r="DO85" s="738"/>
      <c r="DP85" s="738"/>
      <c r="DQ85" s="738"/>
      <c r="DR85" s="738"/>
      <c r="DS85" s="738"/>
      <c r="DT85" s="738"/>
      <c r="DU85" s="738"/>
      <c r="DV85" s="738"/>
      <c r="DW85" s="738"/>
      <c r="DX85" s="738"/>
      <c r="DY85" s="738"/>
      <c r="DZ85" s="738"/>
      <c r="EA85" s="738"/>
      <c r="EB85" s="738"/>
      <c r="EC85" s="738"/>
      <c r="ED85" s="738"/>
      <c r="EE85" s="738"/>
      <c r="EF85" s="738"/>
      <c r="EG85" s="738"/>
      <c r="EH85" s="738"/>
      <c r="EI85" s="738"/>
      <c r="EJ85" s="738"/>
      <c r="EK85" s="738"/>
      <c r="EL85" s="738"/>
      <c r="EM85" s="738"/>
      <c r="EN85" s="738"/>
      <c r="EO85" s="738"/>
      <c r="EP85" s="738"/>
      <c r="EQ85" s="738"/>
      <c r="ER85" s="738"/>
      <c r="ES85" s="738"/>
      <c r="ET85" s="738"/>
      <c r="EU85" s="738"/>
      <c r="EV85" s="738"/>
      <c r="EW85" s="738"/>
      <c r="EX85" s="738"/>
      <c r="EY85" s="738"/>
      <c r="EZ85" s="738"/>
      <c r="FA85" s="738"/>
      <c r="FB85" s="738"/>
      <c r="FC85" s="738"/>
      <c r="FD85" s="738"/>
      <c r="FE85" s="738"/>
      <c r="FF85" s="738"/>
      <c r="FG85" s="738"/>
      <c r="FH85" s="738"/>
      <c r="FI85" s="738"/>
      <c r="FJ85" s="738"/>
      <c r="FK85" s="738"/>
      <c r="FL85" s="738"/>
      <c r="FM85" s="738"/>
      <c r="FN85" s="738"/>
      <c r="FO85" s="738"/>
      <c r="FP85" s="738"/>
      <c r="FQ85" s="738"/>
      <c r="FR85" s="738"/>
      <c r="FS85" s="738"/>
      <c r="FT85" s="738"/>
      <c r="FU85" s="738"/>
      <c r="FV85" s="738"/>
      <c r="FW85" s="738"/>
      <c r="FX85" s="738"/>
      <c r="FY85" s="738"/>
      <c r="FZ85" s="738"/>
      <c r="GA85" s="738"/>
      <c r="GB85" s="738"/>
      <c r="GC85" s="738"/>
      <c r="GD85" s="738"/>
      <c r="GE85" s="738"/>
      <c r="GF85" s="738"/>
      <c r="GG85" s="738"/>
      <c r="GH85" s="738"/>
      <c r="GI85" s="738"/>
      <c r="GJ85" s="738"/>
      <c r="GK85" s="738"/>
      <c r="GL85" s="738"/>
      <c r="GM85" s="738"/>
      <c r="GN85" s="738"/>
      <c r="GO85" s="738"/>
      <c r="GP85" s="738"/>
      <c r="GQ85" s="738"/>
      <c r="GR85" s="738"/>
      <c r="GS85" s="738"/>
      <c r="GT85" s="738"/>
      <c r="GU85" s="738"/>
      <c r="GV85" s="738"/>
      <c r="GW85" s="738"/>
      <c r="GX85" s="738"/>
      <c r="GY85" s="738"/>
      <c r="GZ85" s="738"/>
      <c r="HA85" s="738"/>
      <c r="HB85" s="738"/>
      <c r="HC85" s="738"/>
      <c r="HD85" s="738"/>
      <c r="HE85" s="738"/>
      <c r="HF85" s="738"/>
      <c r="HG85" s="738"/>
      <c r="HH85" s="738"/>
      <c r="HI85" s="738"/>
      <c r="HJ85" s="738"/>
      <c r="HK85" s="738"/>
      <c r="HL85" s="738"/>
      <c r="HM85" s="738"/>
      <c r="HN85" s="738"/>
      <c r="HO85" s="738"/>
      <c r="HP85" s="738"/>
      <c r="HQ85" s="738"/>
      <c r="HR85" s="738"/>
      <c r="HS85" s="738"/>
      <c r="HT85" s="738"/>
      <c r="HU85" s="738"/>
      <c r="HV85" s="738"/>
      <c r="HW85" s="738"/>
      <c r="HX85" s="738"/>
      <c r="HY85" s="738"/>
      <c r="HZ85" s="738"/>
      <c r="IA85" s="738"/>
      <c r="IB85" s="738"/>
      <c r="IC85" s="738"/>
      <c r="ID85" s="738"/>
      <c r="IE85" s="738"/>
      <c r="IF85" s="738"/>
      <c r="IG85" s="738"/>
      <c r="IH85" s="738"/>
      <c r="II85" s="738"/>
      <c r="IJ85" s="738"/>
      <c r="IK85" s="738"/>
      <c r="IL85" s="738"/>
      <c r="IM85" s="738"/>
      <c r="IN85" s="738"/>
      <c r="IO85" s="738"/>
      <c r="IP85" s="738"/>
      <c r="IQ85" s="738"/>
      <c r="IR85" s="738"/>
      <c r="IS85" s="738"/>
      <c r="IT85" s="738"/>
      <c r="IU85" s="738"/>
      <c r="IV85" s="738"/>
      <c r="IW85" s="738"/>
      <c r="IX85" s="738"/>
      <c r="IY85" s="738"/>
      <c r="IZ85" s="738"/>
      <c r="JA85" s="738"/>
      <c r="JB85" s="738"/>
      <c r="JC85" s="738"/>
      <c r="JD85" s="738"/>
      <c r="JE85" s="738"/>
      <c r="JF85" s="738"/>
      <c r="JG85" s="738"/>
      <c r="JH85" s="738"/>
      <c r="JI85" s="738"/>
      <c r="JJ85" s="738"/>
      <c r="JK85" s="738"/>
      <c r="JL85" s="738"/>
      <c r="JM85" s="738"/>
      <c r="JN85" s="738"/>
      <c r="JO85" s="738"/>
      <c r="JP85" s="738"/>
      <c r="JQ85" s="738"/>
      <c r="JR85" s="738"/>
      <c r="JS85" s="738"/>
      <c r="JT85" s="738"/>
      <c r="JU85" s="738"/>
      <c r="JV85" s="738"/>
      <c r="JW85" s="738"/>
      <c r="JX85" s="738"/>
      <c r="JY85" s="738"/>
      <c r="JZ85" s="738"/>
      <c r="KA85" s="738"/>
      <c r="KB85" s="738"/>
      <c r="KC85" s="738"/>
      <c r="KD85" s="738"/>
      <c r="KE85" s="738"/>
      <c r="KF85" s="738"/>
      <c r="KG85" s="738"/>
      <c r="KH85" s="738"/>
      <c r="KI85" s="738"/>
      <c r="KJ85" s="738"/>
      <c r="KK85" s="738"/>
      <c r="KL85" s="738"/>
      <c r="KM85" s="738"/>
      <c r="KN85" s="738"/>
      <c r="KO85" s="738"/>
      <c r="KP85" s="738"/>
      <c r="KQ85" s="738"/>
      <c r="KR85" s="738"/>
      <c r="KS85" s="738"/>
      <c r="KT85" s="738"/>
      <c r="KU85" s="738"/>
      <c r="KV85" s="738"/>
      <c r="KW85" s="738"/>
      <c r="KX85" s="738"/>
      <c r="KY85" s="738"/>
      <c r="KZ85" s="738"/>
      <c r="LA85" s="738"/>
      <c r="LB85" s="738"/>
      <c r="LC85" s="738"/>
      <c r="LD85" s="738"/>
      <c r="LE85" s="738"/>
      <c r="LF85" s="738"/>
      <c r="LG85" s="738"/>
      <c r="LH85" s="738"/>
      <c r="LI85" s="738"/>
      <c r="LJ85" s="738"/>
      <c r="LK85" s="738"/>
      <c r="LL85" s="738"/>
      <c r="LM85" s="738"/>
      <c r="LN85" s="738"/>
      <c r="LO85" s="738"/>
      <c r="LP85" s="738"/>
      <c r="LQ85" s="738"/>
      <c r="LR85" s="738"/>
      <c r="LS85" s="738"/>
      <c r="LT85" s="738"/>
      <c r="LU85" s="738"/>
      <c r="LV85" s="738"/>
      <c r="LW85" s="738"/>
      <c r="LX85" s="738"/>
      <c r="LY85" s="738"/>
      <c r="LZ85" s="738"/>
      <c r="MA85" s="738"/>
      <c r="MB85" s="738"/>
      <c r="MC85" s="738"/>
      <c r="MD85" s="738"/>
      <c r="ME85" s="738"/>
      <c r="MF85" s="738"/>
      <c r="MG85" s="738"/>
      <c r="MH85" s="738"/>
      <c r="MI85" s="738"/>
      <c r="MJ85" s="738"/>
      <c r="MK85" s="738"/>
      <c r="ML85" s="738"/>
      <c r="MM85" s="738"/>
      <c r="MN85" s="738"/>
      <c r="MO85" s="738"/>
      <c r="MP85" s="738"/>
      <c r="MQ85" s="738"/>
      <c r="MR85" s="738"/>
      <c r="MS85" s="738"/>
      <c r="MT85" s="738"/>
      <c r="MU85" s="738"/>
      <c r="MV85" s="738"/>
      <c r="MW85" s="738"/>
      <c r="MX85" s="738"/>
      <c r="MY85" s="738"/>
      <c r="MZ85" s="738"/>
      <c r="NA85" s="738"/>
      <c r="NB85" s="738"/>
      <c r="NC85" s="738"/>
      <c r="ND85" s="738"/>
      <c r="NE85" s="738"/>
      <c r="NF85" s="738"/>
      <c r="NG85" s="738"/>
      <c r="NH85" s="738"/>
      <c r="NI85" s="738"/>
      <c r="NJ85" s="738"/>
      <c r="NK85" s="738"/>
      <c r="NL85" s="738"/>
      <c r="NM85" s="738"/>
      <c r="NN85" s="738"/>
      <c r="NO85" s="738"/>
      <c r="NP85" s="738"/>
      <c r="NQ85" s="738"/>
      <c r="NR85" s="738"/>
      <c r="NS85" s="738"/>
      <c r="NT85" s="738"/>
      <c r="NU85" s="738"/>
      <c r="NV85" s="738"/>
      <c r="NW85" s="738"/>
      <c r="NX85" s="738"/>
      <c r="NY85" s="738"/>
      <c r="NZ85" s="738"/>
      <c r="OA85" s="738"/>
      <c r="OB85" s="738"/>
      <c r="OC85" s="738"/>
      <c r="OD85" s="738"/>
      <c r="OE85" s="738"/>
      <c r="OF85" s="738"/>
      <c r="OG85" s="738"/>
      <c r="OH85" s="738"/>
      <c r="OI85" s="738"/>
      <c r="OJ85" s="738"/>
      <c r="OK85" s="738"/>
      <c r="OL85" s="738"/>
      <c r="OM85" s="738"/>
      <c r="ON85" s="738"/>
      <c r="OO85" s="738"/>
      <c r="OP85" s="738"/>
      <c r="OQ85" s="738"/>
      <c r="OR85" s="738"/>
      <c r="OS85" s="738"/>
      <c r="OT85" s="738"/>
      <c r="OU85" s="738"/>
      <c r="OV85" s="738"/>
      <c r="OW85" s="738"/>
      <c r="OX85" s="738"/>
      <c r="OY85" s="738"/>
      <c r="OZ85" s="738"/>
      <c r="PA85" s="738"/>
      <c r="PB85" s="738"/>
      <c r="PC85" s="738"/>
      <c r="PD85" s="738"/>
      <c r="PE85" s="738"/>
      <c r="PF85" s="738"/>
      <c r="PG85" s="738"/>
      <c r="PH85" s="738"/>
      <c r="PI85" s="738"/>
      <c r="PJ85" s="738"/>
      <c r="PK85" s="738"/>
      <c r="PL85" s="738"/>
      <c r="PM85" s="738"/>
      <c r="PN85" s="738"/>
      <c r="PO85" s="738"/>
      <c r="PP85" s="738"/>
      <c r="PQ85" s="738"/>
      <c r="PR85" s="738"/>
      <c r="PS85" s="738"/>
      <c r="PT85" s="738"/>
      <c r="PU85" s="738"/>
      <c r="PV85" s="738"/>
      <c r="PW85" s="738"/>
      <c r="PX85" s="738"/>
      <c r="PY85" s="738"/>
      <c r="PZ85" s="738"/>
      <c r="QA85" s="738"/>
      <c r="QB85" s="738"/>
      <c r="QC85" s="738"/>
      <c r="QD85" s="738"/>
      <c r="QE85" s="738"/>
      <c r="QF85" s="738"/>
      <c r="QG85" s="738"/>
      <c r="QH85" s="738"/>
      <c r="QI85" s="738"/>
      <c r="QJ85" s="738"/>
      <c r="QK85" s="738"/>
      <c r="QL85" s="738"/>
      <c r="QM85" s="738"/>
      <c r="QN85" s="738"/>
      <c r="QO85" s="738"/>
      <c r="QP85" s="738"/>
      <c r="QQ85" s="738"/>
      <c r="QR85" s="738"/>
      <c r="QS85" s="738"/>
      <c r="QT85" s="738"/>
      <c r="QU85" s="738"/>
      <c r="QV85" s="738"/>
      <c r="QW85" s="738"/>
      <c r="QX85" s="738"/>
      <c r="QY85" s="738"/>
      <c r="QZ85" s="738"/>
      <c r="RA85" s="738"/>
      <c r="RB85" s="738"/>
      <c r="RC85" s="738"/>
      <c r="RD85" s="738"/>
      <c r="RE85" s="738"/>
      <c r="RF85" s="738"/>
      <c r="RG85" s="738"/>
      <c r="RH85" s="738"/>
      <c r="RI85" s="738"/>
      <c r="RJ85" s="738"/>
      <c r="RK85" s="738"/>
      <c r="RL85" s="738"/>
      <c r="RM85" s="738"/>
      <c r="RN85" s="738"/>
      <c r="RO85" s="738"/>
      <c r="RP85" s="738"/>
      <c r="RQ85" s="738"/>
      <c r="RR85" s="738"/>
      <c r="RS85" s="738"/>
      <c r="RT85" s="738"/>
      <c r="RU85" s="738"/>
      <c r="RV85" s="738"/>
      <c r="RW85" s="738"/>
      <c r="RX85" s="738"/>
      <c r="RY85" s="738"/>
      <c r="RZ85" s="738"/>
      <c r="SA85" s="738"/>
      <c r="SB85" s="738"/>
      <c r="SC85" s="738"/>
      <c r="SD85" s="738"/>
      <c r="SE85" s="738"/>
      <c r="SF85" s="738"/>
      <c r="SG85" s="738"/>
      <c r="SH85" s="738"/>
      <c r="SI85" s="738"/>
      <c r="SJ85" s="738"/>
      <c r="SK85" s="738"/>
      <c r="SL85" s="738"/>
      <c r="SM85" s="738"/>
      <c r="SN85" s="738"/>
      <c r="SO85" s="738"/>
      <c r="SP85" s="738"/>
      <c r="SQ85" s="738"/>
      <c r="SR85" s="738"/>
      <c r="SS85" s="738"/>
      <c r="ST85" s="738"/>
      <c r="SU85" s="738"/>
      <c r="SV85" s="738"/>
      <c r="SW85" s="738"/>
      <c r="SX85" s="738"/>
      <c r="SY85" s="738"/>
      <c r="SZ85" s="738"/>
      <c r="TA85" s="738"/>
      <c r="TB85" s="738"/>
      <c r="TC85" s="738"/>
      <c r="TD85" s="738"/>
      <c r="TE85" s="738"/>
      <c r="TF85" s="738"/>
      <c r="TG85" s="738"/>
      <c r="TH85" s="738"/>
      <c r="TI85" s="738"/>
      <c r="TJ85" s="738"/>
      <c r="TK85" s="738"/>
      <c r="TL85" s="738"/>
      <c r="TM85" s="738"/>
      <c r="TN85" s="738"/>
      <c r="TO85" s="738"/>
      <c r="TP85" s="738"/>
      <c r="TQ85" s="738"/>
      <c r="TR85" s="738"/>
      <c r="TS85" s="738"/>
      <c r="TT85" s="738"/>
      <c r="TU85" s="738"/>
      <c r="TV85" s="738"/>
      <c r="TW85" s="738"/>
      <c r="TX85" s="738"/>
      <c r="TY85" s="738"/>
      <c r="TZ85" s="738"/>
      <c r="UA85" s="738"/>
      <c r="UB85" s="738"/>
      <c r="UC85" s="738"/>
      <c r="UD85" s="738"/>
      <c r="UE85" s="738"/>
      <c r="UF85" s="738"/>
      <c r="UG85" s="738"/>
      <c r="UH85" s="738"/>
      <c r="UI85" s="738"/>
      <c r="UJ85" s="738"/>
      <c r="UK85" s="738"/>
      <c r="UL85" s="738"/>
      <c r="UM85" s="738"/>
      <c r="UN85" s="738"/>
      <c r="UO85" s="738"/>
      <c r="UP85" s="738"/>
      <c r="UQ85" s="738"/>
      <c r="UR85" s="738"/>
      <c r="US85" s="738"/>
      <c r="UT85" s="738"/>
      <c r="UU85" s="738"/>
      <c r="UV85" s="738"/>
      <c r="UW85" s="738"/>
      <c r="UX85" s="738"/>
      <c r="UY85" s="738"/>
      <c r="UZ85" s="738"/>
      <c r="VA85" s="738"/>
      <c r="VB85" s="738"/>
      <c r="VC85" s="738"/>
      <c r="VD85" s="738"/>
      <c r="VE85" s="738"/>
      <c r="VF85" s="738"/>
      <c r="VG85" s="738"/>
      <c r="VH85" s="738"/>
      <c r="VI85" s="738"/>
      <c r="VJ85" s="738"/>
      <c r="VK85" s="738"/>
      <c r="VL85" s="738"/>
      <c r="VM85" s="738"/>
      <c r="VN85" s="738"/>
      <c r="VO85" s="738"/>
      <c r="VP85" s="738"/>
      <c r="VQ85" s="738"/>
      <c r="VR85" s="738"/>
      <c r="VS85" s="738"/>
      <c r="VT85" s="738"/>
      <c r="VU85" s="738"/>
      <c r="VV85" s="738"/>
      <c r="VW85" s="738"/>
      <c r="VX85" s="738"/>
      <c r="VY85" s="738"/>
      <c r="VZ85" s="738"/>
      <c r="WA85" s="738"/>
      <c r="WB85" s="738"/>
      <c r="WC85" s="738"/>
      <c r="WD85" s="738"/>
      <c r="WE85" s="738"/>
      <c r="WF85" s="738"/>
      <c r="WG85" s="738"/>
      <c r="WH85" s="738"/>
      <c r="WI85" s="738"/>
      <c r="WJ85" s="738"/>
      <c r="WK85" s="738"/>
      <c r="WL85" s="738"/>
      <c r="WM85" s="738"/>
      <c r="WN85" s="738"/>
      <c r="WO85" s="738"/>
      <c r="WP85" s="738"/>
      <c r="WQ85" s="738"/>
      <c r="WR85" s="738"/>
      <c r="WS85" s="738"/>
      <c r="WT85" s="738"/>
      <c r="WU85" s="738"/>
      <c r="WV85" s="738"/>
      <c r="WW85" s="738"/>
      <c r="WX85" s="738"/>
      <c r="WY85" s="738"/>
      <c r="WZ85" s="738"/>
      <c r="XA85" s="738"/>
      <c r="XB85" s="738"/>
      <c r="XC85" s="738"/>
      <c r="XD85" s="738"/>
      <c r="XE85" s="738"/>
      <c r="XF85" s="738"/>
      <c r="XG85" s="738"/>
      <c r="XH85" s="738"/>
      <c r="XI85" s="738"/>
      <c r="XJ85" s="738"/>
      <c r="XK85" s="738"/>
      <c r="XL85" s="738"/>
      <c r="XM85" s="738"/>
      <c r="XN85" s="738"/>
      <c r="XO85" s="738"/>
      <c r="XP85" s="738"/>
      <c r="XQ85" s="738"/>
      <c r="XR85" s="738"/>
      <c r="XS85" s="738"/>
      <c r="XT85" s="738"/>
      <c r="XU85" s="738"/>
      <c r="XV85" s="738"/>
      <c r="XW85" s="738"/>
      <c r="XX85" s="738"/>
      <c r="XY85" s="738"/>
      <c r="XZ85" s="738"/>
      <c r="YA85" s="738"/>
      <c r="YB85" s="738"/>
      <c r="YC85" s="738"/>
      <c r="YD85" s="738"/>
      <c r="YE85" s="738"/>
      <c r="YF85" s="738"/>
      <c r="YG85" s="738"/>
      <c r="YH85" s="738"/>
      <c r="YI85" s="738"/>
      <c r="YJ85" s="738"/>
      <c r="YK85" s="738"/>
      <c r="YL85" s="738"/>
      <c r="YM85" s="738"/>
      <c r="YN85" s="738"/>
      <c r="YO85" s="738"/>
      <c r="YP85" s="738"/>
      <c r="YQ85" s="738"/>
      <c r="YR85" s="738"/>
      <c r="YS85" s="738"/>
      <c r="YT85" s="738"/>
      <c r="YU85" s="738"/>
      <c r="YV85" s="738"/>
      <c r="YW85" s="738"/>
      <c r="YX85" s="738"/>
      <c r="YY85" s="738"/>
      <c r="YZ85" s="738"/>
      <c r="ZA85" s="738"/>
      <c r="ZB85" s="738"/>
      <c r="ZC85" s="738"/>
      <c r="ZD85" s="738"/>
      <c r="ZE85" s="738"/>
      <c r="ZF85" s="738"/>
      <c r="ZG85" s="738"/>
      <c r="ZH85" s="738"/>
      <c r="ZI85" s="738"/>
      <c r="ZJ85" s="738"/>
      <c r="ZK85" s="738"/>
      <c r="ZL85" s="738"/>
      <c r="ZM85" s="738"/>
      <c r="ZN85" s="738"/>
      <c r="ZO85" s="738"/>
      <c r="ZP85" s="738"/>
      <c r="ZQ85" s="738"/>
      <c r="ZR85" s="738"/>
      <c r="ZS85" s="738"/>
      <c r="ZT85" s="738"/>
      <c r="ZU85" s="738"/>
      <c r="ZV85" s="738"/>
      <c r="ZW85" s="738"/>
      <c r="ZX85" s="738"/>
      <c r="ZY85" s="738"/>
      <c r="ZZ85" s="738"/>
      <c r="AAA85" s="738"/>
      <c r="AAB85" s="738"/>
      <c r="AAC85" s="738"/>
      <c r="AAD85" s="738"/>
      <c r="AAE85" s="738"/>
      <c r="AAF85" s="738"/>
      <c r="AAG85" s="738"/>
      <c r="AAH85" s="738"/>
      <c r="AAI85" s="738"/>
      <c r="AAJ85" s="738"/>
      <c r="AAK85" s="738"/>
      <c r="AAL85" s="738"/>
      <c r="AAM85" s="738"/>
      <c r="AAN85" s="738"/>
      <c r="AAO85" s="738"/>
      <c r="AAP85" s="738"/>
      <c r="AAQ85" s="738"/>
      <c r="AAR85" s="738"/>
      <c r="AAS85" s="738"/>
      <c r="AAT85" s="738"/>
      <c r="AAU85" s="738"/>
      <c r="AAV85" s="738"/>
      <c r="AAW85" s="738"/>
      <c r="AAX85" s="738"/>
      <c r="AAY85" s="738"/>
      <c r="AAZ85" s="738"/>
      <c r="ABA85" s="738"/>
      <c r="ABB85" s="738"/>
      <c r="ABC85" s="738"/>
      <c r="ABD85" s="738"/>
      <c r="ABE85" s="738"/>
      <c r="ABF85" s="738"/>
      <c r="ABG85" s="738"/>
      <c r="ABH85" s="738"/>
      <c r="ABI85" s="738"/>
      <c r="ABJ85" s="738"/>
      <c r="ABK85" s="738"/>
      <c r="ABL85" s="738"/>
      <c r="ABM85" s="738"/>
      <c r="ABN85" s="738"/>
      <c r="ABO85" s="738"/>
      <c r="ABP85" s="738"/>
      <c r="ABQ85" s="738"/>
      <c r="ABR85" s="738"/>
      <c r="ABS85" s="738"/>
      <c r="ABT85" s="738"/>
      <c r="ABU85" s="738"/>
      <c r="ABV85" s="738"/>
      <c r="ABW85" s="738"/>
      <c r="ABX85" s="738"/>
      <c r="ABY85" s="738"/>
      <c r="ABZ85" s="738"/>
      <c r="ACA85" s="738"/>
      <c r="ACB85" s="738"/>
      <c r="ACC85" s="738"/>
      <c r="ACD85" s="738"/>
      <c r="ACE85" s="738"/>
      <c r="ACF85" s="738"/>
      <c r="ACG85" s="738"/>
      <c r="ACH85" s="738"/>
      <c r="ACI85" s="738"/>
      <c r="ACJ85" s="738"/>
      <c r="ACK85" s="738"/>
      <c r="ACL85" s="738"/>
      <c r="ACM85" s="738"/>
      <c r="ACN85" s="738"/>
      <c r="ACO85" s="738"/>
      <c r="ACP85" s="738"/>
      <c r="ACQ85" s="738"/>
      <c r="ACR85" s="738"/>
      <c r="ACS85" s="738"/>
      <c r="ACT85" s="738"/>
      <c r="ACU85" s="738"/>
      <c r="ACV85" s="738"/>
      <c r="ACW85" s="738"/>
      <c r="ACX85" s="738"/>
      <c r="ACY85" s="738"/>
      <c r="ACZ85" s="738"/>
      <c r="ADA85" s="738"/>
      <c r="ADB85" s="738"/>
      <c r="ADC85" s="738"/>
      <c r="ADD85" s="738"/>
      <c r="ADE85" s="738"/>
      <c r="ADF85" s="738"/>
      <c r="ADG85" s="738"/>
      <c r="ADH85" s="738"/>
      <c r="ADI85" s="738"/>
      <c r="ADJ85" s="738"/>
      <c r="ADK85" s="738"/>
      <c r="ADL85" s="738"/>
      <c r="ADM85" s="738"/>
      <c r="ADN85" s="738"/>
      <c r="ADO85" s="738"/>
      <c r="ADP85" s="738"/>
      <c r="ADQ85" s="738"/>
      <c r="ADR85" s="738"/>
      <c r="ADS85" s="738"/>
      <c r="ADT85" s="738"/>
      <c r="ADU85" s="738"/>
      <c r="ADV85" s="738"/>
      <c r="ADW85" s="738"/>
      <c r="ADX85" s="738"/>
      <c r="ADY85" s="738"/>
      <c r="ADZ85" s="738"/>
      <c r="AEA85" s="738"/>
      <c r="AEB85" s="738"/>
      <c r="AEC85" s="738"/>
      <c r="AED85" s="738"/>
      <c r="AEE85" s="738"/>
      <c r="AEF85" s="738"/>
      <c r="AEG85" s="738"/>
      <c r="AEH85" s="738"/>
      <c r="AEI85" s="738"/>
      <c r="AEJ85" s="738"/>
      <c r="AEK85" s="738"/>
      <c r="AEL85" s="738"/>
      <c r="AEM85" s="738"/>
      <c r="AEN85" s="738"/>
      <c r="AEO85" s="738"/>
      <c r="AEP85" s="738"/>
      <c r="AEQ85" s="738"/>
      <c r="AER85" s="738"/>
      <c r="AES85" s="738"/>
      <c r="AET85" s="738"/>
      <c r="AEU85" s="738"/>
      <c r="AEV85" s="738"/>
      <c r="AEW85" s="738"/>
      <c r="AEX85" s="738"/>
      <c r="AEY85" s="738"/>
      <c r="AEZ85" s="738"/>
      <c r="AFA85" s="738"/>
      <c r="AFB85" s="738"/>
      <c r="AFC85" s="738"/>
      <c r="AFD85" s="738"/>
      <c r="AFE85" s="738"/>
      <c r="AFF85" s="738"/>
      <c r="AFG85" s="738"/>
      <c r="AFH85" s="738"/>
      <c r="AFI85" s="738"/>
      <c r="AFJ85" s="738"/>
      <c r="AFK85" s="738"/>
      <c r="AFL85" s="738"/>
      <c r="AFM85" s="738"/>
      <c r="AFN85" s="738"/>
      <c r="AFO85" s="738"/>
      <c r="AFP85" s="738"/>
      <c r="AFQ85" s="738"/>
      <c r="AFR85" s="738"/>
      <c r="AFS85" s="738"/>
      <c r="AFT85" s="738"/>
      <c r="AFU85" s="738"/>
      <c r="AFV85" s="738"/>
      <c r="AFW85" s="738"/>
      <c r="AFX85" s="738"/>
      <c r="AFY85" s="738"/>
      <c r="AFZ85" s="738"/>
      <c r="AGA85" s="738"/>
      <c r="AGB85" s="738"/>
      <c r="AGC85" s="738"/>
      <c r="AGD85" s="738"/>
      <c r="AGE85" s="738"/>
      <c r="AGF85" s="738"/>
      <c r="AGG85" s="738"/>
      <c r="AGH85" s="738"/>
      <c r="AGI85" s="738"/>
      <c r="AGJ85" s="738"/>
      <c r="AGK85" s="738"/>
      <c r="AGL85" s="738"/>
      <c r="AGM85" s="738"/>
      <c r="AGN85" s="738"/>
      <c r="AGO85" s="738"/>
      <c r="AGP85" s="738"/>
      <c r="AGQ85" s="738"/>
      <c r="AGR85" s="738"/>
      <c r="AGS85" s="738"/>
      <c r="AGT85" s="738"/>
      <c r="AGU85" s="738"/>
      <c r="AGV85" s="738"/>
      <c r="AGW85" s="738"/>
      <c r="AGX85" s="738"/>
      <c r="AGY85" s="738"/>
      <c r="AGZ85" s="738"/>
      <c r="AHA85" s="738"/>
      <c r="AHB85" s="738"/>
      <c r="AHC85" s="738"/>
      <c r="AHD85" s="738"/>
      <c r="AHE85" s="738"/>
      <c r="AHF85" s="738"/>
      <c r="AHG85" s="738"/>
      <c r="AHH85" s="738"/>
      <c r="AHI85" s="738"/>
      <c r="AHJ85" s="738"/>
      <c r="AHK85" s="738"/>
      <c r="AHL85" s="738"/>
      <c r="AHM85" s="738"/>
      <c r="AHN85" s="738"/>
      <c r="AHO85" s="738"/>
      <c r="AHP85" s="738"/>
      <c r="AHQ85" s="738"/>
      <c r="AHR85" s="738"/>
      <c r="AHS85" s="738"/>
      <c r="AHT85" s="738"/>
      <c r="AHU85" s="738"/>
      <c r="AHV85" s="738"/>
      <c r="AHW85" s="738"/>
      <c r="AHX85" s="738"/>
      <c r="AHY85" s="738"/>
      <c r="AHZ85" s="738"/>
      <c r="AIA85" s="738"/>
      <c r="AIB85" s="738"/>
      <c r="AIC85" s="738"/>
      <c r="AID85" s="738"/>
      <c r="AIE85" s="738"/>
      <c r="AIF85" s="738"/>
      <c r="AIG85" s="738"/>
      <c r="AIH85" s="738"/>
      <c r="AII85" s="738"/>
      <c r="AIJ85" s="738"/>
      <c r="AIK85" s="738"/>
      <c r="AIL85" s="738"/>
      <c r="AIM85" s="738"/>
      <c r="AIN85" s="738"/>
      <c r="AIO85" s="738"/>
      <c r="AIP85" s="738"/>
      <c r="AIQ85" s="738"/>
      <c r="AIR85" s="738"/>
      <c r="AIS85" s="738"/>
      <c r="AIT85" s="738"/>
      <c r="AIU85" s="738"/>
      <c r="AIV85" s="738"/>
      <c r="AIW85" s="738"/>
      <c r="AIX85" s="738"/>
      <c r="AIY85" s="738"/>
      <c r="AIZ85" s="738"/>
      <c r="AJA85" s="738"/>
      <c r="AJB85" s="738"/>
      <c r="AJC85" s="738"/>
      <c r="AJD85" s="738"/>
      <c r="AJE85" s="738"/>
      <c r="AJF85" s="738"/>
      <c r="AJG85" s="738"/>
      <c r="AJH85" s="738"/>
      <c r="AJI85" s="738"/>
      <c r="AJJ85" s="738"/>
      <c r="AJK85" s="738"/>
      <c r="AJL85" s="738"/>
      <c r="AJM85" s="738"/>
      <c r="AJN85" s="738"/>
      <c r="AJO85" s="738"/>
      <c r="AJP85" s="738"/>
      <c r="AJQ85" s="738"/>
      <c r="AJR85" s="738"/>
      <c r="AJS85" s="738"/>
      <c r="AJT85" s="738"/>
      <c r="AJU85" s="738"/>
      <c r="AJV85" s="738"/>
      <c r="AJW85" s="738"/>
      <c r="AJX85" s="738"/>
      <c r="AJY85" s="738"/>
      <c r="AJZ85" s="738"/>
      <c r="AKA85" s="738"/>
      <c r="AKB85" s="738"/>
      <c r="AKC85" s="738"/>
      <c r="AKD85" s="738"/>
      <c r="AKE85" s="738"/>
      <c r="AKF85" s="738"/>
      <c r="AKG85" s="738"/>
      <c r="AKH85" s="738"/>
      <c r="AKI85" s="738"/>
      <c r="AKJ85" s="738"/>
      <c r="AKK85" s="738"/>
      <c r="AKL85" s="738"/>
      <c r="AKM85" s="738"/>
      <c r="AKN85" s="738"/>
      <c r="AKO85" s="738"/>
      <c r="AKP85" s="738"/>
      <c r="AKQ85" s="738"/>
      <c r="AKR85" s="738"/>
      <c r="AKS85" s="738"/>
      <c r="AKT85" s="738"/>
      <c r="AKU85" s="738"/>
      <c r="AKV85" s="738"/>
      <c r="AKW85" s="738"/>
      <c r="AKX85" s="738"/>
      <c r="AKY85" s="738"/>
      <c r="AKZ85" s="738"/>
      <c r="ALA85" s="738"/>
      <c r="ALB85" s="738"/>
      <c r="ALC85" s="738"/>
      <c r="ALD85" s="738"/>
      <c r="ALE85" s="738"/>
      <c r="ALF85" s="738"/>
      <c r="ALG85" s="738"/>
      <c r="ALH85" s="738"/>
      <c r="ALI85" s="738"/>
      <c r="ALJ85" s="738"/>
      <c r="ALK85" s="738"/>
      <c r="ALL85" s="738"/>
      <c r="ALM85" s="738"/>
      <c r="ALN85" s="738"/>
      <c r="ALO85" s="738"/>
      <c r="ALP85" s="738"/>
      <c r="ALQ85" s="738"/>
      <c r="ALR85" s="738"/>
      <c r="ALS85" s="738"/>
      <c r="ALT85" s="738"/>
      <c r="ALU85" s="738"/>
      <c r="ALV85" s="738"/>
      <c r="ALW85" s="738"/>
      <c r="ALX85" s="738"/>
      <c r="ALY85" s="738"/>
      <c r="ALZ85" s="738"/>
      <c r="AMA85" s="738"/>
      <c r="AMB85" s="738"/>
      <c r="AMC85" s="738"/>
      <c r="AMD85" s="738"/>
    </row>
    <row r="86" spans="1:1018" s="224" customFormat="1" ht="13.5" customHeight="1">
      <c r="A86" s="225">
        <f t="shared" si="2"/>
        <v>78</v>
      </c>
      <c r="B86" s="217"/>
      <c r="C86" s="241" t="s">
        <v>1663</v>
      </c>
      <c r="D86" s="217"/>
      <c r="E86" s="217"/>
      <c r="F86" s="217"/>
      <c r="G86" s="217"/>
      <c r="H86" s="773" t="s">
        <v>2775</v>
      </c>
      <c r="I86" s="729" t="s">
        <v>1241</v>
      </c>
      <c r="J86" s="728" t="s">
        <v>1242</v>
      </c>
      <c r="K86" s="729" t="s">
        <v>1243</v>
      </c>
      <c r="L86" s="728" t="s">
        <v>1244</v>
      </c>
      <c r="M86" s="739" t="s">
        <v>1245</v>
      </c>
      <c r="N86" s="739"/>
      <c r="O86" s="728"/>
      <c r="P86" s="730"/>
      <c r="Q86" s="728" t="s">
        <v>820</v>
      </c>
      <c r="R86" s="730"/>
      <c r="S86" s="728" t="s">
        <v>879</v>
      </c>
      <c r="T86" s="731"/>
      <c r="U86" s="728" t="s">
        <v>932</v>
      </c>
      <c r="V86" s="732" t="s">
        <v>864</v>
      </c>
      <c r="W86" s="732" t="s">
        <v>864</v>
      </c>
      <c r="X86" s="732" t="s">
        <v>864</v>
      </c>
      <c r="Y86" s="232"/>
      <c r="Z86" s="733"/>
      <c r="AA86" s="728" t="s">
        <v>1163</v>
      </c>
      <c r="AB86" s="734"/>
      <c r="AC86" s="728"/>
      <c r="AD86" s="731">
        <v>1</v>
      </c>
      <c r="AE86" s="731">
        <v>1</v>
      </c>
    </row>
    <row r="87" spans="1:1018" s="244" customFormat="1" ht="13.5" hidden="1" customHeight="1">
      <c r="A87" s="225">
        <f t="shared" si="2"/>
        <v>79</v>
      </c>
      <c r="B87" s="217"/>
      <c r="C87" s="241" t="s">
        <v>1246</v>
      </c>
      <c r="D87" s="217"/>
      <c r="E87" s="221"/>
      <c r="F87" s="222"/>
      <c r="G87" s="222"/>
      <c r="H87" s="728" t="s">
        <v>1247</v>
      </c>
      <c r="I87" s="729" t="s">
        <v>1248</v>
      </c>
      <c r="J87" s="728"/>
      <c r="K87" s="729" t="s">
        <v>1249</v>
      </c>
      <c r="L87" s="728"/>
      <c r="M87" s="728"/>
      <c r="N87" s="728"/>
      <c r="O87" s="728"/>
      <c r="P87" s="730">
        <v>1</v>
      </c>
      <c r="Q87" s="728" t="s">
        <v>820</v>
      </c>
      <c r="R87" s="730"/>
      <c r="S87" s="728" t="s">
        <v>863</v>
      </c>
      <c r="T87" s="731" t="s">
        <v>864</v>
      </c>
      <c r="U87" s="728" t="s">
        <v>1250</v>
      </c>
      <c r="V87" s="732" t="s">
        <v>864</v>
      </c>
      <c r="W87" s="732"/>
      <c r="X87" s="732" t="s">
        <v>864</v>
      </c>
      <c r="Y87" s="232"/>
      <c r="Z87" s="733"/>
      <c r="AA87" s="728" t="s">
        <v>992</v>
      </c>
      <c r="AB87" s="734"/>
      <c r="AC87" s="728"/>
      <c r="AD87" s="731">
        <v>1</v>
      </c>
      <c r="AE87" s="731">
        <v>1</v>
      </c>
    </row>
    <row r="88" spans="1:1018" s="224" customFormat="1" ht="13.5" customHeight="1">
      <c r="A88" s="225">
        <f t="shared" si="2"/>
        <v>80</v>
      </c>
      <c r="B88" s="217"/>
      <c r="C88" s="217" t="s">
        <v>1251</v>
      </c>
      <c r="D88" s="217"/>
      <c r="E88" s="217"/>
      <c r="F88" s="217"/>
      <c r="G88" s="217"/>
      <c r="H88" s="773" t="s">
        <v>2777</v>
      </c>
      <c r="I88" s="729"/>
      <c r="J88" s="728" t="s">
        <v>1227</v>
      </c>
      <c r="K88" s="729" t="s">
        <v>1664</v>
      </c>
      <c r="L88" s="728" t="s">
        <v>1254</v>
      </c>
      <c r="M88" s="728" t="s">
        <v>1255</v>
      </c>
      <c r="N88" s="728"/>
      <c r="O88" s="728"/>
      <c r="P88" s="730">
        <v>1</v>
      </c>
      <c r="Q88" s="728" t="s">
        <v>823</v>
      </c>
      <c r="R88" s="730" t="s">
        <v>864</v>
      </c>
      <c r="S88" s="243" t="s">
        <v>1664</v>
      </c>
      <c r="T88" s="731"/>
      <c r="U88" s="728"/>
      <c r="V88" s="732" t="s">
        <v>864</v>
      </c>
      <c r="W88" s="732" t="s">
        <v>864</v>
      </c>
      <c r="X88" s="732" t="s">
        <v>864</v>
      </c>
      <c r="Y88" s="232"/>
      <c r="Z88" s="733"/>
      <c r="AA88" s="728"/>
      <c r="AB88" s="734"/>
      <c r="AC88" s="728"/>
      <c r="AD88" s="731">
        <v>1</v>
      </c>
      <c r="AE88" s="731">
        <v>1</v>
      </c>
    </row>
    <row r="89" spans="1:1018" s="224" customFormat="1" ht="13.5" customHeight="1">
      <c r="A89" s="225">
        <f t="shared" si="2"/>
        <v>81</v>
      </c>
      <c r="B89" s="217"/>
      <c r="C89" s="217"/>
      <c r="D89" s="727" t="s">
        <v>1665</v>
      </c>
      <c r="E89" s="241"/>
      <c r="F89" s="241"/>
      <c r="G89" s="241"/>
      <c r="H89" s="773" t="s">
        <v>2776</v>
      </c>
      <c r="I89" s="729"/>
      <c r="J89" s="728"/>
      <c r="K89" s="729" t="s">
        <v>931</v>
      </c>
      <c r="L89" s="728"/>
      <c r="M89" s="728"/>
      <c r="N89" s="728"/>
      <c r="O89" s="728"/>
      <c r="P89" s="730"/>
      <c r="Q89" s="728" t="s">
        <v>817</v>
      </c>
      <c r="R89" s="730"/>
      <c r="S89" s="728" t="s">
        <v>879</v>
      </c>
      <c r="T89" s="731"/>
      <c r="U89" s="728" t="s">
        <v>932</v>
      </c>
      <c r="V89" s="732" t="s">
        <v>864</v>
      </c>
      <c r="W89" s="732" t="s">
        <v>864</v>
      </c>
      <c r="X89" s="732" t="s">
        <v>864</v>
      </c>
      <c r="Y89" s="232"/>
      <c r="Z89" s="733"/>
      <c r="AA89" s="728"/>
      <c r="AB89" s="734"/>
      <c r="AC89" s="728"/>
      <c r="AD89" s="731"/>
      <c r="AE89" s="731">
        <v>1</v>
      </c>
    </row>
    <row r="90" spans="1:1018" s="224" customFormat="1" ht="13.5" customHeight="1">
      <c r="A90" s="225">
        <f t="shared" si="2"/>
        <v>82</v>
      </c>
      <c r="B90" s="217"/>
      <c r="C90" s="217"/>
      <c r="D90" s="727" t="s">
        <v>1666</v>
      </c>
      <c r="E90" s="241"/>
      <c r="F90" s="241"/>
      <c r="G90" s="241"/>
      <c r="H90" s="773" t="s">
        <v>2778</v>
      </c>
      <c r="I90" s="774" t="s">
        <v>2779</v>
      </c>
      <c r="J90" s="728"/>
      <c r="K90" s="729" t="s">
        <v>939</v>
      </c>
      <c r="L90" s="728"/>
      <c r="M90" s="728"/>
      <c r="N90" s="728"/>
      <c r="O90" s="728"/>
      <c r="P90" s="730"/>
      <c r="Q90" s="728" t="s">
        <v>817</v>
      </c>
      <c r="R90" s="730"/>
      <c r="S90" s="728" t="s">
        <v>863</v>
      </c>
      <c r="T90" s="731"/>
      <c r="U90" s="728"/>
      <c r="V90" s="732" t="s">
        <v>864</v>
      </c>
      <c r="W90" s="732" t="s">
        <v>864</v>
      </c>
      <c r="X90" s="732" t="s">
        <v>864</v>
      </c>
      <c r="Y90" s="232"/>
      <c r="Z90" s="733"/>
      <c r="AA90" s="728"/>
      <c r="AB90" s="734"/>
      <c r="AC90" s="728"/>
      <c r="AD90" s="731"/>
      <c r="AE90" s="731">
        <v>1</v>
      </c>
    </row>
    <row r="91" spans="1:1018" s="224" customFormat="1" ht="13.5" customHeight="1">
      <c r="A91" s="225">
        <f t="shared" si="2"/>
        <v>83</v>
      </c>
      <c r="B91" s="217"/>
      <c r="C91" s="241" t="s">
        <v>1667</v>
      </c>
      <c r="D91" s="217"/>
      <c r="E91" s="217"/>
      <c r="F91" s="217"/>
      <c r="G91" s="217"/>
      <c r="H91" s="773" t="s">
        <v>2780</v>
      </c>
      <c r="I91" s="729"/>
      <c r="J91" s="728" t="s">
        <v>1258</v>
      </c>
      <c r="K91" s="729"/>
      <c r="L91" s="728"/>
      <c r="M91" s="728"/>
      <c r="N91" s="728"/>
      <c r="O91" s="728"/>
      <c r="P91" s="730"/>
      <c r="Q91" s="728" t="s">
        <v>820</v>
      </c>
      <c r="R91" s="730" t="s">
        <v>864</v>
      </c>
      <c r="S91" s="243" t="s">
        <v>1258</v>
      </c>
      <c r="T91" s="731"/>
      <c r="U91" s="728"/>
      <c r="V91" s="732" t="s">
        <v>864</v>
      </c>
      <c r="W91" s="732" t="s">
        <v>864</v>
      </c>
      <c r="X91" s="732" t="s">
        <v>864</v>
      </c>
      <c r="Y91" s="232"/>
      <c r="Z91" s="733"/>
      <c r="AA91" s="728"/>
      <c r="AB91" s="734"/>
      <c r="AC91" s="728"/>
      <c r="AD91" s="731"/>
      <c r="AE91" s="731">
        <v>1</v>
      </c>
    </row>
    <row r="92" spans="1:1018" s="224" customFormat="1" ht="13.5" customHeight="1">
      <c r="A92" s="225">
        <f t="shared" si="2"/>
        <v>84</v>
      </c>
      <c r="B92" s="217"/>
      <c r="C92" s="727"/>
      <c r="D92" s="727" t="s">
        <v>1259</v>
      </c>
      <c r="E92" s="219"/>
      <c r="F92" s="727"/>
      <c r="G92" s="727"/>
      <c r="H92" s="773" t="s">
        <v>2793</v>
      </c>
      <c r="I92" s="729"/>
      <c r="J92" s="728" t="s">
        <v>1261</v>
      </c>
      <c r="K92" s="729" t="s">
        <v>1262</v>
      </c>
      <c r="L92" s="728" t="s">
        <v>1263</v>
      </c>
      <c r="M92" s="728" t="s">
        <v>262</v>
      </c>
      <c r="N92" s="728"/>
      <c r="O92" s="728"/>
      <c r="P92" s="730">
        <v>1</v>
      </c>
      <c r="Q92" s="728" t="s">
        <v>820</v>
      </c>
      <c r="R92" s="730" t="s">
        <v>864</v>
      </c>
      <c r="S92" s="243" t="s">
        <v>1264</v>
      </c>
      <c r="T92" s="731"/>
      <c r="U92" s="728"/>
      <c r="V92" s="732" t="s">
        <v>864</v>
      </c>
      <c r="W92" s="732" t="s">
        <v>864</v>
      </c>
      <c r="X92" s="732" t="s">
        <v>864</v>
      </c>
      <c r="Y92" s="232"/>
      <c r="Z92" s="733"/>
      <c r="AA92" s="728"/>
      <c r="AB92" s="245" t="s">
        <v>1265</v>
      </c>
      <c r="AC92" s="728"/>
      <c r="AD92" s="731"/>
      <c r="AE92" s="731">
        <v>1</v>
      </c>
    </row>
    <row r="93" spans="1:1018" s="224" customFormat="1" ht="13.5" customHeight="1">
      <c r="A93" s="225">
        <f t="shared" si="2"/>
        <v>85</v>
      </c>
      <c r="B93" s="217"/>
      <c r="C93" s="241"/>
      <c r="D93" s="241"/>
      <c r="E93" s="241" t="s">
        <v>1320</v>
      </c>
      <c r="F93" s="241"/>
      <c r="G93" s="241"/>
      <c r="H93" s="773" t="s">
        <v>2781</v>
      </c>
      <c r="I93" s="774" t="s">
        <v>2783</v>
      </c>
      <c r="J93" s="728"/>
      <c r="K93" s="729" t="s">
        <v>1323</v>
      </c>
      <c r="L93" s="728"/>
      <c r="M93" s="728"/>
      <c r="N93" s="728"/>
      <c r="O93" s="728"/>
      <c r="P93" s="730"/>
      <c r="Q93" s="728" t="s">
        <v>820</v>
      </c>
      <c r="R93" s="730"/>
      <c r="S93" s="728" t="s">
        <v>863</v>
      </c>
      <c r="T93" s="731"/>
      <c r="U93" s="773" t="s">
        <v>1668</v>
      </c>
      <c r="V93" s="772" t="s">
        <v>864</v>
      </c>
      <c r="W93" s="705" t="s">
        <v>864</v>
      </c>
      <c r="X93" s="732" t="s">
        <v>864</v>
      </c>
      <c r="Y93" s="232"/>
      <c r="Z93" s="733"/>
      <c r="AA93" s="728" t="s">
        <v>1076</v>
      </c>
      <c r="AB93" s="734"/>
      <c r="AC93" s="728"/>
      <c r="AD93" s="731">
        <v>1</v>
      </c>
      <c r="AE93" s="731">
        <v>1</v>
      </c>
    </row>
    <row r="94" spans="1:1018" s="224" customFormat="1" ht="13.5" customHeight="1">
      <c r="A94" s="225">
        <f t="shared" si="2"/>
        <v>86</v>
      </c>
      <c r="B94" s="217"/>
      <c r="C94" s="727"/>
      <c r="D94" s="241"/>
      <c r="E94" s="241" t="s">
        <v>1669</v>
      </c>
      <c r="F94" s="241"/>
      <c r="G94" s="241"/>
      <c r="H94" s="773" t="s">
        <v>2786</v>
      </c>
      <c r="I94" s="774" t="s">
        <v>2782</v>
      </c>
      <c r="J94" s="728"/>
      <c r="K94" s="729" t="s">
        <v>970</v>
      </c>
      <c r="L94" s="728"/>
      <c r="M94" s="728"/>
      <c r="N94" s="728"/>
      <c r="O94" s="728"/>
      <c r="P94" s="730"/>
      <c r="Q94" s="728" t="s">
        <v>820</v>
      </c>
      <c r="R94" s="730"/>
      <c r="S94" s="728" t="s">
        <v>863</v>
      </c>
      <c r="T94" s="731" t="s">
        <v>864</v>
      </c>
      <c r="U94" s="773" t="s">
        <v>1670</v>
      </c>
      <c r="V94" s="772" t="s">
        <v>864</v>
      </c>
      <c r="W94" s="705" t="s">
        <v>864</v>
      </c>
      <c r="X94" s="732" t="s">
        <v>864</v>
      </c>
      <c r="Y94" s="232"/>
      <c r="Z94" s="733"/>
      <c r="AA94" s="390" t="s">
        <v>1270</v>
      </c>
      <c r="AB94" s="734"/>
      <c r="AC94" s="728"/>
      <c r="AD94" s="731"/>
      <c r="AE94" s="731">
        <v>1</v>
      </c>
    </row>
    <row r="95" spans="1:1018" ht="14.25" customHeight="1">
      <c r="A95" s="225">
        <f t="shared" si="2"/>
        <v>87</v>
      </c>
      <c r="C95" s="224"/>
      <c r="D95" s="224"/>
      <c r="E95" s="224" t="s">
        <v>1671</v>
      </c>
      <c r="F95" s="224"/>
      <c r="G95" s="225"/>
      <c r="H95" s="225" t="s">
        <v>2785</v>
      </c>
      <c r="I95" s="273" t="s">
        <v>1273</v>
      </c>
      <c r="J95" s="225"/>
      <c r="K95" s="729" t="s">
        <v>1120</v>
      </c>
      <c r="L95" s="728"/>
      <c r="M95" s="728"/>
      <c r="N95" s="728"/>
      <c r="O95" s="728"/>
      <c r="P95" s="730"/>
      <c r="Q95" s="728" t="s">
        <v>820</v>
      </c>
      <c r="R95" s="730"/>
      <c r="S95" s="728" t="s">
        <v>863</v>
      </c>
      <c r="U95" s="728"/>
      <c r="V95" s="274" t="s">
        <v>864</v>
      </c>
      <c r="W95" s="274" t="s">
        <v>864</v>
      </c>
      <c r="X95" s="732" t="s">
        <v>864</v>
      </c>
      <c r="Y95" s="232"/>
      <c r="AE95" s="274">
        <v>1</v>
      </c>
    </row>
    <row r="96" spans="1:1018" s="224" customFormat="1" ht="13.5" customHeight="1">
      <c r="A96" s="225">
        <f t="shared" si="2"/>
        <v>88</v>
      </c>
      <c r="B96" s="217"/>
      <c r="C96" s="727"/>
      <c r="D96" s="727" t="s">
        <v>1274</v>
      </c>
      <c r="E96" s="219" t="s">
        <v>1275</v>
      </c>
      <c r="F96" s="727"/>
      <c r="G96" s="727"/>
      <c r="H96" s="773" t="s">
        <v>2792</v>
      </c>
      <c r="I96" s="729"/>
      <c r="J96" s="728"/>
      <c r="K96" s="729" t="s">
        <v>1277</v>
      </c>
      <c r="L96" s="728" t="s">
        <v>1278</v>
      </c>
      <c r="M96" s="728" t="s">
        <v>1279</v>
      </c>
      <c r="N96" s="728"/>
      <c r="O96" s="728"/>
      <c r="P96" s="730">
        <v>1</v>
      </c>
      <c r="Q96" s="728" t="s">
        <v>817</v>
      </c>
      <c r="R96" s="730" t="s">
        <v>864</v>
      </c>
      <c r="S96" s="243" t="s">
        <v>1264</v>
      </c>
      <c r="T96" s="731"/>
      <c r="U96" s="728"/>
      <c r="V96" s="732" t="s">
        <v>864</v>
      </c>
      <c r="W96" s="732" t="s">
        <v>864</v>
      </c>
      <c r="X96" s="732" t="s">
        <v>864</v>
      </c>
      <c r="Y96" s="232"/>
      <c r="Z96" s="733"/>
      <c r="AA96" s="728"/>
      <c r="AB96" s="245" t="s">
        <v>1265</v>
      </c>
      <c r="AC96" s="728"/>
      <c r="AD96" s="731"/>
      <c r="AE96" s="731">
        <v>1</v>
      </c>
    </row>
    <row r="97" spans="1:32" s="224" customFormat="1" ht="13.5" customHeight="1">
      <c r="A97" s="225">
        <f t="shared" si="2"/>
        <v>89</v>
      </c>
      <c r="B97" s="217"/>
      <c r="C97" s="727"/>
      <c r="D97" s="727" t="s">
        <v>1280</v>
      </c>
      <c r="E97" s="727"/>
      <c r="F97" s="727"/>
      <c r="G97" s="727"/>
      <c r="H97" s="773" t="s">
        <v>2787</v>
      </c>
      <c r="I97" s="729" t="s">
        <v>1282</v>
      </c>
      <c r="J97" s="728" t="s">
        <v>1283</v>
      </c>
      <c r="K97" s="729" t="s">
        <v>1284</v>
      </c>
      <c r="L97" s="728"/>
      <c r="M97" s="728"/>
      <c r="N97" s="728"/>
      <c r="O97" s="728"/>
      <c r="P97" s="730"/>
      <c r="Q97" s="728" t="s">
        <v>817</v>
      </c>
      <c r="R97" s="730"/>
      <c r="S97" s="728" t="s">
        <v>863</v>
      </c>
      <c r="T97" s="731" t="s">
        <v>864</v>
      </c>
      <c r="U97" s="728" t="s">
        <v>1222</v>
      </c>
      <c r="V97" s="732" t="s">
        <v>864</v>
      </c>
      <c r="W97" s="732" t="s">
        <v>864</v>
      </c>
      <c r="X97" s="732" t="s">
        <v>864</v>
      </c>
      <c r="Y97" s="232"/>
      <c r="Z97" s="733"/>
      <c r="AA97" s="728"/>
      <c r="AB97" s="245" t="s">
        <v>1285</v>
      </c>
      <c r="AC97" s="728"/>
      <c r="AD97" s="731"/>
      <c r="AE97" s="731">
        <v>1</v>
      </c>
      <c r="AF97" s="246"/>
    </row>
    <row r="98" spans="1:32" s="224" customFormat="1" ht="13.5" customHeight="1">
      <c r="A98" s="225">
        <f t="shared" si="2"/>
        <v>90</v>
      </c>
      <c r="B98" s="217"/>
      <c r="C98" s="727"/>
      <c r="D98" s="241" t="s">
        <v>1672</v>
      </c>
      <c r="E98" s="241"/>
      <c r="F98" s="241"/>
      <c r="G98" s="241"/>
      <c r="H98" s="773" t="s">
        <v>2788</v>
      </c>
      <c r="I98" s="729" t="s">
        <v>1673</v>
      </c>
      <c r="J98" s="728"/>
      <c r="K98" s="729" t="s">
        <v>970</v>
      </c>
      <c r="L98" s="728"/>
      <c r="M98" s="728"/>
      <c r="N98" s="728"/>
      <c r="O98" s="728"/>
      <c r="P98" s="730"/>
      <c r="Q98" s="728" t="s">
        <v>817</v>
      </c>
      <c r="R98" s="730"/>
      <c r="S98" s="728" t="s">
        <v>863</v>
      </c>
      <c r="T98" s="373"/>
      <c r="U98" s="728" t="s">
        <v>1674</v>
      </c>
      <c r="V98" s="260" t="s">
        <v>864</v>
      </c>
      <c r="W98" s="732" t="s">
        <v>864</v>
      </c>
      <c r="X98" s="732" t="s">
        <v>864</v>
      </c>
      <c r="Y98" s="232"/>
      <c r="Z98" s="379" t="s">
        <v>1289</v>
      </c>
      <c r="AA98" s="728" t="s">
        <v>1290</v>
      </c>
      <c r="AB98" s="245" t="s">
        <v>1291</v>
      </c>
      <c r="AC98" s="728"/>
      <c r="AD98" s="731"/>
      <c r="AE98" s="731">
        <v>1</v>
      </c>
      <c r="AF98" s="246"/>
    </row>
    <row r="99" spans="1:32" s="224" customFormat="1" ht="13.5" customHeight="1">
      <c r="A99" s="225">
        <f t="shared" si="2"/>
        <v>91</v>
      </c>
      <c r="B99" s="217"/>
      <c r="C99" s="727"/>
      <c r="D99" s="241" t="s">
        <v>1292</v>
      </c>
      <c r="E99" s="241"/>
      <c r="F99" s="241"/>
      <c r="G99" s="241"/>
      <c r="H99" s="773" t="s">
        <v>2789</v>
      </c>
      <c r="I99" s="729" t="s">
        <v>1294</v>
      </c>
      <c r="J99" s="728"/>
      <c r="K99" s="729" t="s">
        <v>910</v>
      </c>
      <c r="L99" s="728"/>
      <c r="M99" s="728"/>
      <c r="N99" s="728"/>
      <c r="O99" s="728"/>
      <c r="P99" s="730"/>
      <c r="Q99" s="728" t="s">
        <v>817</v>
      </c>
      <c r="R99" s="730"/>
      <c r="S99" s="728" t="s">
        <v>863</v>
      </c>
      <c r="T99" s="373"/>
      <c r="U99" s="728" t="s">
        <v>1675</v>
      </c>
      <c r="V99" s="260" t="s">
        <v>864</v>
      </c>
      <c r="W99" s="732" t="s">
        <v>864</v>
      </c>
      <c r="X99" s="732" t="s">
        <v>864</v>
      </c>
      <c r="Y99" s="232"/>
      <c r="Z99" s="386" t="s">
        <v>1295</v>
      </c>
      <c r="AA99" s="728" t="s">
        <v>1290</v>
      </c>
      <c r="AB99" s="734"/>
      <c r="AC99" s="728"/>
      <c r="AD99" s="731"/>
      <c r="AE99" s="731">
        <v>1</v>
      </c>
      <c r="AF99" s="246"/>
    </row>
    <row r="100" spans="1:32" s="224" customFormat="1" ht="13.5" customHeight="1">
      <c r="A100" s="225">
        <f t="shared" si="2"/>
        <v>92</v>
      </c>
      <c r="B100" s="217"/>
      <c r="C100" s="727"/>
      <c r="D100" s="727" t="s">
        <v>1296</v>
      </c>
      <c r="E100" s="727"/>
      <c r="F100" s="727"/>
      <c r="G100" s="727"/>
      <c r="H100" s="773" t="s">
        <v>2790</v>
      </c>
      <c r="I100" s="729" t="s">
        <v>1298</v>
      </c>
      <c r="J100" s="728" t="s">
        <v>939</v>
      </c>
      <c r="K100" s="729" t="s">
        <v>939</v>
      </c>
      <c r="L100" s="728" t="s">
        <v>1299</v>
      </c>
      <c r="M100" s="728" t="s">
        <v>1300</v>
      </c>
      <c r="N100" s="728"/>
      <c r="O100" s="728"/>
      <c r="P100" s="730">
        <v>1</v>
      </c>
      <c r="Q100" s="728" t="s">
        <v>817</v>
      </c>
      <c r="R100" s="730"/>
      <c r="S100" s="728" t="s">
        <v>863</v>
      </c>
      <c r="T100" s="731"/>
      <c r="U100" s="255"/>
      <c r="V100" s="732" t="s">
        <v>864</v>
      </c>
      <c r="W100" s="732" t="s">
        <v>864</v>
      </c>
      <c r="X100" s="732" t="s">
        <v>864</v>
      </c>
      <c r="Y100" s="232"/>
      <c r="Z100" s="733"/>
      <c r="AA100" s="728"/>
      <c r="AB100" s="734"/>
      <c r="AC100" s="728"/>
      <c r="AD100" s="731"/>
      <c r="AE100" s="731">
        <v>1</v>
      </c>
    </row>
    <row r="101" spans="1:32" s="224" customFormat="1" ht="13.5" customHeight="1">
      <c r="A101" s="225">
        <f t="shared" si="2"/>
        <v>93</v>
      </c>
      <c r="B101" s="217"/>
      <c r="C101" s="727"/>
      <c r="D101" s="241" t="s">
        <v>1301</v>
      </c>
      <c r="E101" s="727"/>
      <c r="F101" s="241"/>
      <c r="G101" s="241"/>
      <c r="H101" s="773" t="s">
        <v>2791</v>
      </c>
      <c r="I101" s="729"/>
      <c r="J101" s="728" t="s">
        <v>1302</v>
      </c>
      <c r="K101" s="729" t="s">
        <v>1303</v>
      </c>
      <c r="L101" s="728"/>
      <c r="M101" s="728"/>
      <c r="N101" s="728"/>
      <c r="O101" s="728"/>
      <c r="P101" s="730"/>
      <c r="Q101" s="728" t="s">
        <v>817</v>
      </c>
      <c r="R101" s="730" t="s">
        <v>864</v>
      </c>
      <c r="S101" s="728" t="s">
        <v>1303</v>
      </c>
      <c r="T101" s="731"/>
      <c r="U101" s="728"/>
      <c r="V101" s="732" t="s">
        <v>864</v>
      </c>
      <c r="W101" s="732" t="s">
        <v>864</v>
      </c>
      <c r="X101" s="732" t="s">
        <v>864</v>
      </c>
      <c r="Y101" s="232"/>
      <c r="Z101" s="733"/>
      <c r="AA101" s="728"/>
      <c r="AB101" s="734"/>
      <c r="AC101" s="728"/>
      <c r="AD101" s="731">
        <v>1</v>
      </c>
      <c r="AE101" s="731">
        <v>1</v>
      </c>
    </row>
    <row r="102" spans="1:32" s="224" customFormat="1" ht="13.5" customHeight="1">
      <c r="A102" s="225">
        <f t="shared" si="2"/>
        <v>94</v>
      </c>
      <c r="B102" s="217"/>
      <c r="C102" s="727"/>
      <c r="D102" s="727"/>
      <c r="E102" s="727" t="s">
        <v>1304</v>
      </c>
      <c r="F102" s="727"/>
      <c r="G102" s="727"/>
      <c r="H102" s="773" t="s">
        <v>2794</v>
      </c>
      <c r="I102" s="729" t="s">
        <v>1306</v>
      </c>
      <c r="J102" s="728"/>
      <c r="K102" s="729" t="s">
        <v>1087</v>
      </c>
      <c r="L102" s="728" t="s">
        <v>1307</v>
      </c>
      <c r="M102" s="728" t="s">
        <v>1308</v>
      </c>
      <c r="N102" s="728"/>
      <c r="O102" s="728"/>
      <c r="P102" s="730"/>
      <c r="Q102" s="728" t="s">
        <v>820</v>
      </c>
      <c r="R102" s="730"/>
      <c r="S102" s="728" t="s">
        <v>863</v>
      </c>
      <c r="T102" s="731"/>
      <c r="U102" s="728" t="s">
        <v>1309</v>
      </c>
      <c r="V102" s="732" t="s">
        <v>864</v>
      </c>
      <c r="W102" s="732" t="s">
        <v>864</v>
      </c>
      <c r="X102" s="732" t="s">
        <v>864</v>
      </c>
      <c r="Y102" s="232"/>
      <c r="Z102" s="733"/>
      <c r="AA102" s="728"/>
      <c r="AB102" s="734"/>
      <c r="AC102" s="728"/>
      <c r="AD102" s="731">
        <v>1</v>
      </c>
      <c r="AE102" s="731">
        <v>1</v>
      </c>
    </row>
    <row r="103" spans="1:32" s="224" customFormat="1" ht="13.5" customHeight="1">
      <c r="A103" s="225">
        <f t="shared" si="2"/>
        <v>95</v>
      </c>
      <c r="B103" s="217"/>
      <c r="C103" s="727"/>
      <c r="D103" s="241"/>
      <c r="E103" s="727" t="s">
        <v>1104</v>
      </c>
      <c r="F103" s="221"/>
      <c r="G103" s="221"/>
      <c r="H103" s="773" t="s">
        <v>2795</v>
      </c>
      <c r="I103" s="728" t="s">
        <v>1134</v>
      </c>
      <c r="J103" s="728"/>
      <c r="K103" s="729" t="s">
        <v>1311</v>
      </c>
      <c r="L103" s="728"/>
      <c r="M103" s="728"/>
      <c r="N103" s="728"/>
      <c r="O103" s="728"/>
      <c r="P103" s="730"/>
      <c r="Q103" s="728" t="s">
        <v>817</v>
      </c>
      <c r="R103" s="730"/>
      <c r="S103" s="728" t="s">
        <v>863</v>
      </c>
      <c r="T103" s="731"/>
      <c r="U103" s="728"/>
      <c r="V103" s="732" t="s">
        <v>864</v>
      </c>
      <c r="W103" s="732" t="s">
        <v>864</v>
      </c>
      <c r="X103" s="732" t="s">
        <v>864</v>
      </c>
      <c r="Y103" s="232"/>
      <c r="Z103" s="733"/>
      <c r="AA103" s="728"/>
      <c r="AB103" s="734"/>
      <c r="AC103" s="728"/>
      <c r="AD103" s="731">
        <v>1</v>
      </c>
      <c r="AE103" s="731">
        <v>1</v>
      </c>
    </row>
    <row r="104" spans="1:32" s="244" customFormat="1" ht="14.25" customHeight="1">
      <c r="A104" s="225">
        <f t="shared" si="2"/>
        <v>96</v>
      </c>
      <c r="B104" s="217"/>
      <c r="C104" s="221"/>
      <c r="D104" s="221"/>
      <c r="E104" s="727" t="s">
        <v>1312</v>
      </c>
      <c r="F104" s="221"/>
      <c r="G104" s="221"/>
      <c r="H104" s="773" t="s">
        <v>2796</v>
      </c>
      <c r="I104" s="729" t="s">
        <v>1314</v>
      </c>
      <c r="J104" s="728"/>
      <c r="K104" s="729" t="s">
        <v>1315</v>
      </c>
      <c r="L104" s="728"/>
      <c r="M104" s="728"/>
      <c r="N104" s="728"/>
      <c r="O104" s="728"/>
      <c r="P104" s="730"/>
      <c r="Q104" s="728" t="s">
        <v>817</v>
      </c>
      <c r="R104" s="730"/>
      <c r="S104" s="728" t="s">
        <v>863</v>
      </c>
      <c r="T104" s="731"/>
      <c r="U104" s="728"/>
      <c r="V104" s="732" t="s">
        <v>864</v>
      </c>
      <c r="W104" s="732" t="s">
        <v>864</v>
      </c>
      <c r="X104" s="732" t="s">
        <v>864</v>
      </c>
      <c r="Y104" s="232"/>
      <c r="Z104" s="733"/>
      <c r="AA104" s="728"/>
      <c r="AB104" s="734"/>
      <c r="AC104" s="728"/>
      <c r="AD104" s="731">
        <v>1</v>
      </c>
      <c r="AE104" s="731">
        <v>1</v>
      </c>
    </row>
    <row r="105" spans="1:32" s="224" customFormat="1" ht="13.5" hidden="1" customHeight="1">
      <c r="A105" s="225">
        <f t="shared" si="2"/>
        <v>97</v>
      </c>
      <c r="B105" s="217"/>
      <c r="C105" s="241" t="s">
        <v>1328</v>
      </c>
      <c r="D105" s="217" t="s">
        <v>1329</v>
      </c>
      <c r="E105" s="247"/>
      <c r="F105" s="217"/>
      <c r="G105" s="217"/>
      <c r="H105" s="728" t="s">
        <v>1330</v>
      </c>
      <c r="I105" s="729"/>
      <c r="J105" s="728" t="s">
        <v>1331</v>
      </c>
      <c r="K105" s="729" t="s">
        <v>1054</v>
      </c>
      <c r="L105" s="728" t="s">
        <v>1332</v>
      </c>
      <c r="M105" s="728" t="s">
        <v>1333</v>
      </c>
      <c r="N105" s="728"/>
      <c r="O105" s="728"/>
      <c r="P105" s="730"/>
      <c r="Q105" s="728" t="s">
        <v>820</v>
      </c>
      <c r="R105" s="730" t="s">
        <v>864</v>
      </c>
      <c r="S105" s="243" t="s">
        <v>1054</v>
      </c>
      <c r="T105" s="282"/>
      <c r="U105" s="728"/>
      <c r="V105" s="732" t="s">
        <v>864</v>
      </c>
      <c r="W105" s="732"/>
      <c r="X105" s="732"/>
      <c r="Y105" s="232"/>
      <c r="Z105" s="248"/>
      <c r="AA105" s="728"/>
      <c r="AB105" s="734"/>
      <c r="AC105" s="728"/>
      <c r="AD105" s="731">
        <v>1</v>
      </c>
      <c r="AE105" s="731">
        <v>1</v>
      </c>
    </row>
    <row r="106" spans="1:32" s="224" customFormat="1" ht="13.5" hidden="1" customHeight="1">
      <c r="A106" s="225">
        <f t="shared" si="2"/>
        <v>98</v>
      </c>
      <c r="B106" s="217"/>
      <c r="C106" s="241" t="s">
        <v>972</v>
      </c>
      <c r="D106" s="217" t="s">
        <v>1334</v>
      </c>
      <c r="E106" s="217"/>
      <c r="F106" s="217"/>
      <c r="G106" s="217"/>
      <c r="H106" s="728" t="s">
        <v>1335</v>
      </c>
      <c r="I106" s="729"/>
      <c r="J106" s="728" t="s">
        <v>974</v>
      </c>
      <c r="K106" s="729" t="s">
        <v>975</v>
      </c>
      <c r="L106" s="728"/>
      <c r="M106" s="728"/>
      <c r="N106" s="728"/>
      <c r="O106" s="728"/>
      <c r="P106" s="730"/>
      <c r="Q106" s="728" t="s">
        <v>820</v>
      </c>
      <c r="R106" s="730" t="s">
        <v>864</v>
      </c>
      <c r="S106" s="243" t="s">
        <v>975</v>
      </c>
      <c r="T106" s="731"/>
      <c r="U106" s="728"/>
      <c r="V106" s="732" t="s">
        <v>864</v>
      </c>
      <c r="W106" s="732"/>
      <c r="X106" s="732"/>
      <c r="Y106" s="232"/>
      <c r="Z106" s="733"/>
      <c r="AA106" s="728"/>
      <c r="AB106" s="734"/>
      <c r="AC106" s="728"/>
      <c r="AD106" s="731">
        <v>1</v>
      </c>
      <c r="AE106" s="731">
        <v>1</v>
      </c>
    </row>
    <row r="107" spans="1:32" s="224" customFormat="1" ht="13.5" hidden="1" customHeight="1">
      <c r="A107" s="225">
        <f t="shared" si="2"/>
        <v>99</v>
      </c>
      <c r="B107" s="217"/>
      <c r="C107" s="241" t="s">
        <v>1336</v>
      </c>
      <c r="D107" s="217"/>
      <c r="E107" s="217"/>
      <c r="F107" s="217"/>
      <c r="G107" s="217"/>
      <c r="H107" s="728" t="s">
        <v>1337</v>
      </c>
      <c r="I107" s="729"/>
      <c r="J107" s="728" t="s">
        <v>1338</v>
      </c>
      <c r="K107" s="729" t="s">
        <v>1338</v>
      </c>
      <c r="L107" s="728"/>
      <c r="M107" s="728"/>
      <c r="N107" s="728"/>
      <c r="O107" s="728"/>
      <c r="P107" s="730"/>
      <c r="Q107" s="728" t="s">
        <v>820</v>
      </c>
      <c r="R107" s="730" t="s">
        <v>864</v>
      </c>
      <c r="S107" s="243" t="s">
        <v>1338</v>
      </c>
      <c r="T107" s="731"/>
      <c r="U107" s="728"/>
      <c r="V107" s="772" t="s">
        <v>864</v>
      </c>
      <c r="W107" s="732"/>
      <c r="X107" s="740"/>
      <c r="Y107" s="232"/>
      <c r="Z107" s="733"/>
      <c r="AA107" s="728"/>
      <c r="AB107" s="734"/>
      <c r="AC107" s="728"/>
      <c r="AD107" s="731">
        <v>1</v>
      </c>
      <c r="AE107" s="731">
        <v>1</v>
      </c>
    </row>
    <row r="108" spans="1:32" s="224" customFormat="1" ht="13.5" hidden="1" customHeight="1">
      <c r="A108" s="225">
        <f t="shared" si="2"/>
        <v>100</v>
      </c>
      <c r="B108" s="217"/>
      <c r="C108" s="241"/>
      <c r="D108" s="217" t="s">
        <v>1339</v>
      </c>
      <c r="E108" s="217"/>
      <c r="F108" s="241"/>
      <c r="G108" s="241"/>
      <c r="H108" s="728" t="s">
        <v>1340</v>
      </c>
      <c r="I108" s="729" t="s">
        <v>1341</v>
      </c>
      <c r="J108" s="728" t="s">
        <v>1342</v>
      </c>
      <c r="K108" s="729"/>
      <c r="L108" s="728"/>
      <c r="M108" s="728"/>
      <c r="N108" s="728"/>
      <c r="O108" s="728"/>
      <c r="P108" s="730"/>
      <c r="Q108" s="728" t="s">
        <v>820</v>
      </c>
      <c r="R108" s="730"/>
      <c r="S108" s="728" t="s">
        <v>863</v>
      </c>
      <c r="T108" s="731"/>
      <c r="U108" s="728"/>
      <c r="V108" s="772" t="s">
        <v>864</v>
      </c>
      <c r="W108" s="732"/>
      <c r="X108" s="740"/>
      <c r="Y108" s="232"/>
      <c r="Z108" s="733"/>
      <c r="AA108" s="728" t="s">
        <v>1076</v>
      </c>
      <c r="AB108" s="734"/>
      <c r="AC108" s="728"/>
      <c r="AD108" s="731"/>
      <c r="AE108" s="731">
        <v>1</v>
      </c>
    </row>
    <row r="109" spans="1:32" s="224" customFormat="1" ht="13.5" hidden="1" customHeight="1">
      <c r="A109" s="225">
        <f t="shared" si="2"/>
        <v>101</v>
      </c>
      <c r="B109" s="217"/>
      <c r="C109" s="241"/>
      <c r="D109" s="217" t="s">
        <v>1343</v>
      </c>
      <c r="E109" s="217"/>
      <c r="F109" s="241"/>
      <c r="G109" s="241"/>
      <c r="H109" s="728" t="s">
        <v>1344</v>
      </c>
      <c r="I109" s="729" t="s">
        <v>1345</v>
      </c>
      <c r="J109" s="728" t="s">
        <v>1346</v>
      </c>
      <c r="K109" s="729"/>
      <c r="L109" s="728"/>
      <c r="M109" s="728"/>
      <c r="N109" s="728"/>
      <c r="O109" s="728"/>
      <c r="P109" s="730"/>
      <c r="Q109" s="728" t="s">
        <v>820</v>
      </c>
      <c r="R109" s="730"/>
      <c r="S109" s="728" t="s">
        <v>863</v>
      </c>
      <c r="T109" s="731"/>
      <c r="U109" s="728"/>
      <c r="V109" s="772" t="s">
        <v>864</v>
      </c>
      <c r="W109" s="732"/>
      <c r="X109" s="740"/>
      <c r="Y109" s="232"/>
      <c r="Z109" s="733"/>
      <c r="AA109" s="728" t="s">
        <v>1347</v>
      </c>
      <c r="AB109" s="734"/>
      <c r="AC109" s="728"/>
      <c r="AD109" s="731"/>
      <c r="AE109" s="731">
        <v>1</v>
      </c>
    </row>
    <row r="110" spans="1:32" s="224" customFormat="1" ht="13.5" hidden="1" customHeight="1">
      <c r="A110" s="225">
        <f t="shared" si="2"/>
        <v>102</v>
      </c>
      <c r="B110" s="217"/>
      <c r="C110" s="241"/>
      <c r="D110" s="241" t="s">
        <v>1348</v>
      </c>
      <c r="E110" s="241"/>
      <c r="F110" s="241"/>
      <c r="G110" s="241"/>
      <c r="H110" s="728" t="s">
        <v>1349</v>
      </c>
      <c r="I110" s="729" t="s">
        <v>1350</v>
      </c>
      <c r="J110" s="728" t="s">
        <v>1351</v>
      </c>
      <c r="K110" s="729" t="s">
        <v>1352</v>
      </c>
      <c r="L110" s="728"/>
      <c r="M110" s="728"/>
      <c r="N110" s="728"/>
      <c r="O110" s="728"/>
      <c r="P110" s="730"/>
      <c r="Q110" s="728" t="s">
        <v>817</v>
      </c>
      <c r="R110" s="730"/>
      <c r="S110" s="728" t="s">
        <v>863</v>
      </c>
      <c r="T110" s="731"/>
      <c r="U110" s="728"/>
      <c r="V110" s="732" t="s">
        <v>864</v>
      </c>
      <c r="W110" s="732"/>
      <c r="X110" s="732"/>
      <c r="Y110" s="232"/>
      <c r="Z110" s="733"/>
      <c r="AA110" s="728"/>
      <c r="AB110" s="734"/>
      <c r="AC110" s="728"/>
      <c r="AD110" s="731"/>
      <c r="AE110" s="731">
        <v>1</v>
      </c>
    </row>
    <row r="111" spans="1:32" s="224" customFormat="1" ht="13.5" hidden="1" customHeight="1">
      <c r="A111" s="225">
        <f t="shared" si="2"/>
        <v>103</v>
      </c>
      <c r="B111" s="217"/>
      <c r="C111" s="241"/>
      <c r="D111" s="217" t="s">
        <v>1353</v>
      </c>
      <c r="E111" s="219" t="s">
        <v>1275</v>
      </c>
      <c r="F111" s="217"/>
      <c r="G111" s="217"/>
      <c r="H111" s="728" t="s">
        <v>1354</v>
      </c>
      <c r="I111" s="736"/>
      <c r="J111" s="728" t="s">
        <v>1355</v>
      </c>
      <c r="K111" s="771" t="s">
        <v>1356</v>
      </c>
      <c r="L111" s="728"/>
      <c r="M111" s="728"/>
      <c r="N111" s="728"/>
      <c r="O111" s="728"/>
      <c r="P111" s="730"/>
      <c r="Q111" s="728" t="s">
        <v>817</v>
      </c>
      <c r="R111" s="730" t="s">
        <v>864</v>
      </c>
      <c r="S111" s="243" t="s">
        <v>1264</v>
      </c>
      <c r="T111" s="731"/>
      <c r="U111" s="728"/>
      <c r="V111" s="732" t="s">
        <v>864</v>
      </c>
      <c r="W111" s="732"/>
      <c r="X111" s="732"/>
      <c r="Y111" s="232"/>
      <c r="Z111" s="733"/>
      <c r="AA111" s="728"/>
      <c r="AB111" s="734"/>
      <c r="AC111" s="728"/>
      <c r="AD111" s="731">
        <v>1</v>
      </c>
      <c r="AE111" s="731">
        <v>1</v>
      </c>
    </row>
    <row r="112" spans="1:32" s="224" customFormat="1" ht="13.5" hidden="1" customHeight="1">
      <c r="A112" s="225">
        <f t="shared" ref="A112:A143" si="3">ROW()-8</f>
        <v>104</v>
      </c>
      <c r="B112" s="217"/>
      <c r="C112" s="241"/>
      <c r="D112" s="217" t="s">
        <v>1357</v>
      </c>
      <c r="E112" s="241"/>
      <c r="F112" s="241"/>
      <c r="G112" s="241"/>
      <c r="H112" s="728" t="s">
        <v>1358</v>
      </c>
      <c r="I112" s="729" t="s">
        <v>1359</v>
      </c>
      <c r="J112" s="728" t="s">
        <v>1360</v>
      </c>
      <c r="K112" s="729"/>
      <c r="L112" s="728" t="s">
        <v>1361</v>
      </c>
      <c r="M112" s="728" t="s">
        <v>1362</v>
      </c>
      <c r="N112" s="728"/>
      <c r="O112" s="728"/>
      <c r="P112" s="730"/>
      <c r="Q112" s="728" t="s">
        <v>817</v>
      </c>
      <c r="R112" s="730"/>
      <c r="S112" s="728" t="s">
        <v>863</v>
      </c>
      <c r="T112" s="731"/>
      <c r="U112" s="728"/>
      <c r="V112" s="732" t="s">
        <v>864</v>
      </c>
      <c r="W112" s="732"/>
      <c r="X112" s="732"/>
      <c r="Y112" s="232"/>
      <c r="Z112" s="733"/>
      <c r="AA112" s="728"/>
      <c r="AB112" s="734"/>
      <c r="AC112" s="728"/>
      <c r="AD112" s="731">
        <v>1</v>
      </c>
      <c r="AE112" s="731">
        <v>1</v>
      </c>
    </row>
    <row r="113" spans="1:1018" s="251" customFormat="1" ht="13.5" hidden="1" customHeight="1">
      <c r="A113" s="225">
        <f t="shared" si="3"/>
        <v>105</v>
      </c>
      <c r="B113" s="217"/>
      <c r="C113" s="241" t="s">
        <v>1363</v>
      </c>
      <c r="D113" s="727"/>
      <c r="E113" s="250"/>
      <c r="F113" s="250"/>
      <c r="G113" s="250"/>
      <c r="H113" s="728" t="s">
        <v>1364</v>
      </c>
      <c r="I113" s="729"/>
      <c r="J113" s="728" t="s">
        <v>1365</v>
      </c>
      <c r="K113" s="729" t="s">
        <v>1366</v>
      </c>
      <c r="L113" s="728"/>
      <c r="M113" s="728"/>
      <c r="N113" s="728"/>
      <c r="O113" s="728"/>
      <c r="P113" s="730"/>
      <c r="Q113" s="728" t="s">
        <v>823</v>
      </c>
      <c r="R113" s="730" t="s">
        <v>864</v>
      </c>
      <c r="S113" s="243" t="s">
        <v>1366</v>
      </c>
      <c r="T113" s="282"/>
      <c r="U113" s="728"/>
      <c r="V113" s="732" t="s">
        <v>864</v>
      </c>
      <c r="W113" s="732"/>
      <c r="X113" s="732" t="s">
        <v>864</v>
      </c>
      <c r="Y113" s="232"/>
      <c r="Z113" s="248"/>
      <c r="AA113" s="728"/>
      <c r="AB113" s="734"/>
      <c r="AC113" s="728"/>
      <c r="AD113" s="731">
        <v>1</v>
      </c>
      <c r="AE113" s="731">
        <v>1</v>
      </c>
      <c r="AMD113" s="224"/>
    </row>
    <row r="114" spans="1:1018" s="251" customFormat="1" ht="13.5" hidden="1" customHeight="1">
      <c r="A114" s="225">
        <f t="shared" si="3"/>
        <v>106</v>
      </c>
      <c r="B114" s="217"/>
      <c r="C114" s="241"/>
      <c r="D114" s="727" t="s">
        <v>1367</v>
      </c>
      <c r="E114" s="727"/>
      <c r="F114" s="241"/>
      <c r="G114" s="241"/>
      <c r="H114" s="728" t="s">
        <v>1368</v>
      </c>
      <c r="I114" s="729" t="s">
        <v>1369</v>
      </c>
      <c r="J114" s="728" t="s">
        <v>1370</v>
      </c>
      <c r="K114" s="729" t="s">
        <v>1371</v>
      </c>
      <c r="L114" s="728"/>
      <c r="M114" s="728"/>
      <c r="N114" s="728"/>
      <c r="O114" s="728"/>
      <c r="P114" s="730"/>
      <c r="Q114" s="728" t="s">
        <v>817</v>
      </c>
      <c r="R114" s="730"/>
      <c r="S114" s="728" t="s">
        <v>863</v>
      </c>
      <c r="T114" s="731" t="s">
        <v>864</v>
      </c>
      <c r="U114" s="728"/>
      <c r="V114" s="732" t="s">
        <v>864</v>
      </c>
      <c r="W114" s="732"/>
      <c r="X114" s="732" t="s">
        <v>864</v>
      </c>
      <c r="Y114" s="232"/>
      <c r="Z114" s="733"/>
      <c r="AA114" s="728" t="s">
        <v>1015</v>
      </c>
      <c r="AB114" s="734"/>
      <c r="AC114" s="728"/>
      <c r="AD114" s="731">
        <v>1</v>
      </c>
      <c r="AE114" s="731">
        <v>1</v>
      </c>
      <c r="AMD114" s="224"/>
    </row>
    <row r="115" spans="1:1018" s="251" customFormat="1" ht="13.5" hidden="1" customHeight="1">
      <c r="A115" s="225">
        <f t="shared" si="3"/>
        <v>107</v>
      </c>
      <c r="B115" s="217"/>
      <c r="C115" s="241"/>
      <c r="D115" s="727" t="s">
        <v>1372</v>
      </c>
      <c r="E115" s="727"/>
      <c r="F115" s="241"/>
      <c r="G115" s="241"/>
      <c r="H115" s="728" t="s">
        <v>1373</v>
      </c>
      <c r="I115" s="729" t="s">
        <v>1374</v>
      </c>
      <c r="J115" s="728" t="s">
        <v>1375</v>
      </c>
      <c r="K115" s="729"/>
      <c r="L115" s="728"/>
      <c r="M115" s="728"/>
      <c r="N115" s="728"/>
      <c r="O115" s="728"/>
      <c r="P115" s="730"/>
      <c r="Q115" s="728" t="s">
        <v>817</v>
      </c>
      <c r="R115" s="730"/>
      <c r="S115" s="728" t="s">
        <v>863</v>
      </c>
      <c r="T115" s="731"/>
      <c r="U115" s="728"/>
      <c r="V115" s="732" t="s">
        <v>864</v>
      </c>
      <c r="W115" s="732"/>
      <c r="X115" s="732" t="s">
        <v>864</v>
      </c>
      <c r="Y115" s="232"/>
      <c r="Z115" s="733"/>
      <c r="AA115" s="728"/>
      <c r="AB115" s="734"/>
      <c r="AC115" s="728"/>
      <c r="AD115" s="731">
        <v>1</v>
      </c>
      <c r="AE115" s="731">
        <v>1</v>
      </c>
      <c r="AMD115" s="224"/>
    </row>
    <row r="116" spans="1:1018" s="251" customFormat="1" ht="13.5" hidden="1" customHeight="1">
      <c r="A116" s="225">
        <f t="shared" si="3"/>
        <v>108</v>
      </c>
      <c r="B116" s="217"/>
      <c r="C116" s="241"/>
      <c r="D116" s="727" t="s">
        <v>1376</v>
      </c>
      <c r="E116" s="727"/>
      <c r="F116" s="241"/>
      <c r="G116" s="241"/>
      <c r="H116" s="728" t="s">
        <v>1377</v>
      </c>
      <c r="I116" s="729" t="s">
        <v>1378</v>
      </c>
      <c r="J116" s="728" t="s">
        <v>1379</v>
      </c>
      <c r="K116" s="729"/>
      <c r="L116" s="728"/>
      <c r="M116" s="728"/>
      <c r="N116" s="728"/>
      <c r="O116" s="728"/>
      <c r="P116" s="730"/>
      <c r="Q116" s="728" t="s">
        <v>817</v>
      </c>
      <c r="R116" s="730"/>
      <c r="S116" s="728" t="s">
        <v>1380</v>
      </c>
      <c r="T116" s="731"/>
      <c r="U116" s="728"/>
      <c r="V116" s="732" t="s">
        <v>864</v>
      </c>
      <c r="W116" s="732"/>
      <c r="X116" s="732" t="s">
        <v>864</v>
      </c>
      <c r="Y116" s="232"/>
      <c r="Z116" s="733"/>
      <c r="AA116" s="728"/>
      <c r="AB116" s="734"/>
      <c r="AC116" s="728"/>
      <c r="AD116" s="731">
        <v>1</v>
      </c>
      <c r="AE116" s="731">
        <v>1</v>
      </c>
      <c r="AMD116" s="224"/>
    </row>
    <row r="117" spans="1:1018" s="251" customFormat="1" ht="13.5" hidden="1" customHeight="1">
      <c r="A117" s="225">
        <f t="shared" si="3"/>
        <v>109</v>
      </c>
      <c r="B117" s="217"/>
      <c r="C117" s="241"/>
      <c r="D117" s="727" t="s">
        <v>875</v>
      </c>
      <c r="E117" s="727"/>
      <c r="F117" s="241"/>
      <c r="G117" s="241"/>
      <c r="H117" s="728" t="s">
        <v>1381</v>
      </c>
      <c r="I117" s="659" t="s">
        <v>1382</v>
      </c>
      <c r="J117" s="728" t="s">
        <v>875</v>
      </c>
      <c r="K117" s="729"/>
      <c r="L117" s="728"/>
      <c r="M117" s="728"/>
      <c r="N117" s="728"/>
      <c r="O117" s="728"/>
      <c r="P117" s="730"/>
      <c r="Q117" s="728" t="s">
        <v>820</v>
      </c>
      <c r="R117" s="730"/>
      <c r="S117" s="728" t="s">
        <v>863</v>
      </c>
      <c r="T117" s="731"/>
      <c r="U117" s="728"/>
      <c r="V117" s="732" t="s">
        <v>864</v>
      </c>
      <c r="W117" s="732"/>
      <c r="X117" s="732" t="s">
        <v>864</v>
      </c>
      <c r="Y117" s="232"/>
      <c r="Z117" s="733"/>
      <c r="AA117" s="728"/>
      <c r="AB117" s="734"/>
      <c r="AC117" s="728"/>
      <c r="AD117" s="731">
        <v>1</v>
      </c>
      <c r="AE117" s="731">
        <v>1</v>
      </c>
      <c r="AMD117" s="224"/>
    </row>
    <row r="118" spans="1:1018" s="251" customFormat="1" ht="13.5" hidden="1" customHeight="1">
      <c r="A118" s="225">
        <f t="shared" si="3"/>
        <v>110</v>
      </c>
      <c r="B118" s="217"/>
      <c r="C118" s="241"/>
      <c r="D118" s="727" t="s">
        <v>1383</v>
      </c>
      <c r="E118" s="727"/>
      <c r="F118" s="241"/>
      <c r="G118" s="241"/>
      <c r="H118" s="728" t="s">
        <v>1384</v>
      </c>
      <c r="I118" s="729"/>
      <c r="J118" s="728" t="s">
        <v>1385</v>
      </c>
      <c r="K118" s="729"/>
      <c r="L118" s="728"/>
      <c r="M118" s="728"/>
      <c r="N118" s="728"/>
      <c r="O118" s="728"/>
      <c r="P118" s="730"/>
      <c r="Q118" s="728" t="s">
        <v>817</v>
      </c>
      <c r="R118" s="730"/>
      <c r="S118" s="728" t="s">
        <v>863</v>
      </c>
      <c r="T118" s="731"/>
      <c r="U118" s="728"/>
      <c r="V118" s="732" t="s">
        <v>864</v>
      </c>
      <c r="W118" s="732"/>
      <c r="X118" s="732" t="s">
        <v>864</v>
      </c>
      <c r="Y118" s="232"/>
      <c r="Z118" s="733"/>
      <c r="AA118" s="728"/>
      <c r="AB118" s="734"/>
      <c r="AC118" s="728"/>
      <c r="AD118" s="731">
        <v>1</v>
      </c>
      <c r="AE118" s="731">
        <v>1</v>
      </c>
      <c r="AMD118" s="224"/>
    </row>
    <row r="119" spans="1:1018" s="251" customFormat="1" ht="12.95" hidden="1" customHeight="1">
      <c r="A119" s="225">
        <f t="shared" si="3"/>
        <v>111</v>
      </c>
      <c r="B119" s="217"/>
      <c r="C119" s="241"/>
      <c r="D119" s="727" t="s">
        <v>1386</v>
      </c>
      <c r="E119" s="727"/>
      <c r="F119" s="241"/>
      <c r="G119" s="241"/>
      <c r="H119" s="728" t="s">
        <v>1387</v>
      </c>
      <c r="I119" s="729"/>
      <c r="J119" s="728" t="s">
        <v>1388</v>
      </c>
      <c r="K119" s="729"/>
      <c r="L119" s="728"/>
      <c r="M119" s="728"/>
      <c r="N119" s="728"/>
      <c r="O119" s="728"/>
      <c r="P119" s="730"/>
      <c r="Q119" s="728" t="s">
        <v>817</v>
      </c>
      <c r="R119" s="730"/>
      <c r="S119" s="728" t="s">
        <v>863</v>
      </c>
      <c r="T119" s="731"/>
      <c r="U119" s="728"/>
      <c r="V119" s="732" t="s">
        <v>864</v>
      </c>
      <c r="W119" s="732"/>
      <c r="X119" s="732" t="s">
        <v>864</v>
      </c>
      <c r="Y119" s="232"/>
      <c r="Z119" s="733"/>
      <c r="AA119" s="728"/>
      <c r="AB119" s="734"/>
      <c r="AC119" s="728"/>
      <c r="AD119" s="731">
        <v>1</v>
      </c>
      <c r="AE119" s="731">
        <v>1</v>
      </c>
      <c r="AMD119" s="224"/>
    </row>
    <row r="120" spans="1:1018" s="224" customFormat="1" ht="13.5" customHeight="1">
      <c r="A120" s="225">
        <f t="shared" si="3"/>
        <v>112</v>
      </c>
      <c r="B120" s="217" t="s">
        <v>1389</v>
      </c>
      <c r="C120" s="216"/>
      <c r="D120" s="241"/>
      <c r="E120" s="241"/>
      <c r="F120" s="241"/>
      <c r="G120" s="241"/>
      <c r="H120" s="773" t="s">
        <v>2797</v>
      </c>
      <c r="I120" s="729" t="s">
        <v>1341</v>
      </c>
      <c r="J120" s="728"/>
      <c r="K120" s="729" t="s">
        <v>1391</v>
      </c>
      <c r="L120" s="728"/>
      <c r="M120" s="728"/>
      <c r="N120" s="728"/>
      <c r="O120" s="728"/>
      <c r="P120" s="730"/>
      <c r="Q120" s="728" t="s">
        <v>820</v>
      </c>
      <c r="R120" s="730"/>
      <c r="S120" s="728" t="s">
        <v>863</v>
      </c>
      <c r="T120" s="731"/>
      <c r="U120" s="735"/>
      <c r="V120" s="732"/>
      <c r="W120" s="732" t="s">
        <v>864</v>
      </c>
      <c r="X120" s="732" t="s">
        <v>864</v>
      </c>
      <c r="Y120" s="232"/>
      <c r="Z120" s="379" t="s">
        <v>1392</v>
      </c>
      <c r="AA120" s="385" t="s">
        <v>1347</v>
      </c>
      <c r="AB120" s="734"/>
      <c r="AC120" s="728"/>
      <c r="AD120" s="731"/>
      <c r="AE120" s="731">
        <v>1</v>
      </c>
    </row>
    <row r="121" spans="1:1018" s="224" customFormat="1" ht="13.5" hidden="1" customHeight="1">
      <c r="A121" s="225">
        <f t="shared" si="3"/>
        <v>113</v>
      </c>
      <c r="B121" s="217" t="s">
        <v>1393</v>
      </c>
      <c r="C121" s="216"/>
      <c r="D121" s="216"/>
      <c r="E121" s="216"/>
      <c r="F121" s="216"/>
      <c r="G121" s="216"/>
      <c r="H121" s="728" t="s">
        <v>1394</v>
      </c>
      <c r="I121" s="736"/>
      <c r="J121" s="728"/>
      <c r="K121" s="729" t="s">
        <v>1395</v>
      </c>
      <c r="L121" s="728"/>
      <c r="M121" s="728"/>
      <c r="N121" s="728"/>
      <c r="O121" s="728"/>
      <c r="P121" s="730"/>
      <c r="Q121" s="728" t="s">
        <v>823</v>
      </c>
      <c r="R121" s="730" t="s">
        <v>864</v>
      </c>
      <c r="S121" s="378" t="s">
        <v>1395</v>
      </c>
      <c r="T121" s="731"/>
      <c r="U121" s="741"/>
      <c r="V121" s="732"/>
      <c r="W121" s="260"/>
      <c r="X121" s="260"/>
      <c r="Y121" s="232"/>
      <c r="Z121" s="733"/>
      <c r="AA121" s="728"/>
      <c r="AB121" s="734"/>
      <c r="AC121" s="728"/>
      <c r="AD121" s="731"/>
      <c r="AE121" s="731">
        <v>1</v>
      </c>
    </row>
    <row r="122" spans="1:1018" s="224" customFormat="1" ht="13.5" hidden="1" customHeight="1">
      <c r="A122" s="225">
        <f t="shared" si="3"/>
        <v>114</v>
      </c>
      <c r="B122" s="216"/>
      <c r="C122" s="241" t="s">
        <v>1304</v>
      </c>
      <c r="D122" s="241"/>
      <c r="E122" s="241"/>
      <c r="F122" s="241"/>
      <c r="G122" s="241"/>
      <c r="H122" s="728" t="s">
        <v>1396</v>
      </c>
      <c r="I122" s="736"/>
      <c r="J122" s="728"/>
      <c r="K122" s="729" t="s">
        <v>1303</v>
      </c>
      <c r="L122" s="728"/>
      <c r="M122" s="728"/>
      <c r="N122" s="728"/>
      <c r="O122" s="728"/>
      <c r="P122" s="730"/>
      <c r="Q122" s="382" t="s">
        <v>817</v>
      </c>
      <c r="R122" s="730" t="s">
        <v>864</v>
      </c>
      <c r="S122" s="378" t="s">
        <v>1303</v>
      </c>
      <c r="T122" s="731"/>
      <c r="U122" s="731"/>
      <c r="V122" s="732"/>
      <c r="W122" s="260"/>
      <c r="X122" s="260"/>
      <c r="Y122" s="232"/>
      <c r="Z122" s="384" t="s">
        <v>1397</v>
      </c>
      <c r="AA122" s="728"/>
      <c r="AB122" s="734"/>
      <c r="AC122" s="728"/>
      <c r="AD122" s="731"/>
      <c r="AE122" s="731">
        <v>1</v>
      </c>
    </row>
    <row r="123" spans="1:1018" s="224" customFormat="1" ht="13.5" hidden="1" customHeight="1">
      <c r="A123" s="225">
        <f t="shared" si="3"/>
        <v>115</v>
      </c>
      <c r="B123" s="216"/>
      <c r="C123" s="241" t="s">
        <v>831</v>
      </c>
      <c r="D123" s="241"/>
      <c r="E123" s="241"/>
      <c r="F123" s="241"/>
      <c r="G123" s="241"/>
      <c r="H123" s="728" t="s">
        <v>1398</v>
      </c>
      <c r="I123" s="736"/>
      <c r="J123" s="728"/>
      <c r="K123" s="729" t="s">
        <v>1218</v>
      </c>
      <c r="L123" s="728"/>
      <c r="M123" s="728"/>
      <c r="N123" s="728"/>
      <c r="O123" s="728"/>
      <c r="P123" s="730"/>
      <c r="Q123" s="728" t="s">
        <v>817</v>
      </c>
      <c r="R123" s="730"/>
      <c r="S123" s="728" t="s">
        <v>863</v>
      </c>
      <c r="T123" s="731"/>
      <c r="U123" s="741"/>
      <c r="V123" s="732"/>
      <c r="W123" s="260"/>
      <c r="X123" s="260"/>
      <c r="Y123" s="232"/>
      <c r="Z123" s="733"/>
      <c r="AA123" s="728"/>
      <c r="AB123" s="734"/>
      <c r="AC123" s="728"/>
      <c r="AD123" s="731"/>
      <c r="AE123" s="731">
        <v>1</v>
      </c>
    </row>
    <row r="124" spans="1:1018" s="224" customFormat="1" ht="17.25" hidden="1" customHeight="1">
      <c r="A124" s="225">
        <f t="shared" si="3"/>
        <v>116</v>
      </c>
      <c r="B124" s="217"/>
      <c r="C124" s="241" t="s">
        <v>1399</v>
      </c>
      <c r="D124" s="241"/>
      <c r="E124" s="241"/>
      <c r="F124" s="241"/>
      <c r="G124" s="241"/>
      <c r="H124" s="728" t="s">
        <v>1400</v>
      </c>
      <c r="I124" s="736" t="s">
        <v>1401</v>
      </c>
      <c r="J124" s="728"/>
      <c r="K124" s="729" t="s">
        <v>1352</v>
      </c>
      <c r="L124" s="728"/>
      <c r="M124" s="728"/>
      <c r="N124" s="728"/>
      <c r="O124" s="728"/>
      <c r="P124" s="730"/>
      <c r="Q124" s="728" t="s">
        <v>820</v>
      </c>
      <c r="R124" s="730"/>
      <c r="S124" s="728" t="s">
        <v>863</v>
      </c>
      <c r="T124" s="731"/>
      <c r="U124" s="731"/>
      <c r="V124" s="732"/>
      <c r="W124" s="732"/>
      <c r="X124" s="732"/>
      <c r="Y124" s="232"/>
      <c r="Z124" s="733"/>
      <c r="AA124" s="728"/>
      <c r="AB124" s="734"/>
      <c r="AC124" s="728"/>
      <c r="AD124" s="731"/>
      <c r="AE124" s="731">
        <v>1</v>
      </c>
    </row>
    <row r="125" spans="1:1018" s="224" customFormat="1" ht="14.25" customHeight="1">
      <c r="A125" s="225">
        <f t="shared" si="3"/>
        <v>117</v>
      </c>
      <c r="B125" s="217" t="s">
        <v>561</v>
      </c>
      <c r="C125" s="217"/>
      <c r="D125" s="217"/>
      <c r="E125" s="217"/>
      <c r="F125" s="217"/>
      <c r="G125" s="217"/>
      <c r="H125" s="773" t="s">
        <v>2798</v>
      </c>
      <c r="I125" s="736"/>
      <c r="J125" s="728"/>
      <c r="K125" s="729" t="s">
        <v>1403</v>
      </c>
      <c r="L125" s="728"/>
      <c r="M125" s="728"/>
      <c r="N125" s="728"/>
      <c r="O125" s="728"/>
      <c r="P125" s="730"/>
      <c r="Q125" s="728" t="s">
        <v>823</v>
      </c>
      <c r="R125" s="730" t="s">
        <v>864</v>
      </c>
      <c r="S125" s="378" t="s">
        <v>1403</v>
      </c>
      <c r="T125" s="731"/>
      <c r="U125" s="259"/>
      <c r="V125" s="260"/>
      <c r="W125" s="260" t="s">
        <v>864</v>
      </c>
      <c r="X125" s="260" t="s">
        <v>864</v>
      </c>
      <c r="Y125" s="232"/>
      <c r="Z125" s="733"/>
      <c r="AA125" s="728"/>
      <c r="AB125" s="245"/>
      <c r="AC125" s="728"/>
      <c r="AD125" s="731"/>
      <c r="AE125" s="731">
        <v>1</v>
      </c>
    </row>
    <row r="126" spans="1:1018" s="224" customFormat="1" ht="13.5" customHeight="1">
      <c r="A126" s="225">
        <f t="shared" si="3"/>
        <v>118</v>
      </c>
      <c r="B126" s="217"/>
      <c r="C126" s="217" t="s">
        <v>1404</v>
      </c>
      <c r="D126" s="241"/>
      <c r="E126" s="219"/>
      <c r="F126" s="241"/>
      <c r="G126" s="241"/>
      <c r="H126" s="773" t="s">
        <v>2799</v>
      </c>
      <c r="I126" s="776" t="s">
        <v>2821</v>
      </c>
      <c r="J126" s="728"/>
      <c r="K126" s="729" t="s">
        <v>1218</v>
      </c>
      <c r="L126" s="728"/>
      <c r="M126" s="728"/>
      <c r="N126" s="728"/>
      <c r="O126" s="728"/>
      <c r="P126" s="730"/>
      <c r="Q126" s="728" t="s">
        <v>820</v>
      </c>
      <c r="R126" s="730"/>
      <c r="S126" s="729" t="s">
        <v>863</v>
      </c>
      <c r="T126" s="731"/>
      <c r="U126" s="731"/>
      <c r="V126" s="732"/>
      <c r="W126" s="260" t="s">
        <v>864</v>
      </c>
      <c r="X126" s="260" t="s">
        <v>864</v>
      </c>
      <c r="Y126" s="232"/>
      <c r="Z126" s="266" t="s">
        <v>1406</v>
      </c>
      <c r="AA126" s="728" t="s">
        <v>1407</v>
      </c>
      <c r="AB126" s="734"/>
      <c r="AC126" s="728"/>
      <c r="AD126" s="731"/>
      <c r="AE126" s="731">
        <v>1</v>
      </c>
    </row>
    <row r="127" spans="1:1018" s="224" customFormat="1" ht="13.5" customHeight="1">
      <c r="A127" s="225">
        <f t="shared" si="3"/>
        <v>119</v>
      </c>
      <c r="B127" s="217"/>
      <c r="C127" s="217" t="s">
        <v>1408</v>
      </c>
      <c r="D127" s="219"/>
      <c r="E127" s="219"/>
      <c r="F127" s="219"/>
      <c r="G127" s="219"/>
      <c r="H127" s="773" t="s">
        <v>2801</v>
      </c>
      <c r="I127" s="736"/>
      <c r="J127" s="728"/>
      <c r="K127" s="729" t="s">
        <v>1676</v>
      </c>
      <c r="L127" s="728"/>
      <c r="M127" s="728"/>
      <c r="N127" s="728"/>
      <c r="O127" s="728"/>
      <c r="P127" s="730"/>
      <c r="Q127" s="728" t="s">
        <v>817</v>
      </c>
      <c r="R127" s="730" t="s">
        <v>864</v>
      </c>
      <c r="S127" s="243" t="s">
        <v>1676</v>
      </c>
      <c r="T127" s="731"/>
      <c r="U127" s="731"/>
      <c r="V127" s="260"/>
      <c r="W127" s="260" t="s">
        <v>864</v>
      </c>
      <c r="X127" s="260" t="s">
        <v>864</v>
      </c>
      <c r="Y127" s="232"/>
      <c r="Z127" s="733"/>
      <c r="AA127" s="728"/>
      <c r="AB127" s="245"/>
      <c r="AC127" s="728"/>
      <c r="AD127" s="731"/>
      <c r="AE127" s="731">
        <v>1</v>
      </c>
    </row>
    <row r="128" spans="1:1018" s="224" customFormat="1" ht="13.5" customHeight="1">
      <c r="A128" s="225">
        <f t="shared" si="3"/>
        <v>120</v>
      </c>
      <c r="B128" s="217"/>
      <c r="C128" s="217"/>
      <c r="D128" s="241" t="s">
        <v>1410</v>
      </c>
      <c r="E128" s="219"/>
      <c r="F128" s="219"/>
      <c r="G128" s="219"/>
      <c r="H128" s="773" t="s">
        <v>2800</v>
      </c>
      <c r="I128" s="736"/>
      <c r="J128" s="728"/>
      <c r="K128" s="729" t="s">
        <v>1412</v>
      </c>
      <c r="L128" s="728"/>
      <c r="M128" s="728"/>
      <c r="N128" s="728"/>
      <c r="O128" s="728"/>
      <c r="P128" s="730"/>
      <c r="Q128" s="728" t="s">
        <v>823</v>
      </c>
      <c r="R128" s="730" t="s">
        <v>864</v>
      </c>
      <c r="S128" s="378" t="s">
        <v>1412</v>
      </c>
      <c r="T128" s="731"/>
      <c r="U128" s="731"/>
      <c r="V128" s="732"/>
      <c r="W128" s="260" t="s">
        <v>864</v>
      </c>
      <c r="X128" s="260" t="s">
        <v>864</v>
      </c>
      <c r="Y128" s="232"/>
      <c r="Z128" s="733"/>
      <c r="AA128" s="728"/>
      <c r="AB128" s="734"/>
      <c r="AC128" s="728"/>
      <c r="AD128" s="731"/>
      <c r="AE128" s="731">
        <v>1</v>
      </c>
    </row>
    <row r="129" spans="1:31" s="224" customFormat="1" ht="13.5" customHeight="1">
      <c r="A129" s="225">
        <f t="shared" si="3"/>
        <v>121</v>
      </c>
      <c r="B129" s="217"/>
      <c r="C129" s="217"/>
      <c r="D129" s="241"/>
      <c r="E129" s="241" t="s">
        <v>1071</v>
      </c>
      <c r="F129" s="241"/>
      <c r="G129" s="241"/>
      <c r="H129" s="728" t="s">
        <v>1072</v>
      </c>
      <c r="I129" s="736" t="s">
        <v>1413</v>
      </c>
      <c r="J129" s="728"/>
      <c r="K129" s="729" t="s">
        <v>908</v>
      </c>
      <c r="L129" s="728"/>
      <c r="M129" s="728"/>
      <c r="N129" s="728"/>
      <c r="O129" s="728"/>
      <c r="P129" s="730"/>
      <c r="Q129" s="728" t="s">
        <v>820</v>
      </c>
      <c r="R129" s="730"/>
      <c r="S129" s="728" t="s">
        <v>863</v>
      </c>
      <c r="T129" s="731" t="s">
        <v>864</v>
      </c>
      <c r="U129" s="731" t="s">
        <v>1414</v>
      </c>
      <c r="V129" s="260"/>
      <c r="W129" s="260" t="s">
        <v>864</v>
      </c>
      <c r="X129" s="260" t="s">
        <v>864</v>
      </c>
      <c r="Y129" s="232"/>
      <c r="Z129" s="266" t="s">
        <v>1075</v>
      </c>
      <c r="AA129" s="728" t="s">
        <v>1076</v>
      </c>
      <c r="AB129" s="245"/>
      <c r="AC129" s="728"/>
      <c r="AD129" s="731"/>
      <c r="AE129" s="731">
        <v>1</v>
      </c>
    </row>
    <row r="130" spans="1:31" s="224" customFormat="1" ht="13.5" customHeight="1">
      <c r="A130" s="225">
        <f t="shared" si="3"/>
        <v>122</v>
      </c>
      <c r="B130" s="217"/>
      <c r="C130" s="217"/>
      <c r="D130" s="241"/>
      <c r="E130" s="241" t="s">
        <v>1077</v>
      </c>
      <c r="F130" s="241"/>
      <c r="G130" s="241"/>
      <c r="H130" s="728" t="s">
        <v>1078</v>
      </c>
      <c r="I130" s="736" t="s">
        <v>1359</v>
      </c>
      <c r="J130" s="728"/>
      <c r="K130" s="729" t="s">
        <v>1080</v>
      </c>
      <c r="L130" s="728"/>
      <c r="M130" s="728"/>
      <c r="N130" s="728"/>
      <c r="O130" s="728"/>
      <c r="P130" s="730"/>
      <c r="Q130" s="728" t="s">
        <v>820</v>
      </c>
      <c r="R130" s="730"/>
      <c r="S130" s="728" t="s">
        <v>863</v>
      </c>
      <c r="T130" s="731"/>
      <c r="U130" s="731"/>
      <c r="V130" s="260"/>
      <c r="W130" s="260" t="s">
        <v>864</v>
      </c>
      <c r="X130" s="260" t="s">
        <v>864</v>
      </c>
      <c r="Y130" s="232"/>
      <c r="Z130" s="733"/>
      <c r="AA130" s="728"/>
      <c r="AB130" s="245"/>
      <c r="AC130" s="728"/>
      <c r="AD130" s="731"/>
      <c r="AE130" s="731">
        <v>1</v>
      </c>
    </row>
    <row r="131" spans="1:31" s="224" customFormat="1" ht="13.5" hidden="1" customHeight="1">
      <c r="A131" s="225">
        <f t="shared" si="3"/>
        <v>123</v>
      </c>
      <c r="B131" s="217"/>
      <c r="C131" s="217"/>
      <c r="D131" s="217" t="s">
        <v>1259</v>
      </c>
      <c r="E131" s="219" t="s">
        <v>1275</v>
      </c>
      <c r="F131" s="241"/>
      <c r="G131" s="241"/>
      <c r="H131" s="728" t="s">
        <v>1415</v>
      </c>
      <c r="I131" s="736"/>
      <c r="J131" s="728"/>
      <c r="K131" s="729" t="s">
        <v>1264</v>
      </c>
      <c r="L131" s="728"/>
      <c r="M131" s="728"/>
      <c r="N131" s="728"/>
      <c r="O131" s="728"/>
      <c r="P131" s="730"/>
      <c r="Q131" s="728" t="s">
        <v>823</v>
      </c>
      <c r="R131" s="730" t="s">
        <v>864</v>
      </c>
      <c r="S131" s="243" t="s">
        <v>1264</v>
      </c>
      <c r="T131" s="731"/>
      <c r="U131" s="731"/>
      <c r="V131" s="260"/>
      <c r="W131" s="706"/>
      <c r="X131" s="260" t="s">
        <v>864</v>
      </c>
      <c r="Y131" s="232"/>
      <c r="Z131" s="383" t="s">
        <v>1416</v>
      </c>
      <c r="AA131" s="389" t="s">
        <v>1417</v>
      </c>
      <c r="AB131" s="245" t="s">
        <v>1265</v>
      </c>
      <c r="AC131" s="728"/>
      <c r="AD131" s="731"/>
      <c r="AE131" s="731">
        <v>1</v>
      </c>
    </row>
    <row r="132" spans="1:31" s="224" customFormat="1" ht="13.5" hidden="1" customHeight="1">
      <c r="A132" s="225">
        <f t="shared" si="3"/>
        <v>124</v>
      </c>
      <c r="B132" s="217"/>
      <c r="C132" s="217"/>
      <c r="D132" s="217" t="s">
        <v>1051</v>
      </c>
      <c r="E132" s="241"/>
      <c r="F132" s="241"/>
      <c r="G132" s="241"/>
      <c r="H132" s="728" t="s">
        <v>1418</v>
      </c>
      <c r="I132" s="736"/>
      <c r="J132" s="728"/>
      <c r="K132" s="729" t="s">
        <v>1419</v>
      </c>
      <c r="L132" s="728"/>
      <c r="M132" s="728"/>
      <c r="N132" s="728"/>
      <c r="O132" s="728"/>
      <c r="P132" s="730"/>
      <c r="Q132" s="728" t="s">
        <v>817</v>
      </c>
      <c r="R132" s="730" t="s">
        <v>864</v>
      </c>
      <c r="S132" s="378" t="s">
        <v>1419</v>
      </c>
      <c r="T132" s="731"/>
      <c r="U132" s="731"/>
      <c r="V132" s="260"/>
      <c r="W132" s="706"/>
      <c r="X132" s="260" t="s">
        <v>864</v>
      </c>
      <c r="Y132" s="232"/>
      <c r="Z132" s="733"/>
      <c r="AA132" s="728"/>
      <c r="AB132" s="245"/>
      <c r="AC132" s="728"/>
      <c r="AD132" s="731"/>
      <c r="AE132" s="731">
        <v>1</v>
      </c>
    </row>
    <row r="133" spans="1:31" s="224" customFormat="1" ht="13.5" hidden="1" customHeight="1">
      <c r="A133" s="225">
        <f t="shared" si="3"/>
        <v>125</v>
      </c>
      <c r="B133" s="217"/>
      <c r="C133" s="217"/>
      <c r="D133" s="217"/>
      <c r="E133" s="217" t="s">
        <v>1081</v>
      </c>
      <c r="F133" s="219" t="s">
        <v>1420</v>
      </c>
      <c r="G133" s="241"/>
      <c r="H133" s="728"/>
      <c r="I133" s="736"/>
      <c r="J133" s="728"/>
      <c r="K133" s="729" t="s">
        <v>1082</v>
      </c>
      <c r="L133" s="728"/>
      <c r="M133" s="728"/>
      <c r="N133" s="728"/>
      <c r="O133" s="728"/>
      <c r="P133" s="730"/>
      <c r="Q133" s="728" t="s">
        <v>817</v>
      </c>
      <c r="R133" s="730" t="s">
        <v>864</v>
      </c>
      <c r="S133" s="243" t="s">
        <v>1082</v>
      </c>
      <c r="T133" s="731"/>
      <c r="U133" s="731"/>
      <c r="V133" s="260"/>
      <c r="W133" s="706"/>
      <c r="X133" s="260" t="s">
        <v>864</v>
      </c>
      <c r="Y133" s="232"/>
      <c r="Z133" s="733"/>
      <c r="AA133" s="728"/>
      <c r="AB133" s="245"/>
      <c r="AC133" s="728"/>
      <c r="AD133" s="731"/>
      <c r="AE133" s="731">
        <v>1</v>
      </c>
    </row>
    <row r="134" spans="1:31" s="224" customFormat="1" ht="13.5" hidden="1" customHeight="1">
      <c r="A134" s="225">
        <f t="shared" si="3"/>
        <v>126</v>
      </c>
      <c r="B134" s="217"/>
      <c r="C134" s="217"/>
      <c r="D134" s="217"/>
      <c r="E134" s="217" t="s">
        <v>1106</v>
      </c>
      <c r="F134" s="219" t="s">
        <v>1421</v>
      </c>
      <c r="G134" s="241"/>
      <c r="H134" s="728"/>
      <c r="I134" s="736"/>
      <c r="J134" s="728"/>
      <c r="K134" s="729" t="s">
        <v>1107</v>
      </c>
      <c r="L134" s="728"/>
      <c r="M134" s="728"/>
      <c r="N134" s="728"/>
      <c r="O134" s="728"/>
      <c r="P134" s="730"/>
      <c r="Q134" s="728" t="s">
        <v>817</v>
      </c>
      <c r="R134" s="730" t="s">
        <v>864</v>
      </c>
      <c r="S134" s="243" t="s">
        <v>1107</v>
      </c>
      <c r="T134" s="731"/>
      <c r="U134" s="731"/>
      <c r="V134" s="260"/>
      <c r="W134" s="706"/>
      <c r="X134" s="260" t="s">
        <v>864</v>
      </c>
      <c r="Y134" s="232"/>
      <c r="Z134" s="733"/>
      <c r="AA134" s="728"/>
      <c r="AB134" s="245"/>
      <c r="AC134" s="728"/>
      <c r="AD134" s="731"/>
      <c r="AE134" s="731">
        <v>1</v>
      </c>
    </row>
    <row r="135" spans="1:31" s="224" customFormat="1" ht="13.5" hidden="1" customHeight="1">
      <c r="A135" s="225">
        <f t="shared" si="3"/>
        <v>127</v>
      </c>
      <c r="B135" s="217"/>
      <c r="C135" s="217"/>
      <c r="D135" s="217" t="s">
        <v>1422</v>
      </c>
      <c r="E135" s="241"/>
      <c r="F135" s="241"/>
      <c r="G135" s="241"/>
      <c r="H135" s="728"/>
      <c r="I135" s="736"/>
      <c r="J135" s="728"/>
      <c r="K135" s="729" t="s">
        <v>1423</v>
      </c>
      <c r="L135" s="728"/>
      <c r="M135" s="728"/>
      <c r="N135" s="728"/>
      <c r="O135" s="728"/>
      <c r="P135" s="730"/>
      <c r="Q135" s="728" t="s">
        <v>817</v>
      </c>
      <c r="R135" s="730" t="s">
        <v>864</v>
      </c>
      <c r="S135" s="378" t="s">
        <v>1423</v>
      </c>
      <c r="T135" s="731"/>
      <c r="U135" s="731"/>
      <c r="V135" s="260"/>
      <c r="W135" s="706"/>
      <c r="X135" s="260" t="s">
        <v>864</v>
      </c>
      <c r="Y135" s="232"/>
      <c r="Z135" s="733"/>
      <c r="AA135" s="733" t="s">
        <v>1424</v>
      </c>
      <c r="AB135" s="245"/>
      <c r="AC135" s="728"/>
      <c r="AD135" s="731"/>
      <c r="AE135" s="731">
        <v>1</v>
      </c>
    </row>
    <row r="136" spans="1:31" s="224" customFormat="1" ht="13.5" hidden="1" customHeight="1">
      <c r="A136" s="225">
        <f t="shared" si="3"/>
        <v>128</v>
      </c>
      <c r="B136" s="217"/>
      <c r="C136" s="217"/>
      <c r="D136" s="217"/>
      <c r="E136" s="241" t="s">
        <v>1304</v>
      </c>
      <c r="F136" s="241"/>
      <c r="G136" s="241"/>
      <c r="H136" s="728" t="s">
        <v>1425</v>
      </c>
      <c r="I136" s="736"/>
      <c r="J136" s="728"/>
      <c r="K136" s="729" t="s">
        <v>1303</v>
      </c>
      <c r="L136" s="728"/>
      <c r="M136" s="728"/>
      <c r="N136" s="728"/>
      <c r="O136" s="728"/>
      <c r="P136" s="730"/>
      <c r="Q136" s="728" t="s">
        <v>820</v>
      </c>
      <c r="R136" s="730" t="s">
        <v>864</v>
      </c>
      <c r="S136" s="243" t="s">
        <v>1303</v>
      </c>
      <c r="T136" s="731"/>
      <c r="U136" s="731"/>
      <c r="V136" s="260"/>
      <c r="W136" s="706"/>
      <c r="X136" s="260" t="s">
        <v>864</v>
      </c>
      <c r="Y136" s="232"/>
      <c r="Z136" s="733"/>
      <c r="AA136" s="728"/>
      <c r="AB136" s="245"/>
      <c r="AC136" s="728"/>
      <c r="AD136" s="731"/>
      <c r="AE136" s="731">
        <v>1</v>
      </c>
    </row>
    <row r="137" spans="1:31" s="224" customFormat="1" ht="13.5" hidden="1" customHeight="1">
      <c r="A137" s="225">
        <f t="shared" si="3"/>
        <v>129</v>
      </c>
      <c r="B137" s="217"/>
      <c r="C137" s="217"/>
      <c r="D137" s="217"/>
      <c r="E137" s="241" t="s">
        <v>1426</v>
      </c>
      <c r="F137" s="241"/>
      <c r="G137" s="241"/>
      <c r="H137" s="728" t="s">
        <v>1427</v>
      </c>
      <c r="I137" s="736">
        <v>10000668540</v>
      </c>
      <c r="J137" s="728"/>
      <c r="K137" s="729" t="s">
        <v>1218</v>
      </c>
      <c r="L137" s="728"/>
      <c r="M137" s="728"/>
      <c r="N137" s="728"/>
      <c r="O137" s="728"/>
      <c r="P137" s="730"/>
      <c r="Q137" s="728" t="s">
        <v>817</v>
      </c>
      <c r="R137" s="730"/>
      <c r="S137" s="728" t="s">
        <v>863</v>
      </c>
      <c r="T137" s="731"/>
      <c r="U137" s="373"/>
      <c r="V137" s="260"/>
      <c r="W137" s="706"/>
      <c r="X137" s="260" t="s">
        <v>864</v>
      </c>
      <c r="Y137" s="232"/>
      <c r="Z137" s="379" t="s">
        <v>1428</v>
      </c>
      <c r="AA137" s="728" t="s">
        <v>1429</v>
      </c>
      <c r="AB137" s="245"/>
      <c r="AC137" s="728"/>
      <c r="AD137" s="731"/>
      <c r="AE137" s="731">
        <v>1</v>
      </c>
    </row>
    <row r="138" spans="1:31" s="224" customFormat="1" ht="13.5" hidden="1" customHeight="1">
      <c r="A138" s="225">
        <f t="shared" si="3"/>
        <v>130</v>
      </c>
      <c r="B138" s="217"/>
      <c r="C138" s="217"/>
      <c r="D138" s="241"/>
      <c r="E138" s="241" t="s">
        <v>1430</v>
      </c>
      <c r="F138" s="219" t="s">
        <v>1431</v>
      </c>
      <c r="G138" s="241"/>
      <c r="H138" s="728"/>
      <c r="I138" s="736"/>
      <c r="J138" s="728"/>
      <c r="K138" s="729" t="s">
        <v>1419</v>
      </c>
      <c r="L138" s="728"/>
      <c r="M138" s="728"/>
      <c r="N138" s="728"/>
      <c r="O138" s="728"/>
      <c r="P138" s="730"/>
      <c r="Q138" s="728" t="s">
        <v>817</v>
      </c>
      <c r="R138" s="730" t="s">
        <v>864</v>
      </c>
      <c r="S138" s="378" t="s">
        <v>1419</v>
      </c>
      <c r="T138" s="731"/>
      <c r="U138" s="731"/>
      <c r="V138" s="732"/>
      <c r="W138" s="706"/>
      <c r="X138" s="732" t="s">
        <v>864</v>
      </c>
      <c r="Y138" s="232"/>
      <c r="Z138" s="733"/>
      <c r="AA138" s="728"/>
      <c r="AB138" s="734"/>
      <c r="AC138" s="728"/>
      <c r="AD138" s="731"/>
      <c r="AE138" s="731">
        <v>1</v>
      </c>
    </row>
    <row r="139" spans="1:31" s="224" customFormat="1" ht="13.5" hidden="1" customHeight="1">
      <c r="A139" s="225">
        <f t="shared" si="3"/>
        <v>131</v>
      </c>
      <c r="B139" s="217"/>
      <c r="C139" s="217"/>
      <c r="D139" s="217"/>
      <c r="E139" s="217" t="s">
        <v>1432</v>
      </c>
      <c r="F139" s="219" t="s">
        <v>1275</v>
      </c>
      <c r="G139" s="241"/>
      <c r="H139" s="728" t="s">
        <v>1415</v>
      </c>
      <c r="I139" s="736"/>
      <c r="J139" s="728"/>
      <c r="K139" s="729" t="s">
        <v>1264</v>
      </c>
      <c r="L139" s="728"/>
      <c r="M139" s="728"/>
      <c r="N139" s="728"/>
      <c r="O139" s="728"/>
      <c r="P139" s="730"/>
      <c r="Q139" s="728" t="s">
        <v>823</v>
      </c>
      <c r="R139" s="730" t="s">
        <v>864</v>
      </c>
      <c r="S139" s="243" t="s">
        <v>1264</v>
      </c>
      <c r="T139" s="731"/>
      <c r="U139" s="259"/>
      <c r="V139" s="260"/>
      <c r="W139" s="706"/>
      <c r="X139" s="260" t="s">
        <v>864</v>
      </c>
      <c r="Y139" s="232"/>
      <c r="Z139" s="733"/>
      <c r="AA139" s="728"/>
      <c r="AB139" s="245" t="s">
        <v>1265</v>
      </c>
      <c r="AC139" s="728"/>
      <c r="AD139" s="731"/>
      <c r="AE139" s="731">
        <v>1</v>
      </c>
    </row>
    <row r="140" spans="1:31" s="224" customFormat="1" ht="13.5" customHeight="1">
      <c r="A140" s="225">
        <f t="shared" si="3"/>
        <v>132</v>
      </c>
      <c r="B140" s="217"/>
      <c r="C140" s="217" t="s">
        <v>1677</v>
      </c>
      <c r="D140" s="241"/>
      <c r="E140" s="241"/>
      <c r="F140" s="241"/>
      <c r="G140" s="241"/>
      <c r="H140" s="773" t="s">
        <v>2802</v>
      </c>
      <c r="I140" s="736"/>
      <c r="J140" s="728"/>
      <c r="K140" s="729" t="s">
        <v>1435</v>
      </c>
      <c r="L140" s="728"/>
      <c r="M140" s="728"/>
      <c r="N140" s="728"/>
      <c r="O140" s="728"/>
      <c r="P140" s="730"/>
      <c r="Q140" s="728" t="s">
        <v>817</v>
      </c>
      <c r="R140" s="730" t="s">
        <v>864</v>
      </c>
      <c r="S140" s="243" t="s">
        <v>1678</v>
      </c>
      <c r="T140" s="731"/>
      <c r="U140" s="731"/>
      <c r="V140" s="260"/>
      <c r="W140" s="260" t="s">
        <v>864</v>
      </c>
      <c r="X140" s="260" t="s">
        <v>864</v>
      </c>
      <c r="Y140" s="232"/>
      <c r="Z140" s="733"/>
      <c r="AA140" s="728"/>
      <c r="AB140" s="245"/>
      <c r="AC140" s="728"/>
      <c r="AD140" s="731"/>
      <c r="AE140" s="731">
        <v>1</v>
      </c>
    </row>
    <row r="141" spans="1:31" s="224" customFormat="1" ht="13.5" hidden="1" customHeight="1">
      <c r="A141" s="225">
        <f t="shared" si="3"/>
        <v>133</v>
      </c>
      <c r="B141" s="217"/>
      <c r="C141" s="217"/>
      <c r="D141" s="217" t="s">
        <v>1437</v>
      </c>
      <c r="E141" s="241"/>
      <c r="F141" s="241"/>
      <c r="G141" s="241"/>
      <c r="H141" s="728" t="s">
        <v>1438</v>
      </c>
      <c r="I141" s="736"/>
      <c r="J141" s="728"/>
      <c r="K141" s="729" t="s">
        <v>1439</v>
      </c>
      <c r="L141" s="728"/>
      <c r="M141" s="728"/>
      <c r="N141" s="728"/>
      <c r="O141" s="728"/>
      <c r="P141" s="730"/>
      <c r="Q141" s="728" t="s">
        <v>817</v>
      </c>
      <c r="R141" s="730" t="s">
        <v>864</v>
      </c>
      <c r="S141" s="243" t="s">
        <v>1440</v>
      </c>
      <c r="T141" s="731"/>
      <c r="U141" s="259"/>
      <c r="V141" s="260"/>
      <c r="W141" s="260"/>
      <c r="X141" s="260"/>
      <c r="Y141" s="232"/>
      <c r="Z141" s="733"/>
      <c r="AA141" s="728"/>
      <c r="AB141" s="245"/>
      <c r="AC141" s="728"/>
      <c r="AD141" s="731"/>
      <c r="AE141" s="731">
        <v>1</v>
      </c>
    </row>
    <row r="142" spans="1:31" s="224" customFormat="1" ht="13.5" hidden="1" customHeight="1">
      <c r="A142" s="225">
        <f t="shared" si="3"/>
        <v>134</v>
      </c>
      <c r="B142" s="217"/>
      <c r="C142" s="217"/>
      <c r="D142" s="217"/>
      <c r="E142" s="241" t="s">
        <v>1441</v>
      </c>
      <c r="F142" s="241"/>
      <c r="G142" s="241"/>
      <c r="H142" s="728" t="s">
        <v>1438</v>
      </c>
      <c r="I142" s="736"/>
      <c r="J142" s="728"/>
      <c r="K142" s="729" t="s">
        <v>888</v>
      </c>
      <c r="L142" s="728"/>
      <c r="M142" s="728"/>
      <c r="N142" s="728"/>
      <c r="O142" s="728"/>
      <c r="P142" s="730"/>
      <c r="Q142" s="728" t="s">
        <v>817</v>
      </c>
      <c r="R142" s="730"/>
      <c r="S142" s="728" t="s">
        <v>863</v>
      </c>
      <c r="T142" s="731" t="s">
        <v>864</v>
      </c>
      <c r="U142" s="261" t="s">
        <v>1679</v>
      </c>
      <c r="V142" s="732"/>
      <c r="W142" s="260"/>
      <c r="X142" s="260"/>
      <c r="Y142" s="232"/>
      <c r="Z142" s="266" t="s">
        <v>1443</v>
      </c>
      <c r="AA142" s="385" t="s">
        <v>1444</v>
      </c>
      <c r="AB142" s="245"/>
      <c r="AC142" s="728"/>
      <c r="AD142" s="731"/>
      <c r="AE142" s="731">
        <v>1</v>
      </c>
    </row>
    <row r="143" spans="1:31" s="224" customFormat="1" ht="13.5" hidden="1" customHeight="1">
      <c r="A143" s="225">
        <f t="shared" si="3"/>
        <v>135</v>
      </c>
      <c r="B143" s="217"/>
      <c r="C143" s="217"/>
      <c r="D143" s="217"/>
      <c r="E143" s="241" t="s">
        <v>1445</v>
      </c>
      <c r="F143" s="241"/>
      <c r="G143" s="241"/>
      <c r="H143" s="728" t="s">
        <v>1446</v>
      </c>
      <c r="I143" s="736"/>
      <c r="J143" s="728"/>
      <c r="K143" s="729" t="s">
        <v>1447</v>
      </c>
      <c r="L143" s="728"/>
      <c r="M143" s="728"/>
      <c r="N143" s="728"/>
      <c r="O143" s="728"/>
      <c r="P143" s="730"/>
      <c r="Q143" s="728" t="s">
        <v>817</v>
      </c>
      <c r="R143" s="730"/>
      <c r="S143" s="728" t="s">
        <v>863</v>
      </c>
      <c r="T143" s="731" t="s">
        <v>864</v>
      </c>
      <c r="U143" s="261" t="s">
        <v>1680</v>
      </c>
      <c r="V143" s="732"/>
      <c r="W143" s="260"/>
      <c r="X143" s="260"/>
      <c r="Y143" s="232"/>
      <c r="Z143" s="266" t="s">
        <v>1449</v>
      </c>
      <c r="AA143" s="728"/>
      <c r="AB143" s="245"/>
      <c r="AC143" s="728"/>
      <c r="AD143" s="731"/>
      <c r="AE143" s="731">
        <v>1</v>
      </c>
    </row>
    <row r="144" spans="1:31" s="224" customFormat="1" ht="13.5" hidden="1" customHeight="1">
      <c r="A144" s="225">
        <f t="shared" ref="A144:A176" si="4">ROW()-8</f>
        <v>136</v>
      </c>
      <c r="B144" s="217"/>
      <c r="C144" s="217"/>
      <c r="D144" s="217" t="s">
        <v>1450</v>
      </c>
      <c r="E144" s="241"/>
      <c r="F144" s="241"/>
      <c r="G144" s="241"/>
      <c r="H144" s="728" t="s">
        <v>1451</v>
      </c>
      <c r="I144" s="736"/>
      <c r="J144" s="728"/>
      <c r="K144" s="729" t="s">
        <v>1092</v>
      </c>
      <c r="L144" s="728"/>
      <c r="M144" s="728"/>
      <c r="N144" s="728"/>
      <c r="O144" s="728"/>
      <c r="P144" s="730"/>
      <c r="Q144" s="728" t="s">
        <v>817</v>
      </c>
      <c r="R144" s="730" t="s">
        <v>864</v>
      </c>
      <c r="S144" s="378" t="s">
        <v>1452</v>
      </c>
      <c r="T144" s="731"/>
      <c r="U144" s="731"/>
      <c r="V144" s="260"/>
      <c r="W144" s="260"/>
      <c r="X144" s="260"/>
      <c r="Y144" s="232"/>
      <c r="Z144" s="733"/>
      <c r="AA144" s="728"/>
      <c r="AB144" s="245"/>
      <c r="AC144" s="728"/>
      <c r="AD144" s="731"/>
      <c r="AE144" s="731">
        <v>1</v>
      </c>
    </row>
    <row r="145" spans="1:31" s="224" customFormat="1" ht="13.5" hidden="1" customHeight="1">
      <c r="A145" s="225">
        <f t="shared" si="4"/>
        <v>137</v>
      </c>
      <c r="B145" s="217"/>
      <c r="C145" s="217"/>
      <c r="D145" s="217"/>
      <c r="E145" s="241" t="s">
        <v>1453</v>
      </c>
      <c r="F145" s="241"/>
      <c r="G145" s="241"/>
      <c r="H145" s="728" t="s">
        <v>1451</v>
      </c>
      <c r="I145" s="736" t="s">
        <v>1454</v>
      </c>
      <c r="J145" s="728"/>
      <c r="K145" s="729" t="s">
        <v>1080</v>
      </c>
      <c r="L145" s="728"/>
      <c r="M145" s="728"/>
      <c r="N145" s="728"/>
      <c r="O145" s="728"/>
      <c r="P145" s="730"/>
      <c r="Q145" s="728" t="s">
        <v>817</v>
      </c>
      <c r="R145" s="730"/>
      <c r="S145" s="728" t="s">
        <v>863</v>
      </c>
      <c r="T145" s="731"/>
      <c r="U145" s="731"/>
      <c r="V145" s="260"/>
      <c r="W145" s="260"/>
      <c r="X145" s="260"/>
      <c r="Y145" s="232"/>
      <c r="Z145" s="379" t="s">
        <v>1455</v>
      </c>
      <c r="AA145" s="728"/>
      <c r="AB145" s="245"/>
      <c r="AC145" s="728"/>
      <c r="AD145" s="731"/>
      <c r="AE145" s="731">
        <v>1</v>
      </c>
    </row>
    <row r="146" spans="1:31" s="224" customFormat="1" ht="13.5" hidden="1" customHeight="1">
      <c r="A146" s="225">
        <f t="shared" si="4"/>
        <v>138</v>
      </c>
      <c r="B146" s="217"/>
      <c r="C146" s="217"/>
      <c r="D146" s="217"/>
      <c r="E146" s="241" t="s">
        <v>1456</v>
      </c>
      <c r="F146" s="241"/>
      <c r="G146" s="241"/>
      <c r="H146" s="728" t="s">
        <v>1457</v>
      </c>
      <c r="I146" s="736" t="s">
        <v>1458</v>
      </c>
      <c r="J146" s="728"/>
      <c r="K146" s="729" t="s">
        <v>1459</v>
      </c>
      <c r="L146" s="728"/>
      <c r="M146" s="728"/>
      <c r="N146" s="728"/>
      <c r="O146" s="728"/>
      <c r="P146" s="730"/>
      <c r="Q146" s="728" t="s">
        <v>817</v>
      </c>
      <c r="R146" s="730"/>
      <c r="S146" s="728" t="s">
        <v>863</v>
      </c>
      <c r="T146" s="731" t="s">
        <v>864</v>
      </c>
      <c r="U146" s="731"/>
      <c r="V146" s="260"/>
      <c r="W146" s="260"/>
      <c r="X146" s="260"/>
      <c r="Y146" s="232"/>
      <c r="Z146" s="379" t="s">
        <v>1460</v>
      </c>
      <c r="AA146" s="728"/>
      <c r="AB146" s="245"/>
      <c r="AC146" s="728"/>
      <c r="AD146" s="731"/>
      <c r="AE146" s="731">
        <v>1</v>
      </c>
    </row>
    <row r="147" spans="1:31" s="224" customFormat="1" ht="13.5" customHeight="1">
      <c r="A147" s="225">
        <f t="shared" si="4"/>
        <v>139</v>
      </c>
      <c r="B147" s="217"/>
      <c r="C147" s="217"/>
      <c r="D147" s="217" t="s">
        <v>1461</v>
      </c>
      <c r="E147" s="241"/>
      <c r="F147" s="241"/>
      <c r="G147" s="241"/>
      <c r="H147" s="773" t="s">
        <v>2803</v>
      </c>
      <c r="I147" s="736"/>
      <c r="J147" s="728"/>
      <c r="K147" s="729" t="s">
        <v>1463</v>
      </c>
      <c r="L147" s="728"/>
      <c r="M147" s="728"/>
      <c r="N147" s="728"/>
      <c r="O147" s="728"/>
      <c r="P147" s="730"/>
      <c r="Q147" s="728" t="s">
        <v>817</v>
      </c>
      <c r="R147" s="730" t="s">
        <v>864</v>
      </c>
      <c r="S147" s="243" t="s">
        <v>1464</v>
      </c>
      <c r="T147" s="731"/>
      <c r="U147" s="259"/>
      <c r="V147" s="260"/>
      <c r="W147" s="260" t="s">
        <v>864</v>
      </c>
      <c r="X147" s="260" t="s">
        <v>864</v>
      </c>
      <c r="Y147" s="232"/>
      <c r="Z147" s="733"/>
      <c r="AA147" s="728"/>
      <c r="AB147" s="245"/>
      <c r="AC147" s="728"/>
      <c r="AD147" s="731"/>
      <c r="AE147" s="731">
        <v>1</v>
      </c>
    </row>
    <row r="148" spans="1:31" s="224" customFormat="1" ht="13.5" customHeight="1">
      <c r="A148" s="225">
        <f t="shared" si="4"/>
        <v>140</v>
      </c>
      <c r="B148" s="217"/>
      <c r="C148" s="217"/>
      <c r="D148" s="217"/>
      <c r="E148" s="241" t="s">
        <v>1465</v>
      </c>
      <c r="F148" s="241"/>
      <c r="G148" s="241"/>
      <c r="H148" s="773" t="s">
        <v>2804</v>
      </c>
      <c r="I148" s="736" t="s">
        <v>1134</v>
      </c>
      <c r="J148" s="728"/>
      <c r="K148" s="729" t="s">
        <v>1467</v>
      </c>
      <c r="L148" s="728"/>
      <c r="M148" s="728"/>
      <c r="N148" s="728"/>
      <c r="O148" s="728"/>
      <c r="P148" s="730"/>
      <c r="Q148" s="728" t="s">
        <v>817</v>
      </c>
      <c r="R148" s="730"/>
      <c r="S148" s="728" t="s">
        <v>863</v>
      </c>
      <c r="T148" s="731"/>
      <c r="U148" s="731"/>
      <c r="V148" s="260"/>
      <c r="W148" s="260" t="s">
        <v>864</v>
      </c>
      <c r="X148" s="260" t="s">
        <v>864</v>
      </c>
      <c r="Y148" s="232"/>
      <c r="Z148" s="733"/>
      <c r="AA148" s="728"/>
      <c r="AB148" s="245"/>
      <c r="AC148" s="728"/>
      <c r="AD148" s="731"/>
      <c r="AE148" s="731">
        <v>1</v>
      </c>
    </row>
    <row r="149" spans="1:31" s="224" customFormat="1" ht="13.5" hidden="1" customHeight="1">
      <c r="A149" s="225">
        <f t="shared" si="4"/>
        <v>141</v>
      </c>
      <c r="B149" s="217"/>
      <c r="C149" s="217"/>
      <c r="D149" s="217"/>
      <c r="E149" s="241" t="s">
        <v>1468</v>
      </c>
      <c r="F149" s="241"/>
      <c r="G149" s="241"/>
      <c r="H149" s="728" t="s">
        <v>1469</v>
      </c>
      <c r="I149" s="736"/>
      <c r="J149" s="728"/>
      <c r="K149" s="729" t="s">
        <v>1470</v>
      </c>
      <c r="L149" s="728"/>
      <c r="M149" s="728"/>
      <c r="N149" s="728"/>
      <c r="O149" s="728"/>
      <c r="P149" s="730"/>
      <c r="Q149" s="728" t="s">
        <v>817</v>
      </c>
      <c r="R149" s="730"/>
      <c r="S149" s="728" t="s">
        <v>863</v>
      </c>
      <c r="T149" s="731"/>
      <c r="U149" s="731"/>
      <c r="V149" s="260"/>
      <c r="W149" s="260"/>
      <c r="X149" s="260"/>
      <c r="Y149" s="232"/>
      <c r="Z149" s="733"/>
      <c r="AA149" s="728"/>
      <c r="AB149" s="245"/>
      <c r="AC149" s="728"/>
      <c r="AD149" s="731"/>
      <c r="AE149" s="731">
        <v>1</v>
      </c>
    </row>
    <row r="150" spans="1:31" s="224" customFormat="1" ht="13.5" hidden="1" customHeight="1">
      <c r="A150" s="225">
        <f t="shared" si="4"/>
        <v>142</v>
      </c>
      <c r="B150" s="217"/>
      <c r="C150" s="217"/>
      <c r="D150" s="217"/>
      <c r="E150" s="241" t="s">
        <v>1471</v>
      </c>
      <c r="F150" s="241"/>
      <c r="G150" s="241"/>
      <c r="H150" s="728" t="s">
        <v>1472</v>
      </c>
      <c r="I150" s="736"/>
      <c r="J150" s="728"/>
      <c r="K150" s="729" t="s">
        <v>1473</v>
      </c>
      <c r="L150" s="728"/>
      <c r="M150" s="728"/>
      <c r="N150" s="728"/>
      <c r="O150" s="728"/>
      <c r="P150" s="730"/>
      <c r="Q150" s="728" t="s">
        <v>817</v>
      </c>
      <c r="R150" s="730"/>
      <c r="S150" s="728" t="s">
        <v>863</v>
      </c>
      <c r="T150" s="731"/>
      <c r="U150" s="731"/>
      <c r="V150" s="260"/>
      <c r="W150" s="260"/>
      <c r="X150" s="260"/>
      <c r="Y150" s="232"/>
      <c r="Z150" s="733"/>
      <c r="AA150" s="728"/>
      <c r="AB150" s="245"/>
      <c r="AC150" s="728"/>
      <c r="AD150" s="731"/>
      <c r="AE150" s="731">
        <v>1</v>
      </c>
    </row>
    <row r="151" spans="1:31" s="224" customFormat="1" ht="13.5" customHeight="1">
      <c r="A151" s="225">
        <f t="shared" si="4"/>
        <v>143</v>
      </c>
      <c r="B151" s="217"/>
      <c r="C151" s="217"/>
      <c r="D151" s="217"/>
      <c r="E151" s="241" t="s">
        <v>1479</v>
      </c>
      <c r="F151" s="241"/>
      <c r="G151" s="241"/>
      <c r="H151" s="773" t="s">
        <v>2805</v>
      </c>
      <c r="I151" s="736"/>
      <c r="J151" s="728"/>
      <c r="K151" s="729" t="s">
        <v>1481</v>
      </c>
      <c r="L151" s="728"/>
      <c r="M151" s="728"/>
      <c r="N151" s="728"/>
      <c r="O151" s="728"/>
      <c r="P151" s="730"/>
      <c r="Q151" s="728" t="s">
        <v>817</v>
      </c>
      <c r="R151" s="730"/>
      <c r="S151" s="728" t="s">
        <v>1482</v>
      </c>
      <c r="T151" s="731"/>
      <c r="U151" s="259"/>
      <c r="V151" s="260"/>
      <c r="W151" s="260" t="s">
        <v>864</v>
      </c>
      <c r="X151" s="260" t="s">
        <v>864</v>
      </c>
      <c r="Y151" s="232"/>
      <c r="Z151" s="733"/>
      <c r="AA151" s="728"/>
      <c r="AB151" s="245"/>
      <c r="AC151" s="728"/>
      <c r="AD151" s="731"/>
      <c r="AE151" s="731">
        <v>1</v>
      </c>
    </row>
    <row r="152" spans="1:31" s="224" customFormat="1" ht="13.5" customHeight="1">
      <c r="A152" s="225">
        <f t="shared" si="4"/>
        <v>144</v>
      </c>
      <c r="B152" s="217"/>
      <c r="C152" s="217"/>
      <c r="D152" s="217"/>
      <c r="E152" s="241" t="s">
        <v>1483</v>
      </c>
      <c r="F152" s="241"/>
      <c r="G152" s="241"/>
      <c r="H152" s="773" t="s">
        <v>2806</v>
      </c>
      <c r="I152" s="736" t="s">
        <v>698</v>
      </c>
      <c r="J152" s="728"/>
      <c r="K152" s="729" t="s">
        <v>1485</v>
      </c>
      <c r="L152" s="728"/>
      <c r="M152" s="728"/>
      <c r="N152" s="728"/>
      <c r="O152" s="728"/>
      <c r="P152" s="730"/>
      <c r="Q152" s="728" t="s">
        <v>817</v>
      </c>
      <c r="R152" s="730"/>
      <c r="S152" s="728" t="s">
        <v>863</v>
      </c>
      <c r="T152" s="731" t="s">
        <v>864</v>
      </c>
      <c r="U152" s="811" t="s">
        <v>1681</v>
      </c>
      <c r="V152" s="260"/>
      <c r="W152" s="260" t="s">
        <v>864</v>
      </c>
      <c r="X152" s="260" t="s">
        <v>864</v>
      </c>
      <c r="Y152" s="232"/>
      <c r="Z152" s="386" t="s">
        <v>1486</v>
      </c>
      <c r="AA152" s="728"/>
      <c r="AB152" s="245"/>
      <c r="AC152" s="728"/>
      <c r="AD152" s="731"/>
      <c r="AE152" s="731">
        <v>1</v>
      </c>
    </row>
    <row r="153" spans="1:31" s="224" customFormat="1" ht="13.5" hidden="1" customHeight="1">
      <c r="A153" s="225">
        <f t="shared" si="4"/>
        <v>145</v>
      </c>
      <c r="B153" s="217"/>
      <c r="C153" s="217"/>
      <c r="D153" s="217"/>
      <c r="E153" s="241" t="s">
        <v>1474</v>
      </c>
      <c r="F153" s="241"/>
      <c r="G153" s="241"/>
      <c r="H153" s="728" t="s">
        <v>1475</v>
      </c>
      <c r="I153" s="736"/>
      <c r="J153" s="728"/>
      <c r="K153" s="729" t="s">
        <v>1476</v>
      </c>
      <c r="L153" s="728"/>
      <c r="M153" s="728"/>
      <c r="N153" s="728"/>
      <c r="O153" s="728"/>
      <c r="P153" s="730"/>
      <c r="Q153" s="728" t="s">
        <v>817</v>
      </c>
      <c r="R153" s="730"/>
      <c r="S153" s="728" t="s">
        <v>1092</v>
      </c>
      <c r="T153" s="731"/>
      <c r="U153" s="380"/>
      <c r="V153" s="260"/>
      <c r="W153" s="260"/>
      <c r="X153" s="260"/>
      <c r="Y153" s="232"/>
      <c r="Z153" s="379" t="s">
        <v>1477</v>
      </c>
      <c r="AA153" s="728" t="s">
        <v>1478</v>
      </c>
      <c r="AB153" s="245"/>
      <c r="AC153" s="728"/>
      <c r="AD153" s="731"/>
      <c r="AE153" s="731">
        <v>1</v>
      </c>
    </row>
    <row r="154" spans="1:31" s="224" customFormat="1" ht="13.5" customHeight="1">
      <c r="A154" s="225">
        <f t="shared" si="4"/>
        <v>146</v>
      </c>
      <c r="B154" s="217"/>
      <c r="C154" s="217"/>
      <c r="D154" s="217" t="s">
        <v>1682</v>
      </c>
      <c r="E154" s="241" t="s">
        <v>1487</v>
      </c>
      <c r="F154" s="241"/>
      <c r="G154" s="241"/>
      <c r="H154" s="773" t="s">
        <v>2807</v>
      </c>
      <c r="I154" s="736"/>
      <c r="J154" s="728"/>
      <c r="K154" s="729" t="s">
        <v>1489</v>
      </c>
      <c r="L154" s="728"/>
      <c r="M154" s="728"/>
      <c r="N154" s="728"/>
      <c r="O154" s="728"/>
      <c r="P154" s="730"/>
      <c r="Q154" s="728" t="s">
        <v>817</v>
      </c>
      <c r="R154" s="730" t="s">
        <v>864</v>
      </c>
      <c r="S154" s="243" t="s">
        <v>1303</v>
      </c>
      <c r="T154" s="731"/>
      <c r="U154" s="731"/>
      <c r="V154" s="260"/>
      <c r="W154" s="260" t="s">
        <v>864</v>
      </c>
      <c r="X154" s="260" t="s">
        <v>864</v>
      </c>
      <c r="Y154" s="232"/>
      <c r="Z154" s="733"/>
      <c r="AA154" s="728"/>
      <c r="AB154" s="245"/>
      <c r="AC154" s="728"/>
      <c r="AD154" s="731"/>
      <c r="AE154" s="731">
        <v>1</v>
      </c>
    </row>
    <row r="155" spans="1:31" s="224" customFormat="1" ht="13.5" customHeight="1">
      <c r="A155" s="225">
        <f t="shared" si="4"/>
        <v>147</v>
      </c>
      <c r="B155" s="217"/>
      <c r="C155" s="219" t="s">
        <v>1009</v>
      </c>
      <c r="D155" s="241" t="s">
        <v>1627</v>
      </c>
      <c r="E155" s="241"/>
      <c r="F155" s="241"/>
      <c r="G155" s="241"/>
      <c r="H155" s="773" t="s">
        <v>2808</v>
      </c>
      <c r="I155" s="729"/>
      <c r="J155" s="728"/>
      <c r="K155" s="728" t="s">
        <v>1011</v>
      </c>
      <c r="L155" s="728"/>
      <c r="M155" s="728"/>
      <c r="N155" s="728"/>
      <c r="O155" s="728"/>
      <c r="P155" s="730"/>
      <c r="Q155" s="728" t="s">
        <v>817</v>
      </c>
      <c r="R155" s="730" t="s">
        <v>864</v>
      </c>
      <c r="S155" s="243" t="s">
        <v>1625</v>
      </c>
      <c r="T155" s="731"/>
      <c r="U155" s="728" t="s">
        <v>1630</v>
      </c>
      <c r="V155" s="732"/>
      <c r="W155" s="260" t="s">
        <v>864</v>
      </c>
      <c r="X155" s="260"/>
      <c r="Y155" s="232"/>
      <c r="Z155" s="386" t="s">
        <v>1491</v>
      </c>
      <c r="AA155" s="728" t="s">
        <v>992</v>
      </c>
      <c r="AB155" s="734"/>
      <c r="AC155" s="728"/>
      <c r="AD155" s="731"/>
      <c r="AE155" s="731">
        <v>1</v>
      </c>
    </row>
    <row r="156" spans="1:31" s="158" customFormat="1" ht="12.75" customHeight="1">
      <c r="A156" s="225">
        <f t="shared" si="4"/>
        <v>148</v>
      </c>
      <c r="B156" s="217"/>
      <c r="C156" s="219" t="s">
        <v>1492</v>
      </c>
      <c r="D156" s="241"/>
      <c r="E156" s="241"/>
      <c r="F156" s="241"/>
      <c r="G156" s="241"/>
      <c r="H156" s="773" t="s">
        <v>2809</v>
      </c>
      <c r="I156" s="264"/>
      <c r="J156" s="263"/>
      <c r="K156" s="729" t="s">
        <v>1120</v>
      </c>
      <c r="L156" s="728"/>
      <c r="M156" s="728"/>
      <c r="N156" s="728"/>
      <c r="O156" s="728"/>
      <c r="P156" s="730"/>
      <c r="Q156" s="728" t="s">
        <v>817</v>
      </c>
      <c r="R156" s="730" t="s">
        <v>864</v>
      </c>
      <c r="S156" s="378" t="s">
        <v>1493</v>
      </c>
      <c r="T156" s="268"/>
      <c r="U156" s="263"/>
      <c r="V156" s="265"/>
      <c r="W156" s="260" t="s">
        <v>864</v>
      </c>
      <c r="X156" s="260" t="s">
        <v>864</v>
      </c>
      <c r="Y156" s="232"/>
      <c r="Z156" s="379" t="s">
        <v>1494</v>
      </c>
      <c r="AA156" s="263"/>
      <c r="AB156" s="267" t="s">
        <v>1495</v>
      </c>
      <c r="AC156" s="263"/>
      <c r="AD156" s="731"/>
      <c r="AE156" s="731">
        <v>1</v>
      </c>
    </row>
    <row r="157" spans="1:31" s="224" customFormat="1" ht="13.5" customHeight="1">
      <c r="A157" s="225">
        <f t="shared" si="4"/>
        <v>149</v>
      </c>
      <c r="B157" s="217"/>
      <c r="C157" s="219"/>
      <c r="D157" s="241" t="s">
        <v>1496</v>
      </c>
      <c r="E157" s="241"/>
      <c r="F157" s="241"/>
      <c r="G157" s="241"/>
      <c r="H157" s="773" t="s">
        <v>2810</v>
      </c>
      <c r="I157" s="729">
        <v>31</v>
      </c>
      <c r="J157" s="728"/>
      <c r="K157" s="729" t="s">
        <v>1498</v>
      </c>
      <c r="L157" s="728"/>
      <c r="M157" s="728"/>
      <c r="N157" s="728"/>
      <c r="O157" s="728"/>
      <c r="P157" s="730"/>
      <c r="Q157" s="728" t="s">
        <v>817</v>
      </c>
      <c r="R157" s="730"/>
      <c r="S157" s="728" t="s">
        <v>1380</v>
      </c>
      <c r="T157" s="731"/>
      <c r="U157" s="728"/>
      <c r="V157" s="732"/>
      <c r="W157" s="260" t="s">
        <v>864</v>
      </c>
      <c r="X157" s="260" t="s">
        <v>864</v>
      </c>
      <c r="Y157" s="232"/>
      <c r="Z157" s="733"/>
      <c r="AA157" s="728"/>
      <c r="AB157" s="734"/>
      <c r="AC157" s="728"/>
      <c r="AD157" s="731"/>
      <c r="AE157" s="731">
        <v>1</v>
      </c>
    </row>
    <row r="158" spans="1:31" s="224" customFormat="1" ht="13.5" customHeight="1">
      <c r="A158" s="225">
        <f t="shared" si="4"/>
        <v>150</v>
      </c>
      <c r="B158" s="217"/>
      <c r="C158" s="219"/>
      <c r="D158" s="241" t="s">
        <v>1499</v>
      </c>
      <c r="E158" s="241"/>
      <c r="F158" s="241"/>
      <c r="G158" s="241"/>
      <c r="H158" s="773" t="s">
        <v>2811</v>
      </c>
      <c r="I158" s="729">
        <v>109</v>
      </c>
      <c r="J158" s="728"/>
      <c r="K158" s="729" t="s">
        <v>1182</v>
      </c>
      <c r="L158" s="728"/>
      <c r="M158" s="728"/>
      <c r="N158" s="728"/>
      <c r="O158" s="728"/>
      <c r="P158" s="730"/>
      <c r="Q158" s="728" t="s">
        <v>817</v>
      </c>
      <c r="R158" s="730"/>
      <c r="S158" s="728" t="s">
        <v>1380</v>
      </c>
      <c r="T158" s="731"/>
      <c r="U158" s="728"/>
      <c r="V158" s="732"/>
      <c r="W158" s="260" t="s">
        <v>864</v>
      </c>
      <c r="X158" s="260" t="s">
        <v>864</v>
      </c>
      <c r="Y158" s="232"/>
      <c r="Z158" s="733"/>
      <c r="AA158" s="728"/>
      <c r="AB158" s="734"/>
      <c r="AC158" s="728"/>
      <c r="AD158" s="731"/>
      <c r="AE158" s="731">
        <v>1</v>
      </c>
    </row>
    <row r="159" spans="1:31" s="224" customFormat="1" ht="12.75" customHeight="1">
      <c r="A159" s="225">
        <f t="shared" si="4"/>
        <v>151</v>
      </c>
      <c r="B159" s="217"/>
      <c r="C159" s="219"/>
      <c r="D159" s="241" t="s">
        <v>1501</v>
      </c>
      <c r="E159" s="241"/>
      <c r="F159" s="241"/>
      <c r="G159" s="241"/>
      <c r="H159" s="773" t="s">
        <v>2812</v>
      </c>
      <c r="I159" s="771" t="s">
        <v>1503</v>
      </c>
      <c r="J159" s="728"/>
      <c r="K159" s="729" t="s">
        <v>1504</v>
      </c>
      <c r="L159" s="728"/>
      <c r="M159" s="728"/>
      <c r="N159" s="728"/>
      <c r="O159" s="728"/>
      <c r="P159" s="730"/>
      <c r="Q159" s="728" t="s">
        <v>817</v>
      </c>
      <c r="R159" s="730"/>
      <c r="S159" s="735" t="s">
        <v>863</v>
      </c>
      <c r="T159" s="281"/>
      <c r="U159" s="728" t="s">
        <v>1683</v>
      </c>
      <c r="V159" s="732"/>
      <c r="W159" s="260" t="s">
        <v>864</v>
      </c>
      <c r="X159" s="260" t="s">
        <v>864</v>
      </c>
      <c r="Y159" s="232"/>
      <c r="Z159" s="379"/>
      <c r="AA159" s="728"/>
      <c r="AB159" s="734"/>
      <c r="AC159" s="728"/>
      <c r="AD159" s="731"/>
      <c r="AE159" s="731">
        <v>1</v>
      </c>
    </row>
    <row r="160" spans="1:31" s="224" customFormat="1" ht="13.5" customHeight="1">
      <c r="A160" s="225">
        <f t="shared" si="4"/>
        <v>152</v>
      </c>
      <c r="B160" s="217"/>
      <c r="C160" s="239"/>
      <c r="D160" s="241" t="s">
        <v>1684</v>
      </c>
      <c r="E160" s="241"/>
      <c r="F160" s="241"/>
      <c r="G160" s="241"/>
      <c r="H160" s="773" t="s">
        <v>2813</v>
      </c>
      <c r="I160" s="729" t="s">
        <v>1507</v>
      </c>
      <c r="J160" s="728"/>
      <c r="K160" s="729" t="s">
        <v>1508</v>
      </c>
      <c r="L160" s="728"/>
      <c r="M160" s="728"/>
      <c r="N160" s="728"/>
      <c r="O160" s="728"/>
      <c r="P160" s="730"/>
      <c r="Q160" s="728" t="s">
        <v>817</v>
      </c>
      <c r="R160" s="730"/>
      <c r="S160" s="728" t="s">
        <v>863</v>
      </c>
      <c r="T160" s="731" t="s">
        <v>864</v>
      </c>
      <c r="U160" s="728" t="s">
        <v>1636</v>
      </c>
      <c r="V160" s="732"/>
      <c r="W160" s="260" t="s">
        <v>864</v>
      </c>
      <c r="X160" s="260" t="s">
        <v>864</v>
      </c>
      <c r="Y160" s="232"/>
      <c r="Z160" s="386" t="s">
        <v>1509</v>
      </c>
      <c r="AA160" s="728"/>
      <c r="AB160" s="734"/>
      <c r="AC160" s="728"/>
      <c r="AD160" s="731"/>
      <c r="AE160" s="731">
        <v>1</v>
      </c>
    </row>
    <row r="161" spans="1:31" s="224" customFormat="1" ht="13.5" customHeight="1">
      <c r="A161" s="225">
        <f t="shared" si="4"/>
        <v>153</v>
      </c>
      <c r="B161" s="217"/>
      <c r="C161" s="219" t="s">
        <v>1510</v>
      </c>
      <c r="D161" s="241"/>
      <c r="E161" s="241"/>
      <c r="F161" s="241"/>
      <c r="G161" s="241"/>
      <c r="H161" s="773" t="s">
        <v>2817</v>
      </c>
      <c r="I161" s="729"/>
      <c r="J161" s="728"/>
      <c r="K161" s="729" t="s">
        <v>1511</v>
      </c>
      <c r="L161" s="728"/>
      <c r="M161" s="728"/>
      <c r="N161" s="728"/>
      <c r="O161" s="728"/>
      <c r="P161" s="730"/>
      <c r="Q161" s="728" t="s">
        <v>817</v>
      </c>
      <c r="R161" s="730" t="s">
        <v>864</v>
      </c>
      <c r="S161" s="378" t="s">
        <v>1511</v>
      </c>
      <c r="T161" s="731"/>
      <c r="U161" s="728"/>
      <c r="V161" s="732"/>
      <c r="W161" s="260" t="s">
        <v>864</v>
      </c>
      <c r="X161" s="260" t="s">
        <v>864</v>
      </c>
      <c r="Y161" s="232"/>
      <c r="Z161" s="733"/>
      <c r="AA161" s="728"/>
      <c r="AB161" s="734"/>
      <c r="AC161" s="728"/>
      <c r="AD161" s="731"/>
      <c r="AE161" s="731">
        <v>1</v>
      </c>
    </row>
    <row r="162" spans="1:31" s="224" customFormat="1" ht="13.5" customHeight="1">
      <c r="A162" s="225">
        <f t="shared" si="4"/>
        <v>154</v>
      </c>
      <c r="B162" s="217"/>
      <c r="C162" s="219"/>
      <c r="D162" s="241" t="s">
        <v>1512</v>
      </c>
      <c r="E162" s="241" t="s">
        <v>1627</v>
      </c>
      <c r="F162" s="241"/>
      <c r="G162" s="241"/>
      <c r="H162" s="773" t="s">
        <v>2814</v>
      </c>
      <c r="I162" s="729"/>
      <c r="J162" s="728"/>
      <c r="K162" s="729" t="s">
        <v>1514</v>
      </c>
      <c r="L162" s="728"/>
      <c r="M162" s="728"/>
      <c r="N162" s="728"/>
      <c r="O162" s="728"/>
      <c r="P162" s="730"/>
      <c r="Q162" s="728" t="s">
        <v>817</v>
      </c>
      <c r="R162" s="730" t="s">
        <v>864</v>
      </c>
      <c r="S162" s="378" t="s">
        <v>1625</v>
      </c>
      <c r="T162" s="731" t="s">
        <v>864</v>
      </c>
      <c r="U162" s="728"/>
      <c r="V162" s="732"/>
      <c r="W162" s="260" t="s">
        <v>864</v>
      </c>
      <c r="X162" s="260" t="s">
        <v>864</v>
      </c>
      <c r="Y162" s="232"/>
      <c r="Z162" s="733" t="s">
        <v>1515</v>
      </c>
      <c r="AA162" s="728"/>
      <c r="AB162" s="734"/>
      <c r="AC162" s="728"/>
      <c r="AD162" s="731"/>
      <c r="AE162" s="731">
        <v>1</v>
      </c>
    </row>
    <row r="163" spans="1:31" s="224" customFormat="1" ht="14.25" customHeight="1">
      <c r="A163" s="225">
        <f t="shared" si="4"/>
        <v>155</v>
      </c>
      <c r="B163" s="217"/>
      <c r="C163" s="219"/>
      <c r="D163" s="241" t="s">
        <v>1516</v>
      </c>
      <c r="E163" s="241" t="s">
        <v>1627</v>
      </c>
      <c r="F163" s="241"/>
      <c r="G163" s="241"/>
      <c r="H163" s="773" t="s">
        <v>2815</v>
      </c>
      <c r="I163" s="729"/>
      <c r="J163" s="728"/>
      <c r="K163" s="729" t="s">
        <v>1518</v>
      </c>
      <c r="L163" s="728"/>
      <c r="M163" s="728"/>
      <c r="N163" s="728"/>
      <c r="O163" s="728"/>
      <c r="P163" s="730"/>
      <c r="Q163" s="728" t="s">
        <v>823</v>
      </c>
      <c r="R163" s="730" t="s">
        <v>864</v>
      </c>
      <c r="S163" s="378" t="s">
        <v>1625</v>
      </c>
      <c r="T163" s="268" t="s">
        <v>864</v>
      </c>
      <c r="U163" s="255"/>
      <c r="V163" s="732"/>
      <c r="W163" s="260" t="s">
        <v>864</v>
      </c>
      <c r="X163" s="260" t="s">
        <v>864</v>
      </c>
      <c r="Y163" s="232"/>
      <c r="Z163" s="733" t="s">
        <v>1515</v>
      </c>
      <c r="AA163" s="728"/>
      <c r="AB163" s="734"/>
      <c r="AC163" s="728"/>
      <c r="AD163" s="731"/>
      <c r="AE163" s="731">
        <v>1</v>
      </c>
    </row>
    <row r="164" spans="1:31" s="224" customFormat="1" ht="13.5" hidden="1" customHeight="1">
      <c r="A164" s="225">
        <f t="shared" si="4"/>
        <v>156</v>
      </c>
      <c r="B164" s="217"/>
      <c r="C164" s="219" t="s">
        <v>1519</v>
      </c>
      <c r="D164" s="241" t="s">
        <v>1627</v>
      </c>
      <c r="E164" s="241"/>
      <c r="F164" s="241"/>
      <c r="G164" s="241"/>
      <c r="H164" s="728" t="s">
        <v>1520</v>
      </c>
      <c r="I164" s="729"/>
      <c r="J164" s="728"/>
      <c r="K164" s="729" t="s">
        <v>1521</v>
      </c>
      <c r="L164" s="728"/>
      <c r="M164" s="728"/>
      <c r="N164" s="728"/>
      <c r="O164" s="728"/>
      <c r="P164" s="730"/>
      <c r="Q164" s="728" t="s">
        <v>817</v>
      </c>
      <c r="R164" s="730" t="s">
        <v>864</v>
      </c>
      <c r="S164" s="378" t="s">
        <v>1625</v>
      </c>
      <c r="T164" s="268" t="s">
        <v>864</v>
      </c>
      <c r="U164" s="728"/>
      <c r="V164" s="732"/>
      <c r="W164" s="732"/>
      <c r="X164" s="732"/>
      <c r="Y164" s="232"/>
      <c r="Z164" s="733" t="s">
        <v>1515</v>
      </c>
      <c r="AA164" s="728"/>
      <c r="AB164" s="734"/>
      <c r="AC164" s="728"/>
      <c r="AD164" s="731"/>
      <c r="AE164" s="731">
        <v>1</v>
      </c>
    </row>
    <row r="165" spans="1:31" s="224" customFormat="1" ht="13.5" customHeight="1">
      <c r="A165" s="225">
        <f t="shared" si="4"/>
        <v>157</v>
      </c>
      <c r="B165" s="217"/>
      <c r="C165" s="219" t="s">
        <v>1685</v>
      </c>
      <c r="D165" s="241"/>
      <c r="E165" s="241"/>
      <c r="F165" s="241"/>
      <c r="G165" s="241"/>
      <c r="H165" s="773" t="s">
        <v>2816</v>
      </c>
      <c r="I165" s="729"/>
      <c r="J165" s="728"/>
      <c r="K165" s="729" t="s">
        <v>939</v>
      </c>
      <c r="L165" s="728"/>
      <c r="M165" s="728"/>
      <c r="N165" s="728"/>
      <c r="O165" s="728"/>
      <c r="P165" s="730"/>
      <c r="Q165" s="737" t="s">
        <v>823</v>
      </c>
      <c r="R165" s="730"/>
      <c r="S165" s="728" t="s">
        <v>863</v>
      </c>
      <c r="T165" s="731"/>
      <c r="U165" s="728"/>
      <c r="V165" s="732"/>
      <c r="W165" s="732" t="s">
        <v>864</v>
      </c>
      <c r="X165" s="732" t="s">
        <v>864</v>
      </c>
      <c r="Y165" s="232"/>
      <c r="Z165" s="733"/>
      <c r="AA165" s="728"/>
      <c r="AB165" s="734"/>
      <c r="AC165" s="728"/>
      <c r="AD165" s="731"/>
      <c r="AE165" s="731">
        <v>1</v>
      </c>
    </row>
    <row r="166" spans="1:31" s="224" customFormat="1" ht="13.5" customHeight="1">
      <c r="A166" s="225">
        <f t="shared" si="4"/>
        <v>158</v>
      </c>
      <c r="B166" s="219" t="s">
        <v>1686</v>
      </c>
      <c r="C166" s="241"/>
      <c r="D166" s="241"/>
      <c r="E166" s="241"/>
      <c r="F166" s="241"/>
      <c r="G166" s="241"/>
      <c r="H166" s="728" t="s">
        <v>1687</v>
      </c>
      <c r="I166" s="729"/>
      <c r="J166" s="728"/>
      <c r="K166" s="729" t="s">
        <v>1524</v>
      </c>
      <c r="L166" s="728"/>
      <c r="M166" s="728"/>
      <c r="N166" s="728"/>
      <c r="O166" s="728"/>
      <c r="P166" s="730"/>
      <c r="Q166" s="737" t="s">
        <v>823</v>
      </c>
      <c r="R166" s="730" t="s">
        <v>864</v>
      </c>
      <c r="S166" s="378" t="s">
        <v>1524</v>
      </c>
      <c r="T166" s="731"/>
      <c r="U166" s="728"/>
      <c r="V166" s="732"/>
      <c r="W166" s="260" t="s">
        <v>864</v>
      </c>
      <c r="X166" s="260" t="s">
        <v>864</v>
      </c>
      <c r="Y166" s="232"/>
      <c r="Z166" s="733" t="s">
        <v>1525</v>
      </c>
      <c r="AA166" s="728"/>
      <c r="AB166" s="734"/>
      <c r="AC166" s="728"/>
      <c r="AD166" s="731"/>
      <c r="AE166" s="731">
        <v>1</v>
      </c>
    </row>
    <row r="167" spans="1:31" s="224" customFormat="1" ht="13.5" customHeight="1">
      <c r="A167" s="225">
        <f t="shared" si="4"/>
        <v>159</v>
      </c>
      <c r="B167" s="217"/>
      <c r="C167" s="217" t="s">
        <v>1404</v>
      </c>
      <c r="D167" s="241"/>
      <c r="E167" s="241"/>
      <c r="F167" s="241"/>
      <c r="G167" s="241"/>
      <c r="H167" s="773" t="s">
        <v>2818</v>
      </c>
      <c r="I167" s="776" t="s">
        <v>2821</v>
      </c>
      <c r="J167" s="728"/>
      <c r="K167" s="729" t="s">
        <v>1688</v>
      </c>
      <c r="L167" s="728"/>
      <c r="M167" s="728"/>
      <c r="N167" s="728"/>
      <c r="O167" s="728"/>
      <c r="P167" s="730"/>
      <c r="Q167" s="728" t="s">
        <v>817</v>
      </c>
      <c r="R167" s="730"/>
      <c r="S167" s="728" t="s">
        <v>863</v>
      </c>
      <c r="T167" s="731"/>
      <c r="U167" s="728"/>
      <c r="V167" s="732"/>
      <c r="W167" s="260" t="s">
        <v>864</v>
      </c>
      <c r="X167" s="260" t="s">
        <v>864</v>
      </c>
      <c r="Y167" s="232"/>
      <c r="Z167" s="733"/>
      <c r="AA167" s="263"/>
      <c r="AB167" s="734"/>
      <c r="AC167" s="728"/>
      <c r="AD167" s="731"/>
      <c r="AE167" s="731">
        <v>1</v>
      </c>
    </row>
    <row r="168" spans="1:31" s="224" customFormat="1" ht="13.5" customHeight="1">
      <c r="A168" s="225">
        <f t="shared" si="4"/>
        <v>160</v>
      </c>
      <c r="B168" s="219"/>
      <c r="C168" s="241" t="s">
        <v>1689</v>
      </c>
      <c r="D168" s="241"/>
      <c r="E168" s="241"/>
      <c r="F168" s="241"/>
      <c r="G168" s="241"/>
      <c r="H168" s="773" t="s">
        <v>2819</v>
      </c>
      <c r="I168" s="729"/>
      <c r="J168" s="728"/>
      <c r="K168" s="729" t="s">
        <v>1395</v>
      </c>
      <c r="L168" s="728"/>
      <c r="M168" s="728"/>
      <c r="N168" s="728"/>
      <c r="O168" s="728"/>
      <c r="P168" s="730"/>
      <c r="Q168" s="728" t="s">
        <v>820</v>
      </c>
      <c r="R168" s="730" t="s">
        <v>864</v>
      </c>
      <c r="S168" s="378" t="s">
        <v>1395</v>
      </c>
      <c r="T168" s="731"/>
      <c r="U168" s="728"/>
      <c r="V168" s="732"/>
      <c r="W168" s="260" t="s">
        <v>864</v>
      </c>
      <c r="X168" s="260" t="s">
        <v>864</v>
      </c>
      <c r="Y168" s="232"/>
      <c r="Z168" s="733"/>
      <c r="AA168" s="728"/>
      <c r="AB168" s="734"/>
      <c r="AC168" s="728"/>
      <c r="AD168" s="731"/>
      <c r="AE168" s="731">
        <v>1</v>
      </c>
    </row>
    <row r="169" spans="1:31" s="224" customFormat="1" ht="13.5" customHeight="1">
      <c r="A169" s="225">
        <f t="shared" si="4"/>
        <v>161</v>
      </c>
      <c r="B169" s="216"/>
      <c r="C169" s="216"/>
      <c r="D169" s="241" t="s">
        <v>1304</v>
      </c>
      <c r="E169" s="241"/>
      <c r="F169" s="241"/>
      <c r="G169" s="241"/>
      <c r="H169" s="773" t="s">
        <v>2820</v>
      </c>
      <c r="I169" s="736"/>
      <c r="J169" s="728"/>
      <c r="K169" s="729" t="s">
        <v>1303</v>
      </c>
      <c r="L169" s="728"/>
      <c r="M169" s="728"/>
      <c r="N169" s="728"/>
      <c r="O169" s="728"/>
      <c r="P169" s="730"/>
      <c r="Q169" s="728" t="s">
        <v>817</v>
      </c>
      <c r="R169" s="730" t="s">
        <v>864</v>
      </c>
      <c r="S169" s="378" t="s">
        <v>1303</v>
      </c>
      <c r="T169" s="731"/>
      <c r="U169" s="731"/>
      <c r="V169" s="732"/>
      <c r="W169" s="260" t="s">
        <v>864</v>
      </c>
      <c r="X169" s="260" t="s">
        <v>864</v>
      </c>
      <c r="Y169" s="232"/>
      <c r="Z169" s="384" t="s">
        <v>1397</v>
      </c>
      <c r="AA169" s="728"/>
      <c r="AB169" s="734"/>
      <c r="AC169" s="728"/>
      <c r="AD169" s="731"/>
      <c r="AE169" s="731">
        <v>1</v>
      </c>
    </row>
    <row r="170" spans="1:31" s="224" customFormat="1" ht="13.5" hidden="1" customHeight="1">
      <c r="A170" s="225">
        <f t="shared" si="4"/>
        <v>162</v>
      </c>
      <c r="B170" s="216"/>
      <c r="C170" s="216"/>
      <c r="D170" s="241" t="s">
        <v>831</v>
      </c>
      <c r="E170" s="241"/>
      <c r="F170" s="241"/>
      <c r="G170" s="241"/>
      <c r="H170" s="728" t="s">
        <v>1398</v>
      </c>
      <c r="I170" s="736"/>
      <c r="J170" s="728"/>
      <c r="K170" s="729" t="s">
        <v>1218</v>
      </c>
      <c r="L170" s="728"/>
      <c r="M170" s="728"/>
      <c r="N170" s="728"/>
      <c r="O170" s="728"/>
      <c r="P170" s="730"/>
      <c r="Q170" s="728" t="s">
        <v>817</v>
      </c>
      <c r="R170" s="730"/>
      <c r="S170" s="728" t="s">
        <v>863</v>
      </c>
      <c r="T170" s="731"/>
      <c r="U170" s="741"/>
      <c r="V170" s="732"/>
      <c r="W170" s="260"/>
      <c r="X170" s="260" t="s">
        <v>864</v>
      </c>
      <c r="Y170" s="232"/>
      <c r="Z170" s="733"/>
      <c r="AA170" s="728"/>
      <c r="AB170" s="734"/>
      <c r="AC170" s="728"/>
      <c r="AD170" s="731"/>
      <c r="AE170" s="731">
        <v>1</v>
      </c>
    </row>
    <row r="171" spans="1:31" s="224" customFormat="1" ht="13.5" customHeight="1">
      <c r="A171" s="225">
        <f t="shared" si="4"/>
        <v>163</v>
      </c>
      <c r="B171" s="217"/>
      <c r="C171" s="217"/>
      <c r="D171" s="241" t="s">
        <v>1399</v>
      </c>
      <c r="E171" s="241"/>
      <c r="F171" s="241"/>
      <c r="G171" s="241"/>
      <c r="H171" s="773" t="s">
        <v>2823</v>
      </c>
      <c r="I171" s="776" t="s">
        <v>1350</v>
      </c>
      <c r="J171" s="728"/>
      <c r="K171" s="729" t="s">
        <v>1352</v>
      </c>
      <c r="L171" s="728"/>
      <c r="M171" s="728"/>
      <c r="N171" s="728"/>
      <c r="O171" s="728"/>
      <c r="P171" s="730"/>
      <c r="Q171" s="728" t="s">
        <v>820</v>
      </c>
      <c r="R171" s="730"/>
      <c r="S171" s="728" t="s">
        <v>863</v>
      </c>
      <c r="T171" s="731" t="s">
        <v>864</v>
      </c>
      <c r="U171" s="729" t="s">
        <v>1690</v>
      </c>
      <c r="V171" s="732"/>
      <c r="W171" s="260" t="s">
        <v>864</v>
      </c>
      <c r="X171" s="260" t="s">
        <v>864</v>
      </c>
      <c r="Y171" s="232"/>
      <c r="Z171" s="733"/>
      <c r="AA171" s="728"/>
      <c r="AB171" s="734"/>
      <c r="AC171" s="728"/>
      <c r="AD171" s="731"/>
      <c r="AE171" s="731">
        <v>1</v>
      </c>
    </row>
    <row r="172" spans="1:31" s="224" customFormat="1" ht="13.5" customHeight="1">
      <c r="A172" s="225">
        <f>ROW()-8</f>
        <v>164</v>
      </c>
      <c r="B172" s="217"/>
      <c r="C172" s="217" t="s">
        <v>1691</v>
      </c>
      <c r="D172" s="241"/>
      <c r="E172" s="241"/>
      <c r="F172" s="241"/>
      <c r="G172" s="241"/>
      <c r="H172" s="773" t="s">
        <v>2826</v>
      </c>
      <c r="I172" s="774" t="s">
        <v>2822</v>
      </c>
      <c r="J172" s="728"/>
      <c r="K172" s="729" t="s">
        <v>1692</v>
      </c>
      <c r="L172" s="728"/>
      <c r="M172" s="728"/>
      <c r="N172" s="728"/>
      <c r="O172" s="728"/>
      <c r="P172" s="730"/>
      <c r="Q172" s="728" t="s">
        <v>817</v>
      </c>
      <c r="R172" s="730"/>
      <c r="S172" s="728" t="s">
        <v>863</v>
      </c>
      <c r="T172" s="731"/>
      <c r="U172" s="728"/>
      <c r="V172" s="732"/>
      <c r="W172" s="732" t="s">
        <v>864</v>
      </c>
      <c r="X172" s="732"/>
      <c r="Y172" s="232"/>
      <c r="Z172" s="733" t="s">
        <v>1693</v>
      </c>
      <c r="AA172" s="728"/>
      <c r="AB172" s="734"/>
      <c r="AC172" s="728"/>
      <c r="AD172" s="731"/>
      <c r="AE172" s="731">
        <v>1</v>
      </c>
    </row>
    <row r="173" spans="1:31" s="224" customFormat="1" ht="13.5" customHeight="1">
      <c r="A173" s="225">
        <f t="shared" si="4"/>
        <v>165</v>
      </c>
      <c r="B173" s="219"/>
      <c r="C173" s="239" t="s">
        <v>1694</v>
      </c>
      <c r="D173" s="241"/>
      <c r="E173" s="241"/>
      <c r="F173" s="241"/>
      <c r="G173" s="241"/>
      <c r="H173" s="773" t="s">
        <v>2824</v>
      </c>
      <c r="I173" s="729" t="s">
        <v>930</v>
      </c>
      <c r="J173" s="728"/>
      <c r="K173" s="729" t="s">
        <v>931</v>
      </c>
      <c r="L173" s="728"/>
      <c r="M173" s="728"/>
      <c r="N173" s="728"/>
      <c r="O173" s="728"/>
      <c r="P173" s="730"/>
      <c r="Q173" s="728" t="s">
        <v>817</v>
      </c>
      <c r="R173" s="730"/>
      <c r="S173" s="728" t="s">
        <v>879</v>
      </c>
      <c r="T173" s="731"/>
      <c r="U173" s="728"/>
      <c r="V173" s="732"/>
      <c r="W173" s="732" t="s">
        <v>864</v>
      </c>
      <c r="X173" s="732" t="s">
        <v>864</v>
      </c>
      <c r="Y173" s="232"/>
      <c r="Z173" s="733"/>
      <c r="AA173" s="728"/>
      <c r="AB173" s="734"/>
      <c r="AC173" s="728"/>
      <c r="AD173" s="731"/>
      <c r="AE173" s="731">
        <v>1</v>
      </c>
    </row>
    <row r="174" spans="1:31" s="224" customFormat="1" ht="13.5" customHeight="1">
      <c r="A174" s="225">
        <f t="shared" si="4"/>
        <v>166</v>
      </c>
      <c r="B174" s="219"/>
      <c r="C174" s="241" t="s">
        <v>1532</v>
      </c>
      <c r="D174" s="241"/>
      <c r="E174" s="241"/>
      <c r="F174" s="241"/>
      <c r="G174" s="241"/>
      <c r="H174" s="773" t="s">
        <v>2825</v>
      </c>
      <c r="I174" s="729"/>
      <c r="J174" s="728"/>
      <c r="K174" s="729" t="s">
        <v>939</v>
      </c>
      <c r="L174" s="728"/>
      <c r="M174" s="728"/>
      <c r="N174" s="728"/>
      <c r="O174" s="728"/>
      <c r="P174" s="730"/>
      <c r="Q174" s="728" t="s">
        <v>820</v>
      </c>
      <c r="R174" s="730"/>
      <c r="S174" s="728" t="s">
        <v>863</v>
      </c>
      <c r="T174" s="731"/>
      <c r="U174" s="728"/>
      <c r="V174" s="732"/>
      <c r="W174" s="260" t="s">
        <v>864</v>
      </c>
      <c r="X174" s="260" t="s">
        <v>864</v>
      </c>
      <c r="Y174" s="232"/>
      <c r="Z174" s="733"/>
      <c r="AA174" s="728"/>
      <c r="AB174" s="734"/>
      <c r="AC174" s="728"/>
      <c r="AD174" s="731"/>
      <c r="AE174" s="731">
        <v>1</v>
      </c>
    </row>
    <row r="175" spans="1:31" s="224" customFormat="1" ht="13.5" hidden="1" customHeight="1">
      <c r="A175" s="225">
        <f t="shared" si="4"/>
        <v>167</v>
      </c>
      <c r="B175" s="219"/>
      <c r="C175" s="241" t="s">
        <v>1534</v>
      </c>
      <c r="D175" s="241"/>
      <c r="E175" s="241"/>
      <c r="F175" s="241"/>
      <c r="G175" s="241"/>
      <c r="H175" s="728" t="s">
        <v>1535</v>
      </c>
      <c r="I175" s="729"/>
      <c r="J175" s="728"/>
      <c r="K175" s="729" t="s">
        <v>1536</v>
      </c>
      <c r="L175" s="728"/>
      <c r="M175" s="728"/>
      <c r="N175" s="728"/>
      <c r="O175" s="728"/>
      <c r="P175" s="730"/>
      <c r="Q175" s="728" t="s">
        <v>817</v>
      </c>
      <c r="R175" s="730"/>
      <c r="S175" s="728" t="s">
        <v>863</v>
      </c>
      <c r="T175" s="731"/>
      <c r="U175" s="728"/>
      <c r="V175" s="732"/>
      <c r="W175" s="260"/>
      <c r="X175" s="260" t="s">
        <v>864</v>
      </c>
      <c r="Y175" s="232"/>
      <c r="Z175" s="733"/>
      <c r="AA175" s="728"/>
      <c r="AB175" s="734"/>
      <c r="AC175" s="728"/>
      <c r="AD175" s="731"/>
      <c r="AE175" s="731">
        <v>1</v>
      </c>
    </row>
    <row r="176" spans="1:31" s="224" customFormat="1" ht="13.5" hidden="1" customHeight="1">
      <c r="A176" s="225">
        <f t="shared" si="4"/>
        <v>168</v>
      </c>
      <c r="B176" s="219"/>
      <c r="C176" s="241" t="s">
        <v>1537</v>
      </c>
      <c r="D176" s="241"/>
      <c r="E176" s="241"/>
      <c r="F176" s="241"/>
      <c r="G176" s="241"/>
      <c r="H176" s="728" t="s">
        <v>1538</v>
      </c>
      <c r="I176" s="729"/>
      <c r="J176" s="728"/>
      <c r="K176" s="729" t="s">
        <v>1539</v>
      </c>
      <c r="L176" s="728"/>
      <c r="M176" s="728"/>
      <c r="N176" s="728"/>
      <c r="O176" s="728"/>
      <c r="P176" s="730"/>
      <c r="Q176" s="728" t="s">
        <v>817</v>
      </c>
      <c r="R176" s="730"/>
      <c r="S176" s="728" t="s">
        <v>863</v>
      </c>
      <c r="T176" s="731"/>
      <c r="U176" s="728"/>
      <c r="V176" s="732"/>
      <c r="W176" s="260"/>
      <c r="X176" s="260" t="s">
        <v>864</v>
      </c>
      <c r="Y176" s="232"/>
      <c r="Z176" s="733"/>
      <c r="AA176" s="728"/>
      <c r="AB176" s="734"/>
      <c r="AC176" s="728"/>
      <c r="AD176" s="731"/>
      <c r="AE176" s="731">
        <v>1</v>
      </c>
    </row>
    <row r="177" spans="1:31" s="224" customFormat="1" ht="13.5" hidden="1" customHeight="1">
      <c r="A177" s="225">
        <f t="shared" ref="A177:A205" si="5">ROW()-8</f>
        <v>169</v>
      </c>
      <c r="B177" s="219"/>
      <c r="C177" s="241" t="s">
        <v>1540</v>
      </c>
      <c r="D177" s="241"/>
      <c r="E177" s="241"/>
      <c r="F177" s="241"/>
      <c r="G177" s="241"/>
      <c r="H177" s="728" t="s">
        <v>1541</v>
      </c>
      <c r="I177" s="729"/>
      <c r="J177" s="728"/>
      <c r="K177" s="729" t="s">
        <v>1542</v>
      </c>
      <c r="L177" s="728"/>
      <c r="M177" s="728"/>
      <c r="N177" s="728"/>
      <c r="O177" s="728"/>
      <c r="P177" s="730"/>
      <c r="Q177" s="728" t="s">
        <v>817</v>
      </c>
      <c r="R177" s="730"/>
      <c r="S177" s="728" t="s">
        <v>863</v>
      </c>
      <c r="T177" s="731"/>
      <c r="U177" s="728"/>
      <c r="V177" s="732"/>
      <c r="W177" s="260"/>
      <c r="X177" s="260" t="s">
        <v>864</v>
      </c>
      <c r="Y177" s="232"/>
      <c r="Z177" s="733"/>
      <c r="AA177" s="728"/>
      <c r="AB177" s="734"/>
      <c r="AC177" s="728"/>
      <c r="AD177" s="731"/>
      <c r="AE177" s="731">
        <v>1</v>
      </c>
    </row>
    <row r="178" spans="1:31" s="224" customFormat="1" ht="13.5" hidden="1" customHeight="1">
      <c r="A178" s="225">
        <f t="shared" si="5"/>
        <v>170</v>
      </c>
      <c r="B178" s="217" t="s">
        <v>1543</v>
      </c>
      <c r="C178" s="219"/>
      <c r="D178" s="241"/>
      <c r="E178" s="241"/>
      <c r="F178" s="241"/>
      <c r="G178" s="241"/>
      <c r="H178" s="269" t="s">
        <v>1544</v>
      </c>
      <c r="I178" s="729"/>
      <c r="J178" s="728"/>
      <c r="K178" s="729" t="s">
        <v>1545</v>
      </c>
      <c r="L178" s="728"/>
      <c r="M178" s="728"/>
      <c r="N178" s="728"/>
      <c r="O178" s="728"/>
      <c r="P178" s="730"/>
      <c r="Q178" s="728" t="s">
        <v>823</v>
      </c>
      <c r="R178" s="730" t="s">
        <v>864</v>
      </c>
      <c r="S178" s="243" t="s">
        <v>1545</v>
      </c>
      <c r="T178" s="731"/>
      <c r="U178" s="728"/>
      <c r="V178" s="732"/>
      <c r="W178" s="260"/>
      <c r="X178" s="260" t="s">
        <v>864</v>
      </c>
      <c r="Y178" s="232"/>
      <c r="Z178" s="266" t="s">
        <v>1546</v>
      </c>
      <c r="AA178" s="263" t="s">
        <v>1547</v>
      </c>
      <c r="AB178" s="734"/>
      <c r="AC178" s="728"/>
      <c r="AD178" s="731"/>
      <c r="AE178" s="731">
        <v>1</v>
      </c>
    </row>
    <row r="179" spans="1:31" s="224" customFormat="1" ht="13.5" hidden="1" customHeight="1">
      <c r="A179" s="225">
        <f t="shared" si="5"/>
        <v>171</v>
      </c>
      <c r="B179" s="217"/>
      <c r="C179" s="217" t="s">
        <v>1404</v>
      </c>
      <c r="D179" s="241"/>
      <c r="E179" s="241"/>
      <c r="F179" s="241"/>
      <c r="G179" s="241"/>
      <c r="H179" s="728" t="s">
        <v>1695</v>
      </c>
      <c r="I179" s="729"/>
      <c r="J179" s="728"/>
      <c r="K179" s="729" t="s">
        <v>1688</v>
      </c>
      <c r="L179" s="728"/>
      <c r="M179" s="728"/>
      <c r="N179" s="728"/>
      <c r="O179" s="728"/>
      <c r="P179" s="730"/>
      <c r="Q179" s="728" t="s">
        <v>817</v>
      </c>
      <c r="R179" s="730"/>
      <c r="S179" s="728" t="s">
        <v>863</v>
      </c>
      <c r="T179" s="731"/>
      <c r="U179" s="728"/>
      <c r="V179" s="732"/>
      <c r="W179" s="260"/>
      <c r="X179" s="260" t="s">
        <v>864</v>
      </c>
      <c r="Y179" s="232"/>
      <c r="Z179" s="733"/>
      <c r="AA179" s="263"/>
      <c r="AB179" s="734"/>
      <c r="AC179" s="728"/>
      <c r="AD179" s="731"/>
      <c r="AE179" s="731">
        <v>1</v>
      </c>
    </row>
    <row r="180" spans="1:31" s="158" customFormat="1" ht="12.75" hidden="1" customHeight="1">
      <c r="A180" s="225">
        <f t="shared" si="5"/>
        <v>172</v>
      </c>
      <c r="B180" s="217"/>
      <c r="C180" s="241" t="s">
        <v>1548</v>
      </c>
      <c r="D180" s="241"/>
      <c r="E180" s="241"/>
      <c r="F180" s="241"/>
      <c r="G180" s="241"/>
      <c r="H180" s="728" t="s">
        <v>1549</v>
      </c>
      <c r="I180" s="729" t="s">
        <v>930</v>
      </c>
      <c r="J180" s="728"/>
      <c r="K180" s="729" t="s">
        <v>931</v>
      </c>
      <c r="L180" s="728"/>
      <c r="M180" s="728"/>
      <c r="N180" s="728"/>
      <c r="O180" s="728"/>
      <c r="P180" s="730"/>
      <c r="Q180" s="728" t="s">
        <v>820</v>
      </c>
      <c r="R180" s="730"/>
      <c r="S180" s="728" t="s">
        <v>879</v>
      </c>
      <c r="T180" s="731"/>
      <c r="U180" s="728"/>
      <c r="V180" s="732"/>
      <c r="W180" s="732"/>
      <c r="X180" s="732" t="s">
        <v>864</v>
      </c>
      <c r="Y180" s="232"/>
      <c r="Z180" s="733"/>
      <c r="AA180" s="263"/>
      <c r="AB180" s="734"/>
      <c r="AC180" s="728"/>
      <c r="AD180" s="731"/>
      <c r="AE180" s="731">
        <v>1</v>
      </c>
    </row>
    <row r="181" spans="1:31" s="158" customFormat="1" ht="12.75" hidden="1" customHeight="1">
      <c r="A181" s="225">
        <f t="shared" si="5"/>
        <v>173</v>
      </c>
      <c r="B181" s="217"/>
      <c r="C181" s="241" t="s">
        <v>1550</v>
      </c>
      <c r="D181" s="241"/>
      <c r="E181" s="241"/>
      <c r="F181" s="241"/>
      <c r="G181" s="241"/>
      <c r="H181" s="742" t="s">
        <v>1551</v>
      </c>
      <c r="I181" s="729" t="s">
        <v>1552</v>
      </c>
      <c r="J181" s="728"/>
      <c r="K181" s="729" t="s">
        <v>970</v>
      </c>
      <c r="L181" s="728"/>
      <c r="M181" s="728"/>
      <c r="N181" s="728"/>
      <c r="O181" s="728"/>
      <c r="P181" s="730"/>
      <c r="Q181" s="728" t="s">
        <v>820</v>
      </c>
      <c r="R181" s="730"/>
      <c r="S181" s="728" t="s">
        <v>863</v>
      </c>
      <c r="T181" s="731" t="s">
        <v>864</v>
      </c>
      <c r="U181" s="729" t="s">
        <v>1696</v>
      </c>
      <c r="V181" s="732"/>
      <c r="W181" s="260"/>
      <c r="X181" s="260" t="s">
        <v>864</v>
      </c>
      <c r="Y181" s="232"/>
      <c r="Z181" s="386" t="s">
        <v>1553</v>
      </c>
      <c r="AA181" s="389" t="s">
        <v>1554</v>
      </c>
      <c r="AB181" s="734" t="s">
        <v>1555</v>
      </c>
      <c r="AC181" s="728"/>
      <c r="AD181" s="731"/>
      <c r="AE181" s="731">
        <v>1</v>
      </c>
    </row>
    <row r="182" spans="1:31" s="158" customFormat="1" ht="12.75" hidden="1" customHeight="1">
      <c r="A182" s="225">
        <f>ROW()-8</f>
        <v>174</v>
      </c>
      <c r="B182" s="217"/>
      <c r="C182" s="241" t="s">
        <v>1697</v>
      </c>
      <c r="D182" s="241"/>
      <c r="E182" s="241"/>
      <c r="F182" s="241"/>
      <c r="G182" s="241"/>
      <c r="H182" s="742"/>
      <c r="I182" s="729"/>
      <c r="J182" s="728"/>
      <c r="K182" s="729" t="s">
        <v>1698</v>
      </c>
      <c r="L182" s="728"/>
      <c r="M182" s="728"/>
      <c r="N182" s="728"/>
      <c r="O182" s="728"/>
      <c r="P182" s="730"/>
      <c r="Q182" s="728" t="s">
        <v>817</v>
      </c>
      <c r="R182" s="730" t="s">
        <v>864</v>
      </c>
      <c r="S182" s="378" t="s">
        <v>1698</v>
      </c>
      <c r="T182" s="731"/>
      <c r="U182" s="728"/>
      <c r="V182" s="732"/>
      <c r="W182" s="732"/>
      <c r="X182" s="732"/>
      <c r="Y182" s="232"/>
      <c r="Z182" s="733"/>
      <c r="AA182" s="728"/>
      <c r="AB182" s="734"/>
      <c r="AC182" s="728"/>
      <c r="AD182" s="731"/>
      <c r="AE182" s="731">
        <v>1</v>
      </c>
    </row>
    <row r="183" spans="1:31" s="158" customFormat="1" ht="12" hidden="1" customHeight="1">
      <c r="A183" s="225">
        <f>ROW()-8</f>
        <v>175</v>
      </c>
      <c r="B183" s="217"/>
      <c r="C183" s="241"/>
      <c r="D183" s="241" t="s">
        <v>831</v>
      </c>
      <c r="E183" s="241"/>
      <c r="F183" s="241"/>
      <c r="G183" s="241"/>
      <c r="H183" s="728" t="s">
        <v>1398</v>
      </c>
      <c r="I183" s="729"/>
      <c r="J183" s="728"/>
      <c r="K183" s="729" t="s">
        <v>1218</v>
      </c>
      <c r="L183" s="728"/>
      <c r="M183" s="728"/>
      <c r="N183" s="728"/>
      <c r="O183" s="728"/>
      <c r="P183" s="730"/>
      <c r="Q183" s="728" t="s">
        <v>817</v>
      </c>
      <c r="R183" s="730"/>
      <c r="S183" s="728" t="s">
        <v>863</v>
      </c>
      <c r="T183" s="731"/>
      <c r="U183" s="741"/>
      <c r="V183" s="732"/>
      <c r="W183" s="260"/>
      <c r="X183" s="260"/>
      <c r="Y183" s="232"/>
      <c r="Z183" s="733"/>
      <c r="AA183" s="728"/>
      <c r="AB183" s="734"/>
      <c r="AC183" s="728"/>
      <c r="AD183" s="731"/>
      <c r="AE183" s="731">
        <v>1</v>
      </c>
    </row>
    <row r="184" spans="1:31" s="158" customFormat="1" ht="12.75" hidden="1" customHeight="1">
      <c r="A184" s="225">
        <f>ROW()-8</f>
        <v>176</v>
      </c>
      <c r="B184" s="217"/>
      <c r="C184" s="241"/>
      <c r="D184" s="241" t="s">
        <v>1399</v>
      </c>
      <c r="E184" s="241"/>
      <c r="F184" s="241"/>
      <c r="G184" s="241"/>
      <c r="H184" s="728" t="s">
        <v>1400</v>
      </c>
      <c r="I184" s="736" t="s">
        <v>1401</v>
      </c>
      <c r="J184" s="728"/>
      <c r="K184" s="729" t="s">
        <v>1352</v>
      </c>
      <c r="L184" s="728"/>
      <c r="M184" s="728"/>
      <c r="N184" s="728"/>
      <c r="O184" s="728"/>
      <c r="P184" s="730"/>
      <c r="Q184" s="728" t="s">
        <v>820</v>
      </c>
      <c r="R184" s="730"/>
      <c r="S184" s="728" t="s">
        <v>863</v>
      </c>
      <c r="T184" s="731"/>
      <c r="U184" s="731"/>
      <c r="V184" s="732"/>
      <c r="W184" s="732"/>
      <c r="X184" s="732"/>
      <c r="Y184" s="232"/>
      <c r="Z184" s="733"/>
      <c r="AA184" s="728"/>
      <c r="AB184" s="734"/>
      <c r="AC184" s="728"/>
      <c r="AD184" s="731"/>
      <c r="AE184" s="731">
        <v>1</v>
      </c>
    </row>
    <row r="185" spans="1:31" s="158" customFormat="1" ht="12.75" hidden="1" customHeight="1">
      <c r="A185" s="225">
        <f t="shared" si="5"/>
        <v>177</v>
      </c>
      <c r="B185" s="217"/>
      <c r="C185" s="241" t="s">
        <v>1699</v>
      </c>
      <c r="D185" s="241"/>
      <c r="E185" s="241"/>
      <c r="F185" s="241"/>
      <c r="G185" s="241"/>
      <c r="H185" s="742" t="s">
        <v>1700</v>
      </c>
      <c r="I185" s="729"/>
      <c r="J185" s="728"/>
      <c r="K185" s="729" t="s">
        <v>1701</v>
      </c>
      <c r="L185" s="728"/>
      <c r="M185" s="728"/>
      <c r="N185" s="728"/>
      <c r="O185" s="728"/>
      <c r="P185" s="730"/>
      <c r="Q185" s="728" t="s">
        <v>817</v>
      </c>
      <c r="R185" s="730" t="s">
        <v>864</v>
      </c>
      <c r="S185" s="378" t="s">
        <v>1701</v>
      </c>
      <c r="T185" s="731"/>
      <c r="U185" s="728"/>
      <c r="V185" s="732"/>
      <c r="W185" s="732"/>
      <c r="X185" s="260" t="s">
        <v>864</v>
      </c>
      <c r="Y185" s="232"/>
      <c r="Z185" s="733"/>
      <c r="AA185" s="728"/>
      <c r="AB185" s="734"/>
      <c r="AC185" s="728"/>
      <c r="AD185" s="731"/>
      <c r="AE185" s="731">
        <v>1</v>
      </c>
    </row>
    <row r="186" spans="1:31" s="158" customFormat="1" ht="12.75" hidden="1" customHeight="1">
      <c r="A186" s="225">
        <f t="shared" si="5"/>
        <v>178</v>
      </c>
      <c r="B186" s="217"/>
      <c r="C186" s="241"/>
      <c r="D186" s="241" t="s">
        <v>1702</v>
      </c>
      <c r="E186" s="241"/>
      <c r="F186" s="241"/>
      <c r="G186" s="241"/>
      <c r="H186" s="742" t="s">
        <v>1703</v>
      </c>
      <c r="I186" s="729" t="s">
        <v>1704</v>
      </c>
      <c r="J186" s="728"/>
      <c r="K186" s="729" t="s">
        <v>1705</v>
      </c>
      <c r="L186" s="728"/>
      <c r="M186" s="728"/>
      <c r="N186" s="728"/>
      <c r="O186" s="728"/>
      <c r="P186" s="730"/>
      <c r="Q186" s="728" t="s">
        <v>820</v>
      </c>
      <c r="R186" s="730"/>
      <c r="S186" s="728" t="s">
        <v>863</v>
      </c>
      <c r="T186" s="731" t="s">
        <v>864</v>
      </c>
      <c r="U186" s="728" t="s">
        <v>1706</v>
      </c>
      <c r="V186" s="732"/>
      <c r="W186" s="732"/>
      <c r="X186" s="260" t="s">
        <v>864</v>
      </c>
      <c r="Y186" s="232"/>
      <c r="Z186" s="733"/>
      <c r="AA186" s="728"/>
      <c r="AB186" s="734"/>
      <c r="AC186" s="728"/>
      <c r="AD186" s="731"/>
      <c r="AE186" s="731">
        <v>1</v>
      </c>
    </row>
    <row r="187" spans="1:31" s="158" customFormat="1" ht="12.75" hidden="1" customHeight="1">
      <c r="A187" s="225">
        <f t="shared" si="5"/>
        <v>179</v>
      </c>
      <c r="B187" s="217"/>
      <c r="C187" s="241"/>
      <c r="D187" s="241" t="s">
        <v>1707</v>
      </c>
      <c r="E187" s="241"/>
      <c r="F187" s="241"/>
      <c r="G187" s="241"/>
      <c r="H187" s="742" t="s">
        <v>1708</v>
      </c>
      <c r="I187" s="729" t="s">
        <v>1709</v>
      </c>
      <c r="J187" s="728"/>
      <c r="K187" s="729" t="s">
        <v>1710</v>
      </c>
      <c r="L187" s="728"/>
      <c r="M187" s="728"/>
      <c r="N187" s="728"/>
      <c r="O187" s="728"/>
      <c r="P187" s="730"/>
      <c r="Q187" s="728" t="s">
        <v>817</v>
      </c>
      <c r="R187" s="730"/>
      <c r="S187" s="728" t="s">
        <v>863</v>
      </c>
      <c r="T187" s="731" t="s">
        <v>864</v>
      </c>
      <c r="U187" s="728" t="s">
        <v>1711</v>
      </c>
      <c r="V187" s="732"/>
      <c r="W187" s="732"/>
      <c r="X187" s="260" t="s">
        <v>864</v>
      </c>
      <c r="Y187" s="232"/>
      <c r="Z187" s="733"/>
      <c r="AA187" s="728"/>
      <c r="AB187" s="734"/>
      <c r="AC187" s="728"/>
      <c r="AD187" s="731"/>
      <c r="AE187" s="731">
        <v>1</v>
      </c>
    </row>
    <row r="188" spans="1:31" s="158" customFormat="1" ht="12.75" hidden="1" customHeight="1">
      <c r="A188" s="225">
        <f t="shared" si="5"/>
        <v>180</v>
      </c>
      <c r="B188" s="217"/>
      <c r="C188" s="241"/>
      <c r="D188" s="241" t="s">
        <v>1712</v>
      </c>
      <c r="E188" s="241"/>
      <c r="F188" s="241"/>
      <c r="G188" s="241"/>
      <c r="H188" s="742"/>
      <c r="I188" s="729"/>
      <c r="J188" s="728"/>
      <c r="K188" s="729" t="s">
        <v>1713</v>
      </c>
      <c r="L188" s="728"/>
      <c r="M188" s="728"/>
      <c r="N188" s="728"/>
      <c r="O188" s="728"/>
      <c r="P188" s="730"/>
      <c r="Q188" s="728" t="s">
        <v>817</v>
      </c>
      <c r="R188" s="730"/>
      <c r="S188" s="728" t="s">
        <v>863</v>
      </c>
      <c r="T188" s="731"/>
      <c r="U188" s="728"/>
      <c r="V188" s="732"/>
      <c r="W188" s="732"/>
      <c r="X188" s="260" t="s">
        <v>864</v>
      </c>
      <c r="Y188" s="232"/>
      <c r="Z188" s="733"/>
      <c r="AA188" s="728"/>
      <c r="AB188" s="734"/>
      <c r="AC188" s="728"/>
      <c r="AD188" s="731"/>
      <c r="AE188" s="731">
        <v>1</v>
      </c>
    </row>
    <row r="189" spans="1:31" s="158" customFormat="1" ht="12.75" hidden="1" customHeight="1">
      <c r="A189" s="225">
        <f t="shared" si="5"/>
        <v>181</v>
      </c>
      <c r="B189" s="217"/>
      <c r="C189" s="241"/>
      <c r="D189" s="241" t="s">
        <v>1572</v>
      </c>
      <c r="E189" s="241"/>
      <c r="F189" s="241"/>
      <c r="G189" s="241"/>
      <c r="H189" s="269" t="s">
        <v>1573</v>
      </c>
      <c r="I189" s="264" t="s">
        <v>1574</v>
      </c>
      <c r="J189" s="728"/>
      <c r="K189" s="729" t="s">
        <v>1714</v>
      </c>
      <c r="L189" s="728"/>
      <c r="M189" s="728"/>
      <c r="N189" s="728"/>
      <c r="O189" s="728"/>
      <c r="P189" s="730"/>
      <c r="Q189" s="728" t="s">
        <v>820</v>
      </c>
      <c r="R189" s="730"/>
      <c r="S189" s="728" t="s">
        <v>863</v>
      </c>
      <c r="T189" s="731" t="s">
        <v>864</v>
      </c>
      <c r="U189" s="728" t="s">
        <v>1715</v>
      </c>
      <c r="V189" s="732"/>
      <c r="W189" s="732"/>
      <c r="X189" s="260" t="s">
        <v>864</v>
      </c>
      <c r="Y189" s="232"/>
      <c r="Z189" s="733"/>
      <c r="AA189" s="728"/>
      <c r="AB189" s="734"/>
      <c r="AC189" s="728"/>
      <c r="AD189" s="731"/>
      <c r="AE189" s="731">
        <v>1</v>
      </c>
    </row>
    <row r="190" spans="1:31" s="158" customFormat="1" ht="12.75" hidden="1" customHeight="1">
      <c r="A190" s="225">
        <f t="shared" si="5"/>
        <v>182</v>
      </c>
      <c r="B190" s="217"/>
      <c r="C190" s="241" t="s">
        <v>1716</v>
      </c>
      <c r="D190" s="241"/>
      <c r="E190" s="241"/>
      <c r="F190" s="241"/>
      <c r="G190" s="241"/>
      <c r="H190" s="742"/>
      <c r="I190" s="729"/>
      <c r="J190" s="728"/>
      <c r="K190" s="729" t="s">
        <v>1717</v>
      </c>
      <c r="L190" s="728"/>
      <c r="M190" s="728"/>
      <c r="N190" s="728"/>
      <c r="O190" s="728"/>
      <c r="P190" s="730"/>
      <c r="Q190" s="728" t="s">
        <v>817</v>
      </c>
      <c r="R190" s="730" t="s">
        <v>864</v>
      </c>
      <c r="S190" s="378" t="s">
        <v>1717</v>
      </c>
      <c r="T190" s="731"/>
      <c r="U190" s="728"/>
      <c r="V190" s="732"/>
      <c r="W190" s="732"/>
      <c r="X190" s="260" t="s">
        <v>864</v>
      </c>
      <c r="Y190" s="232"/>
      <c r="Z190" s="733"/>
      <c r="AA190" s="728"/>
      <c r="AB190" s="734"/>
      <c r="AC190" s="728"/>
      <c r="AD190" s="731"/>
      <c r="AE190" s="731">
        <v>1</v>
      </c>
    </row>
    <row r="191" spans="1:31" s="158" customFormat="1" ht="12.75" hidden="1" customHeight="1">
      <c r="A191" s="225">
        <f t="shared" si="5"/>
        <v>183</v>
      </c>
      <c r="B191" s="217"/>
      <c r="C191" s="241"/>
      <c r="D191" s="241" t="s">
        <v>1718</v>
      </c>
      <c r="E191" s="241"/>
      <c r="F191" s="241"/>
      <c r="G191" s="241"/>
      <c r="H191" s="266" t="s">
        <v>1557</v>
      </c>
      <c r="I191" s="264" t="s">
        <v>1558</v>
      </c>
      <c r="J191" s="263"/>
      <c r="K191" s="729" t="s">
        <v>1559</v>
      </c>
      <c r="L191" s="728"/>
      <c r="M191" s="728"/>
      <c r="N191" s="728"/>
      <c r="O191" s="728"/>
      <c r="P191" s="730"/>
      <c r="Q191" s="728" t="s">
        <v>820</v>
      </c>
      <c r="R191" s="730"/>
      <c r="S191" s="728" t="s">
        <v>863</v>
      </c>
      <c r="T191" s="731" t="s">
        <v>864</v>
      </c>
      <c r="U191" s="728" t="s">
        <v>1719</v>
      </c>
      <c r="V191" s="265"/>
      <c r="W191" s="260"/>
      <c r="X191" s="260" t="s">
        <v>864</v>
      </c>
      <c r="Y191" s="232"/>
      <c r="Z191" s="387" t="s">
        <v>1560</v>
      </c>
      <c r="AA191" s="389" t="s">
        <v>1554</v>
      </c>
      <c r="AB191" s="267" t="s">
        <v>1561</v>
      </c>
      <c r="AC191" s="263"/>
      <c r="AD191" s="731"/>
      <c r="AE191" s="731">
        <v>1</v>
      </c>
    </row>
    <row r="192" spans="1:31" s="510" customFormat="1" ht="12.75" hidden="1" customHeight="1">
      <c r="A192" s="225">
        <f t="shared" si="5"/>
        <v>184</v>
      </c>
      <c r="B192" s="217"/>
      <c r="C192" s="218"/>
      <c r="D192" s="218" t="s">
        <v>1720</v>
      </c>
      <c r="E192" s="241"/>
      <c r="F192" s="241"/>
      <c r="G192" s="241"/>
      <c r="H192" s="742" t="s">
        <v>1721</v>
      </c>
      <c r="I192" s="729"/>
      <c r="J192" s="728"/>
      <c r="K192" s="729" t="s">
        <v>1722</v>
      </c>
      <c r="L192" s="728"/>
      <c r="M192" s="728"/>
      <c r="N192" s="728"/>
      <c r="O192" s="728"/>
      <c r="P192" s="730"/>
      <c r="Q192" s="255" t="s">
        <v>817</v>
      </c>
      <c r="R192" s="376"/>
      <c r="S192" s="255" t="s">
        <v>863</v>
      </c>
      <c r="T192" s="731"/>
      <c r="U192" s="728"/>
      <c r="V192" s="732"/>
      <c r="W192" s="732"/>
      <c r="X192" s="509"/>
      <c r="Y192" s="232"/>
      <c r="Z192" s="743"/>
      <c r="AA192" s="728"/>
      <c r="AB192" s="734"/>
      <c r="AC192" s="728"/>
      <c r="AD192" s="731"/>
      <c r="AE192" s="731">
        <v>1</v>
      </c>
    </row>
    <row r="193" spans="1:1017" s="249" customFormat="1" ht="13.5" hidden="1" customHeight="1">
      <c r="A193" s="225">
        <f t="shared" si="5"/>
        <v>185</v>
      </c>
      <c r="B193" s="218"/>
      <c r="C193" s="218"/>
      <c r="D193" s="218" t="s">
        <v>1568</v>
      </c>
      <c r="E193" s="218"/>
      <c r="F193" s="218"/>
      <c r="G193" s="218"/>
      <c r="H193" s="499" t="s">
        <v>1723</v>
      </c>
      <c r="I193" s="497"/>
      <c r="J193" s="255"/>
      <c r="K193" s="497" t="s">
        <v>1570</v>
      </c>
      <c r="L193" s="255"/>
      <c r="M193" s="255"/>
      <c r="N193" s="255"/>
      <c r="O193" s="255"/>
      <c r="P193" s="376"/>
      <c r="Q193" s="255" t="s">
        <v>817</v>
      </c>
      <c r="R193" s="376"/>
      <c r="S193" s="255" t="s">
        <v>863</v>
      </c>
      <c r="T193" s="373"/>
      <c r="U193" s="255"/>
      <c r="V193" s="374"/>
      <c r="W193" s="732"/>
      <c r="X193" s="374" t="s">
        <v>864</v>
      </c>
      <c r="Y193" s="500"/>
      <c r="Z193" s="501" t="s">
        <v>1571</v>
      </c>
      <c r="AA193" s="255"/>
      <c r="AB193" s="245"/>
      <c r="AC193" s="255"/>
      <c r="AD193" s="373"/>
      <c r="AE193" s="373">
        <v>1</v>
      </c>
    </row>
    <row r="194" spans="1:1017" s="158" customFormat="1" ht="12.75" hidden="1" customHeight="1">
      <c r="A194" s="225">
        <f t="shared" si="5"/>
        <v>186</v>
      </c>
      <c r="B194" s="217"/>
      <c r="C194" s="241"/>
      <c r="D194" s="241" t="s">
        <v>1572</v>
      </c>
      <c r="E194" s="241"/>
      <c r="F194" s="241"/>
      <c r="G194" s="241"/>
      <c r="H194" s="269" t="s">
        <v>1573</v>
      </c>
      <c r="I194" s="264" t="s">
        <v>1574</v>
      </c>
      <c r="J194" s="263"/>
      <c r="K194" s="729" t="s">
        <v>1575</v>
      </c>
      <c r="L194" s="728"/>
      <c r="M194" s="728"/>
      <c r="N194" s="728"/>
      <c r="O194" s="728"/>
      <c r="P194" s="730"/>
      <c r="Q194" s="728" t="s">
        <v>820</v>
      </c>
      <c r="R194" s="730"/>
      <c r="S194" s="728" t="s">
        <v>863</v>
      </c>
      <c r="T194" s="731" t="s">
        <v>864</v>
      </c>
      <c r="U194" s="728" t="s">
        <v>1715</v>
      </c>
      <c r="V194" s="265"/>
      <c r="W194" s="260"/>
      <c r="X194" s="260" t="s">
        <v>864</v>
      </c>
      <c r="Y194" s="232"/>
      <c r="Z194" s="388" t="s">
        <v>1576</v>
      </c>
      <c r="AA194" s="389" t="s">
        <v>1554</v>
      </c>
      <c r="AB194" s="267"/>
      <c r="AC194" s="263"/>
      <c r="AD194" s="731"/>
      <c r="AE194" s="731">
        <v>1</v>
      </c>
    </row>
    <row r="195" spans="1:1017" s="224" customFormat="1" ht="12.75" hidden="1" customHeight="1">
      <c r="A195" s="225">
        <f t="shared" si="5"/>
        <v>187</v>
      </c>
      <c r="B195" s="217"/>
      <c r="C195" s="217"/>
      <c r="D195" s="727" t="s">
        <v>1577</v>
      </c>
      <c r="E195" s="217"/>
      <c r="F195" s="217"/>
      <c r="G195" s="217"/>
      <c r="H195" s="728"/>
      <c r="I195" s="729"/>
      <c r="J195" s="728"/>
      <c r="K195" s="729" t="s">
        <v>1578</v>
      </c>
      <c r="L195" s="728"/>
      <c r="M195" s="728"/>
      <c r="N195" s="728"/>
      <c r="O195" s="728"/>
      <c r="P195" s="730"/>
      <c r="Q195" s="728" t="s">
        <v>817</v>
      </c>
      <c r="R195" s="730" t="s">
        <v>864</v>
      </c>
      <c r="S195" s="243" t="s">
        <v>1578</v>
      </c>
      <c r="T195" s="280"/>
      <c r="U195" s="728"/>
      <c r="V195" s="732"/>
      <c r="W195" s="732"/>
      <c r="X195" s="732" t="s">
        <v>864</v>
      </c>
      <c r="Y195" s="232"/>
      <c r="Z195" s="733" t="s">
        <v>1579</v>
      </c>
      <c r="AA195" s="728"/>
      <c r="AB195" s="734"/>
      <c r="AC195" s="728"/>
      <c r="AD195" s="731"/>
      <c r="AE195" s="731">
        <v>1</v>
      </c>
    </row>
    <row r="196" spans="1:1017" s="158" customFormat="1" ht="12.75" hidden="1" customHeight="1">
      <c r="A196" s="225">
        <f t="shared" si="5"/>
        <v>188</v>
      </c>
      <c r="B196" s="217"/>
      <c r="C196" s="241"/>
      <c r="D196" s="241"/>
      <c r="E196" s="241" t="s">
        <v>1580</v>
      </c>
      <c r="F196" s="241"/>
      <c r="G196" s="241"/>
      <c r="H196" s="269" t="s">
        <v>1581</v>
      </c>
      <c r="I196" s="264"/>
      <c r="J196" s="263"/>
      <c r="K196" s="729" t="s">
        <v>970</v>
      </c>
      <c r="L196" s="728"/>
      <c r="M196" s="728"/>
      <c r="N196" s="728"/>
      <c r="O196" s="728"/>
      <c r="P196" s="730"/>
      <c r="Q196" s="737" t="s">
        <v>817</v>
      </c>
      <c r="R196" s="730"/>
      <c r="S196" s="728" t="s">
        <v>863</v>
      </c>
      <c r="T196" s="268" t="s">
        <v>864</v>
      </c>
      <c r="U196" s="263" t="s">
        <v>1724</v>
      </c>
      <c r="V196" s="265"/>
      <c r="W196" s="260"/>
      <c r="X196" s="260" t="s">
        <v>864</v>
      </c>
      <c r="Y196" s="232"/>
      <c r="Z196" s="266"/>
      <c r="AA196" s="263"/>
      <c r="AB196" s="261"/>
      <c r="AC196" s="263"/>
      <c r="AD196" s="731"/>
      <c r="AE196" s="731">
        <v>1</v>
      </c>
    </row>
    <row r="197" spans="1:1017" s="249" customFormat="1" ht="12.75" hidden="1" customHeight="1">
      <c r="A197" s="225">
        <f t="shared" si="5"/>
        <v>189</v>
      </c>
      <c r="B197" s="217"/>
      <c r="C197" s="221"/>
      <c r="D197" s="241"/>
      <c r="E197" s="241" t="s">
        <v>1583</v>
      </c>
      <c r="F197" s="241" t="s">
        <v>1584</v>
      </c>
      <c r="G197" s="241"/>
      <c r="H197" s="728"/>
      <c r="I197" s="729"/>
      <c r="J197" s="728"/>
      <c r="K197" s="728" t="s">
        <v>1054</v>
      </c>
      <c r="L197" s="728"/>
      <c r="M197" s="728"/>
      <c r="N197" s="728"/>
      <c r="O197" s="728"/>
      <c r="P197" s="730"/>
      <c r="Q197" s="728" t="s">
        <v>817</v>
      </c>
      <c r="R197" s="730" t="s">
        <v>864</v>
      </c>
      <c r="S197" s="728" t="s">
        <v>1054</v>
      </c>
      <c r="T197" s="731"/>
      <c r="U197" s="728"/>
      <c r="V197" s="732"/>
      <c r="W197" s="732"/>
      <c r="X197" s="732" t="s">
        <v>864</v>
      </c>
      <c r="Y197" s="232"/>
      <c r="Z197" s="733"/>
      <c r="AA197" s="728"/>
      <c r="AB197" s="734"/>
      <c r="AC197" s="728"/>
      <c r="AD197" s="731"/>
      <c r="AE197" s="731">
        <v>1</v>
      </c>
    </row>
    <row r="198" spans="1:1017" s="224" customFormat="1" ht="14.25" customHeight="1">
      <c r="A198" s="225">
        <f t="shared" si="5"/>
        <v>190</v>
      </c>
      <c r="B198" s="217" t="s">
        <v>1586</v>
      </c>
      <c r="C198" s="217" t="s">
        <v>1587</v>
      </c>
      <c r="D198" s="270"/>
      <c r="E198" s="217"/>
      <c r="F198" s="217"/>
      <c r="G198" s="217"/>
      <c r="H198" s="773" t="s">
        <v>2827</v>
      </c>
      <c r="I198" s="729"/>
      <c r="J198" s="728" t="s">
        <v>1589</v>
      </c>
      <c r="K198" s="729" t="s">
        <v>1590</v>
      </c>
      <c r="L198" s="728"/>
      <c r="M198" s="728"/>
      <c r="N198" s="728"/>
      <c r="O198" s="728"/>
      <c r="P198" s="730">
        <v>1</v>
      </c>
      <c r="Q198" s="728" t="s">
        <v>823</v>
      </c>
      <c r="R198" s="730" t="s">
        <v>864</v>
      </c>
      <c r="S198" s="243" t="s">
        <v>1234</v>
      </c>
      <c r="T198" s="280"/>
      <c r="U198" s="728"/>
      <c r="V198" s="732" t="s">
        <v>864</v>
      </c>
      <c r="W198" s="732" t="s">
        <v>864</v>
      </c>
      <c r="X198" s="732"/>
      <c r="Y198" s="232"/>
      <c r="Z198" s="733"/>
      <c r="AA198" s="728"/>
      <c r="AB198" s="734"/>
      <c r="AC198" s="728"/>
      <c r="AD198" s="731"/>
      <c r="AE198" s="731">
        <v>1</v>
      </c>
    </row>
    <row r="199" spans="1:1017" s="249" customFormat="1" ht="12.95" hidden="1" customHeight="1">
      <c r="A199" s="225">
        <f t="shared" si="5"/>
        <v>191</v>
      </c>
      <c r="B199" s="217" t="s">
        <v>1608</v>
      </c>
      <c r="C199" s="262"/>
      <c r="D199" s="241"/>
      <c r="E199" s="241"/>
      <c r="F199" s="241"/>
      <c r="G199" s="241"/>
      <c r="H199" s="728" t="s">
        <v>1725</v>
      </c>
      <c r="I199" s="729" t="s">
        <v>1726</v>
      </c>
      <c r="J199" s="728"/>
      <c r="K199" s="729" t="s">
        <v>939</v>
      </c>
      <c r="L199" s="728"/>
      <c r="M199" s="728"/>
      <c r="N199" s="728"/>
      <c r="O199" s="728"/>
      <c r="P199" s="730"/>
      <c r="Q199" s="728" t="s">
        <v>823</v>
      </c>
      <c r="R199" s="730"/>
      <c r="S199" s="728" t="s">
        <v>863</v>
      </c>
      <c r="T199" s="731"/>
      <c r="U199" s="728"/>
      <c r="V199" s="731" t="s">
        <v>864</v>
      </c>
      <c r="W199" s="731"/>
      <c r="X199" s="731" t="s">
        <v>864</v>
      </c>
      <c r="Y199" s="232"/>
      <c r="Z199" s="733"/>
      <c r="AA199" s="728"/>
      <c r="AB199" s="728"/>
      <c r="AC199" s="728"/>
      <c r="AD199" s="731"/>
      <c r="AE199" s="731">
        <v>1</v>
      </c>
    </row>
    <row r="200" spans="1:1017" s="249" customFormat="1" ht="12.95" customHeight="1">
      <c r="A200" s="225">
        <f t="shared" si="5"/>
        <v>192</v>
      </c>
      <c r="B200" s="217" t="s">
        <v>1591</v>
      </c>
      <c r="C200" s="221"/>
      <c r="D200" s="241"/>
      <c r="E200" s="241"/>
      <c r="F200" s="241"/>
      <c r="G200" s="241"/>
      <c r="H200" s="773" t="s">
        <v>2832</v>
      </c>
      <c r="I200" s="729"/>
      <c r="J200" s="773" t="s">
        <v>2831</v>
      </c>
      <c r="K200" s="728" t="s">
        <v>1592</v>
      </c>
      <c r="L200" s="728"/>
      <c r="M200" s="728"/>
      <c r="N200" s="728"/>
      <c r="O200" s="728"/>
      <c r="P200" s="730"/>
      <c r="Q200" s="728" t="s">
        <v>817</v>
      </c>
      <c r="R200" s="730" t="s">
        <v>864</v>
      </c>
      <c r="S200" s="728" t="s">
        <v>1592</v>
      </c>
      <c r="T200" s="731"/>
      <c r="U200" s="728"/>
      <c r="V200" s="732" t="s">
        <v>864</v>
      </c>
      <c r="W200" s="732" t="s">
        <v>864</v>
      </c>
      <c r="X200" s="732" t="s">
        <v>864</v>
      </c>
      <c r="Y200" s="232"/>
      <c r="Z200" s="733"/>
      <c r="AA200" s="728"/>
      <c r="AB200" s="734"/>
      <c r="AC200" s="728"/>
      <c r="AD200" s="731">
        <v>1</v>
      </c>
      <c r="AE200" s="731">
        <v>1</v>
      </c>
    </row>
    <row r="201" spans="1:1017" s="249" customFormat="1" ht="12.95" customHeight="1">
      <c r="A201" s="225">
        <f t="shared" si="5"/>
        <v>193</v>
      </c>
      <c r="B201" s="217"/>
      <c r="C201" s="221" t="s">
        <v>1593</v>
      </c>
      <c r="D201" s="221"/>
      <c r="E201" s="241"/>
      <c r="F201" s="241"/>
      <c r="G201" s="241"/>
      <c r="H201" s="255" t="s">
        <v>2833</v>
      </c>
      <c r="I201" s="729"/>
      <c r="J201" s="728"/>
      <c r="K201" s="729" t="s">
        <v>1595</v>
      </c>
      <c r="L201" s="728"/>
      <c r="M201" s="728"/>
      <c r="N201" s="728"/>
      <c r="O201" s="728"/>
      <c r="P201" s="730"/>
      <c r="Q201" s="728" t="s">
        <v>1596</v>
      </c>
      <c r="R201" s="730" t="s">
        <v>864</v>
      </c>
      <c r="S201" s="243" t="s">
        <v>1595</v>
      </c>
      <c r="T201" s="731"/>
      <c r="U201" s="728"/>
      <c r="V201" s="732" t="s">
        <v>864</v>
      </c>
      <c r="W201" s="732" t="s">
        <v>864</v>
      </c>
      <c r="X201" s="732" t="s">
        <v>864</v>
      </c>
      <c r="Y201" s="232"/>
      <c r="Z201" s="733"/>
      <c r="AA201" s="728"/>
      <c r="AB201" s="734"/>
      <c r="AC201" s="728"/>
      <c r="AD201" s="731">
        <v>1</v>
      </c>
      <c r="AE201" s="731">
        <v>1</v>
      </c>
    </row>
    <row r="202" spans="1:1017" s="249" customFormat="1" ht="12.95" customHeight="1">
      <c r="A202" s="225">
        <f t="shared" si="5"/>
        <v>194</v>
      </c>
      <c r="B202" s="217"/>
      <c r="C202" s="221"/>
      <c r="D202" s="241" t="s">
        <v>1597</v>
      </c>
      <c r="E202" s="221"/>
      <c r="F202" s="241"/>
      <c r="G202" s="241"/>
      <c r="H202" s="773" t="s">
        <v>2828</v>
      </c>
      <c r="I202" s="729" t="s">
        <v>1599</v>
      </c>
      <c r="J202" s="728"/>
      <c r="K202" s="729" t="s">
        <v>1600</v>
      </c>
      <c r="L202" s="728"/>
      <c r="M202" s="728"/>
      <c r="N202" s="728"/>
      <c r="O202" s="728"/>
      <c r="P202" s="730"/>
      <c r="Q202" s="728" t="s">
        <v>820</v>
      </c>
      <c r="R202" s="730"/>
      <c r="S202" s="728" t="s">
        <v>863</v>
      </c>
      <c r="T202" s="731"/>
      <c r="U202" s="728"/>
      <c r="V202" s="732" t="s">
        <v>864</v>
      </c>
      <c r="W202" s="732" t="s">
        <v>864</v>
      </c>
      <c r="X202" s="732" t="s">
        <v>864</v>
      </c>
      <c r="Y202" s="232"/>
      <c r="Z202" s="733"/>
      <c r="AA202" s="728"/>
      <c r="AB202" s="734"/>
      <c r="AC202" s="728"/>
      <c r="AD202" s="731">
        <v>1</v>
      </c>
      <c r="AE202" s="731">
        <v>1</v>
      </c>
    </row>
    <row r="203" spans="1:1017" s="249" customFormat="1" ht="12.95" customHeight="1">
      <c r="A203" s="225">
        <f t="shared" si="5"/>
        <v>195</v>
      </c>
      <c r="B203" s="217"/>
      <c r="C203" s="221"/>
      <c r="D203" s="241" t="s">
        <v>1001</v>
      </c>
      <c r="E203" s="221"/>
      <c r="F203" s="241"/>
      <c r="G203" s="241"/>
      <c r="H203" s="773" t="s">
        <v>2829</v>
      </c>
      <c r="I203" s="729" t="s">
        <v>399</v>
      </c>
      <c r="J203" s="728"/>
      <c r="K203" s="729" t="s">
        <v>1004</v>
      </c>
      <c r="L203" s="728"/>
      <c r="M203" s="728"/>
      <c r="N203" s="728"/>
      <c r="O203" s="728"/>
      <c r="P203" s="730"/>
      <c r="Q203" s="728" t="s">
        <v>817</v>
      </c>
      <c r="R203" s="730"/>
      <c r="S203" s="728" t="s">
        <v>863</v>
      </c>
      <c r="T203" s="731"/>
      <c r="U203" s="728"/>
      <c r="V203" s="732" t="s">
        <v>864</v>
      </c>
      <c r="W203" s="732" t="s">
        <v>864</v>
      </c>
      <c r="X203" s="732" t="s">
        <v>864</v>
      </c>
      <c r="Y203" s="232"/>
      <c r="Z203" s="733"/>
      <c r="AA203" s="728"/>
      <c r="AB203" s="734"/>
      <c r="AC203" s="728"/>
      <c r="AD203" s="731">
        <v>1</v>
      </c>
      <c r="AE203" s="731">
        <v>1</v>
      </c>
    </row>
    <row r="204" spans="1:1017" s="249" customFormat="1" ht="12.95" customHeight="1">
      <c r="A204" s="225">
        <f t="shared" si="5"/>
        <v>196</v>
      </c>
      <c r="B204" s="217"/>
      <c r="C204" s="221"/>
      <c r="D204" s="241" t="s">
        <v>1602</v>
      </c>
      <c r="E204" s="221"/>
      <c r="F204" s="241"/>
      <c r="G204" s="241"/>
      <c r="H204" s="773" t="s">
        <v>2830</v>
      </c>
      <c r="I204" s="729" t="s">
        <v>1604</v>
      </c>
      <c r="J204" s="728"/>
      <c r="K204" s="729" t="s">
        <v>1080</v>
      </c>
      <c r="L204" s="728"/>
      <c r="M204" s="728"/>
      <c r="N204" s="728"/>
      <c r="O204" s="728"/>
      <c r="P204" s="730"/>
      <c r="Q204" s="728" t="s">
        <v>820</v>
      </c>
      <c r="R204" s="730"/>
      <c r="S204" s="728" t="s">
        <v>863</v>
      </c>
      <c r="T204" s="731"/>
      <c r="U204" s="728"/>
      <c r="V204" s="732" t="s">
        <v>864</v>
      </c>
      <c r="W204" s="732" t="s">
        <v>864</v>
      </c>
      <c r="X204" s="732" t="s">
        <v>864</v>
      </c>
      <c r="Y204" s="232"/>
      <c r="Z204" s="733"/>
      <c r="AA204" s="728"/>
      <c r="AB204" s="734"/>
      <c r="AC204" s="728"/>
      <c r="AD204" s="731">
        <v>1</v>
      </c>
      <c r="AE204" s="731">
        <v>1</v>
      </c>
    </row>
    <row r="205" spans="1:1017" s="249" customFormat="1" ht="12.95" customHeight="1">
      <c r="A205" s="225">
        <f t="shared" si="5"/>
        <v>197</v>
      </c>
      <c r="B205" s="217"/>
      <c r="C205" s="262"/>
      <c r="D205" s="221" t="s">
        <v>1605</v>
      </c>
      <c r="E205" s="221"/>
      <c r="F205" s="241"/>
      <c r="G205" s="241"/>
      <c r="H205" s="728" t="s">
        <v>1606</v>
      </c>
      <c r="I205" s="729" t="s">
        <v>1607</v>
      </c>
      <c r="J205" s="728"/>
      <c r="K205" s="729" t="s">
        <v>939</v>
      </c>
      <c r="L205" s="728"/>
      <c r="M205" s="728"/>
      <c r="N205" s="728"/>
      <c r="O205" s="728"/>
      <c r="P205" s="730"/>
      <c r="Q205" s="728" t="s">
        <v>817</v>
      </c>
      <c r="R205" s="730"/>
      <c r="S205" s="728" t="s">
        <v>863</v>
      </c>
      <c r="T205" s="731"/>
      <c r="U205" s="728"/>
      <c r="V205" s="731" t="s">
        <v>864</v>
      </c>
      <c r="W205" s="731" t="s">
        <v>864</v>
      </c>
      <c r="X205" s="731" t="s">
        <v>864</v>
      </c>
      <c r="Y205" s="232"/>
      <c r="Z205" s="733"/>
      <c r="AA205" s="728"/>
      <c r="AB205" s="734"/>
      <c r="AC205" s="728"/>
      <c r="AD205" s="731">
        <v>1</v>
      </c>
      <c r="AE205" s="731">
        <v>1</v>
      </c>
    </row>
    <row r="206" spans="1:1017" s="224" customFormat="1" ht="12" customHeight="1">
      <c r="A206" s="225">
        <f>SUBTOTAL(103,createCase[ID])</f>
        <v>117</v>
      </c>
      <c r="C206" s="225">
        <f>SUBTOTAL(103,createCase[Donnée (Niveau 2)])</f>
        <v>31</v>
      </c>
      <c r="D206" s="225">
        <f>SUBTOTAL(103,createCase[Donnée (Niveau 3)])</f>
        <v>55</v>
      </c>
      <c r="E206" s="225">
        <f>SUBTOTAL(103,createCase[Donnée (Niveau 4)])</f>
        <v>23</v>
      </c>
      <c r="F206" s="225">
        <f>SUBTOTAL(103,createCase[Donnée (Niveau 5)])</f>
        <v>4</v>
      </c>
      <c r="G206" s="225">
        <f>SUBTOTAL(103,createCase[Donnée (Niveau 6)])</f>
        <v>0</v>
      </c>
      <c r="H206" s="225">
        <f>SUBTOTAL(103,createCase[Description])</f>
        <v>113</v>
      </c>
      <c r="I206" s="225">
        <f>SUBTOTAL(103,createCase[Exemples])</f>
        <v>71</v>
      </c>
      <c r="J206" s="225">
        <f>SUBTOTAL(103,createCase[Balise NexSIS])</f>
        <v>34</v>
      </c>
      <c r="K206" s="239">
        <f>SUBTOTAL(103,createCase[Nouvelle balise])</f>
        <v>109</v>
      </c>
      <c r="L206" s="225">
        <f>SUBTOTAL(103,createCase[Nantes - balise])</f>
        <v>19</v>
      </c>
      <c r="M206" s="225">
        <f>SUBTOTAL(103,createCase[Nantes - description])</f>
        <v>19</v>
      </c>
      <c r="N206" s="225">
        <f>SUBTOTAL(103,createCase[GT399])</f>
        <v>0</v>
      </c>
      <c r="O206" s="225">
        <f>SUBTOTAL(103,createCase[GT399 description])</f>
        <v>0</v>
      </c>
      <c r="P206" s="234">
        <f>SUBTOTAL(103,createCase[Priorisation])</f>
        <v>13</v>
      </c>
      <c r="Q206" s="225"/>
      <c r="R206" s="234">
        <f>SUBTOTAL(103,createCase[Objet])</f>
        <v>40</v>
      </c>
      <c r="S206" s="225">
        <f>SUBTOTAL(103,createCase[Format (ou type)])</f>
        <v>117</v>
      </c>
      <c r="T206" s="274"/>
      <c r="U206" s="274"/>
      <c r="V206" s="274"/>
      <c r="W206" s="274"/>
      <c r="X206" s="274"/>
      <c r="Y206" s="274"/>
      <c r="Z206" s="274">
        <f>SUBTOTAL(103,createCase[Commentaire Hub Santé])</f>
        <v>22</v>
      </c>
      <c r="AA206" s="225">
        <f>SUBTOTAL(103,createCase[Commentaire Philippe Dreyfus])</f>
        <v>22</v>
      </c>
      <c r="AB206" s="239"/>
      <c r="AC206" s="225">
        <f>SUBTOTAL(103,createCase[Commentaire Yann Penverne])</f>
        <v>0</v>
      </c>
      <c r="AD206" s="225">
        <f>SUBTOTAL(103,createCase[NexSIS])-COUNTIFS(createCase[NexSIS],"=X")</f>
        <v>55</v>
      </c>
      <c r="AE206" s="225">
        <f>SUBTOTAL(103,createCase[Métier])-COUNTIFS(createCase[Métier],"=X")</f>
        <v>116</v>
      </c>
    </row>
    <row r="207" spans="1:1017" s="128" customFormat="1" ht="12" customHeight="1">
      <c r="A207" s="3"/>
      <c r="B207" s="3"/>
      <c r="C207" s="131"/>
      <c r="D207" s="131"/>
      <c r="E207" s="131"/>
      <c r="F207" s="131"/>
      <c r="G207" s="5"/>
      <c r="H207" s="155"/>
      <c r="I207" s="225"/>
      <c r="J207" s="5"/>
      <c r="K207" s="155"/>
      <c r="L207" s="5"/>
      <c r="M207" s="5"/>
      <c r="N207" s="5"/>
      <c r="O207" s="5"/>
      <c r="P207" s="188"/>
      <c r="Q207" s="5"/>
      <c r="R207" s="188"/>
      <c r="S207" s="5"/>
      <c r="T207" s="56"/>
      <c r="U207" s="56"/>
      <c r="V207" s="56"/>
      <c r="W207" s="56"/>
      <c r="X207" s="56"/>
      <c r="Y207"/>
      <c r="Z207" s="178"/>
      <c r="AA207" s="5"/>
      <c r="AB207" s="159"/>
      <c r="AC207" s="56"/>
      <c r="AE207" s="56"/>
      <c r="AMA207"/>
      <c r="AMB207"/>
      <c r="AMC207"/>
    </row>
    <row r="208" spans="1:1017" s="128" customFormat="1" ht="12" customHeight="1">
      <c r="A208" s="129"/>
      <c r="B208" s="129"/>
      <c r="C208" s="129"/>
      <c r="D208" s="129"/>
      <c r="E208" s="129"/>
      <c r="F208" s="129"/>
      <c r="G208" s="96"/>
      <c r="H208" s="96"/>
      <c r="I208" s="225"/>
      <c r="J208" s="96"/>
      <c r="K208" s="159"/>
      <c r="L208" s="96"/>
      <c r="M208" s="96"/>
      <c r="N208" s="96"/>
      <c r="O208" s="96"/>
      <c r="P208" s="173"/>
      <c r="Q208" s="96"/>
      <c r="R208" s="173"/>
      <c r="S208" s="96"/>
      <c r="T208" s="277"/>
      <c r="U208" s="96"/>
      <c r="V208" s="96"/>
      <c r="W208" s="96"/>
      <c r="X208" s="96"/>
      <c r="Y208"/>
      <c r="Z208" s="179"/>
      <c r="AA208" s="96"/>
      <c r="AB208" s="159"/>
      <c r="AC208" s="96"/>
      <c r="AE208" s="96"/>
      <c r="AMA208"/>
      <c r="AMB208"/>
      <c r="AMC208"/>
    </row>
    <row r="209" spans="1:1017" s="128" customFormat="1" ht="12" customHeight="1">
      <c r="I209" s="224"/>
      <c r="P209" s="174"/>
      <c r="R209" s="173"/>
      <c r="S209" s="96"/>
      <c r="T209" s="277"/>
      <c r="U209" s="96"/>
      <c r="V209" s="96"/>
      <c r="W209" s="96"/>
      <c r="X209" s="96"/>
      <c r="Y209"/>
      <c r="Z209" s="179"/>
      <c r="AA209" s="96"/>
      <c r="AB209" s="159"/>
      <c r="AC209" s="96"/>
      <c r="AE209" s="96"/>
      <c r="AMA209"/>
      <c r="AMB209"/>
      <c r="AMC209"/>
    </row>
    <row r="210" spans="1:1017" s="128" customFormat="1" ht="12" customHeight="1">
      <c r="I210" s="224"/>
      <c r="P210" s="174"/>
      <c r="R210" s="173"/>
      <c r="S210" s="96"/>
      <c r="T210" s="277"/>
      <c r="U210" s="96"/>
      <c r="V210" s="96"/>
      <c r="W210" s="96"/>
      <c r="X210" s="96"/>
      <c r="Y210"/>
      <c r="Z210" s="179"/>
      <c r="AA210" s="96"/>
      <c r="AB210" s="159"/>
      <c r="AC210" s="96"/>
      <c r="AE210" s="96"/>
      <c r="AMA210"/>
      <c r="AMB210"/>
      <c r="AMC210"/>
    </row>
    <row r="211" spans="1:1017" s="128" customFormat="1" ht="12" customHeight="1">
      <c r="I211" s="224"/>
      <c r="P211" s="174"/>
      <c r="R211" s="173"/>
      <c r="S211" s="96"/>
      <c r="T211" s="277"/>
      <c r="U211" s="96"/>
      <c r="V211" s="96"/>
      <c r="W211" s="96"/>
      <c r="X211" s="96"/>
      <c r="Y211"/>
      <c r="Z211" s="179"/>
      <c r="AA211" s="96"/>
      <c r="AB211" s="159"/>
      <c r="AC211" s="96"/>
      <c r="AE211" s="96"/>
      <c r="AMA211"/>
      <c r="AMB211"/>
      <c r="AMC211"/>
    </row>
    <row r="212" spans="1:1017" s="128" customFormat="1" ht="12" customHeight="1">
      <c r="I212" s="224"/>
      <c r="P212" s="174"/>
      <c r="R212" s="173"/>
      <c r="S212" s="96"/>
      <c r="T212" s="277"/>
      <c r="U212" s="96"/>
      <c r="V212" s="96"/>
      <c r="W212" s="96"/>
      <c r="X212" s="96"/>
      <c r="Y212"/>
      <c r="Z212" s="179"/>
      <c r="AA212" s="96"/>
      <c r="AB212" s="159"/>
      <c r="AC212" s="96"/>
      <c r="AE212" s="96"/>
      <c r="AMA212"/>
      <c r="AMB212"/>
      <c r="AMC212"/>
    </row>
    <row r="213" spans="1:1017" ht="12" customHeight="1">
      <c r="G213" s="128"/>
      <c r="H213" s="128"/>
      <c r="I213" s="224"/>
      <c r="J213" s="128"/>
      <c r="K213" s="128"/>
      <c r="L213" s="128"/>
      <c r="M213" s="128"/>
      <c r="N213" s="128"/>
      <c r="O213" s="128"/>
      <c r="P213" s="174"/>
      <c r="Q213" s="128"/>
    </row>
    <row r="214" spans="1:1017" s="117" customFormat="1" ht="12" customHeight="1">
      <c r="A214" s="128"/>
      <c r="B214" s="128"/>
      <c r="C214" s="128"/>
      <c r="D214" s="128"/>
      <c r="E214" s="128"/>
      <c r="F214" s="128"/>
      <c r="G214" s="96"/>
      <c r="H214" s="96"/>
      <c r="I214" s="225"/>
      <c r="J214" s="96"/>
      <c r="K214" s="159"/>
      <c r="L214" s="96"/>
      <c r="M214" s="96"/>
      <c r="N214" s="96"/>
      <c r="O214" s="96"/>
      <c r="P214" s="173"/>
      <c r="Q214" s="96"/>
      <c r="R214" s="173"/>
      <c r="S214" s="96"/>
      <c r="T214" s="277"/>
      <c r="U214" s="96"/>
      <c r="V214" s="96"/>
      <c r="W214" s="96"/>
      <c r="X214" s="96"/>
      <c r="Y214"/>
      <c r="Z214" s="179"/>
      <c r="AA214" s="96"/>
      <c r="AB214" s="161"/>
      <c r="AC214" s="96"/>
      <c r="AE214" s="96"/>
      <c r="AMB214"/>
    </row>
    <row r="215" spans="1:1017" ht="12" customHeight="1">
      <c r="A215" s="117"/>
      <c r="B215" s="117"/>
      <c r="C215" s="117"/>
      <c r="D215" s="117"/>
      <c r="E215" s="117"/>
      <c r="F215" s="117"/>
      <c r="G215" s="117"/>
      <c r="H215" s="117"/>
      <c r="I215" s="251"/>
      <c r="J215" s="117"/>
      <c r="K215" s="117"/>
      <c r="L215" s="117"/>
      <c r="M215" s="117"/>
      <c r="N215" s="117"/>
      <c r="O215" s="117"/>
      <c r="P215" s="189"/>
      <c r="Q215" s="117"/>
    </row>
    <row r="216" spans="1:1017" ht="12" customHeight="1">
      <c r="R216" s="190"/>
      <c r="S216" s="112"/>
      <c r="T216" s="125"/>
      <c r="U216" s="112"/>
      <c r="V216" s="112"/>
      <c r="W216" s="112"/>
      <c r="X216" s="112"/>
      <c r="Z216" s="180"/>
      <c r="AA216" s="112"/>
      <c r="AC216" s="112"/>
      <c r="AE216" s="112"/>
    </row>
    <row r="228" spans="1:6" ht="12" customHeight="1">
      <c r="A228" s="130"/>
      <c r="B228" s="130"/>
      <c r="C228" s="130"/>
      <c r="D228" s="130"/>
      <c r="E228" s="130"/>
      <c r="F228" s="130"/>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29"/>
      <c r="B236" s="129"/>
      <c r="C236" s="129"/>
      <c r="D236" s="129"/>
      <c r="E236" s="129"/>
      <c r="F236" s="129"/>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6" ht="12" customHeight="1">
      <c r="A241" s="129"/>
      <c r="B241" s="129"/>
      <c r="C241" s="129"/>
      <c r="D241" s="129"/>
      <c r="E241" s="129"/>
      <c r="F241" s="129"/>
    </row>
    <row r="242" spans="1:1016" ht="12" customHeight="1">
      <c r="A242" s="129"/>
      <c r="B242" s="129"/>
      <c r="C242" s="129"/>
      <c r="D242" s="129"/>
      <c r="E242" s="129"/>
      <c r="F242" s="129"/>
    </row>
    <row r="243" spans="1:1016" s="117" customFormat="1" ht="12" customHeight="1">
      <c r="A243" s="129"/>
      <c r="B243" s="129"/>
      <c r="C243" s="129"/>
      <c r="D243" s="129"/>
      <c r="E243" s="129"/>
      <c r="F243" s="129"/>
      <c r="G243" s="96"/>
      <c r="H243" s="96"/>
      <c r="I243" s="225"/>
      <c r="J243" s="96"/>
      <c r="K243" s="159"/>
      <c r="L243" s="96"/>
      <c r="M243" s="96"/>
      <c r="N243" s="96"/>
      <c r="O243" s="96"/>
      <c r="P243" s="173"/>
      <c r="Q243" s="96"/>
      <c r="R243" s="173"/>
      <c r="S243" s="96"/>
      <c r="T243" s="277"/>
      <c r="U243" s="96"/>
      <c r="V243" s="96"/>
      <c r="W243" s="96"/>
      <c r="X243" s="96"/>
      <c r="Y243"/>
      <c r="Z243" s="179"/>
      <c r="AA243" s="96"/>
      <c r="AB243" s="161"/>
      <c r="AC243" s="96"/>
      <c r="AE243" s="96"/>
      <c r="AMB243"/>
    </row>
    <row r="244" spans="1:1016" s="117" customFormat="1" ht="12" customHeight="1">
      <c r="A244" s="130"/>
      <c r="B244" s="130"/>
      <c r="C244" s="130"/>
      <c r="D244" s="130"/>
      <c r="E244" s="130"/>
      <c r="F244" s="130"/>
      <c r="G244" s="96"/>
      <c r="H244" s="96"/>
      <c r="I244" s="225"/>
      <c r="J244" s="96"/>
      <c r="K244" s="159"/>
      <c r="L244" s="96"/>
      <c r="M244" s="96"/>
      <c r="N244" s="96"/>
      <c r="O244" s="96"/>
      <c r="P244" s="173"/>
      <c r="Q244" s="96"/>
      <c r="R244" s="173"/>
      <c r="S244" s="96"/>
      <c r="T244" s="277"/>
      <c r="U244" s="96"/>
      <c r="V244" s="96"/>
      <c r="W244" s="96"/>
      <c r="X244" s="96"/>
      <c r="Y244"/>
      <c r="Z244" s="179"/>
      <c r="AA244" s="96"/>
      <c r="AB244" s="161"/>
      <c r="AC244" s="96"/>
      <c r="AE244" s="96"/>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90"/>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90"/>
      <c r="S246" s="112"/>
      <c r="T246" s="125"/>
      <c r="U246" s="112"/>
      <c r="V246" s="112"/>
      <c r="W246" s="112"/>
      <c r="X246" s="112"/>
      <c r="Y246"/>
      <c r="Z246" s="180"/>
      <c r="AA246" s="112"/>
      <c r="AB246" s="161"/>
      <c r="AC246" s="112"/>
      <c r="AE246" s="112"/>
      <c r="AMB246"/>
    </row>
    <row r="247" spans="1:1016" s="117" customFormat="1" ht="12" customHeight="1">
      <c r="A247" s="123"/>
      <c r="B247" s="123"/>
      <c r="C247" s="123"/>
      <c r="D247" s="123"/>
      <c r="E247" s="123"/>
      <c r="F247" s="123"/>
      <c r="G247" s="112"/>
      <c r="H247" s="112"/>
      <c r="I247" s="276"/>
      <c r="J247" s="112"/>
      <c r="K247" s="161"/>
      <c r="L247" s="112"/>
      <c r="M247" s="112"/>
      <c r="N247" s="112"/>
      <c r="O247" s="112"/>
      <c r="P247" s="190"/>
      <c r="Q247" s="112"/>
      <c r="R247" s="190"/>
      <c r="S247" s="112"/>
      <c r="T247" s="125"/>
      <c r="U247" s="112"/>
      <c r="V247" s="112"/>
      <c r="W247" s="112"/>
      <c r="X247" s="112"/>
      <c r="Y247"/>
      <c r="Z247" s="180"/>
      <c r="AA247" s="112"/>
      <c r="AB247" s="161"/>
      <c r="AC247" s="112"/>
      <c r="AE247" s="112"/>
      <c r="AMB247"/>
    </row>
    <row r="248" spans="1:1016" s="117" customFormat="1" ht="12" customHeight="1">
      <c r="A248" s="123"/>
      <c r="B248" s="123"/>
      <c r="C248" s="123"/>
      <c r="D248" s="123"/>
      <c r="E248" s="123"/>
      <c r="F248" s="123"/>
      <c r="G248" s="112"/>
      <c r="H248" s="112"/>
      <c r="I248" s="276"/>
      <c r="J248" s="112"/>
      <c r="K248" s="161"/>
      <c r="L248" s="112"/>
      <c r="M248" s="112"/>
      <c r="N248" s="112"/>
      <c r="O248" s="112"/>
      <c r="P248" s="190"/>
      <c r="Q248" s="112"/>
      <c r="R248" s="190"/>
      <c r="S248" s="112"/>
      <c r="T248" s="125"/>
      <c r="U248" s="112"/>
      <c r="V248" s="112"/>
      <c r="W248" s="112"/>
      <c r="X248" s="112"/>
      <c r="Y248"/>
      <c r="Z248" s="180"/>
      <c r="AA248" s="112"/>
      <c r="AB248" s="161"/>
      <c r="AC248" s="112"/>
      <c r="AE248" s="112"/>
      <c r="AMB248"/>
    </row>
    <row r="249" spans="1:1016" s="117" customFormat="1" ht="12" customHeight="1">
      <c r="A249" s="123"/>
      <c r="B249" s="123"/>
      <c r="C249" s="123"/>
      <c r="D249" s="123"/>
      <c r="E249" s="123"/>
      <c r="F249" s="123"/>
      <c r="G249" s="112"/>
      <c r="H249" s="112"/>
      <c r="I249" s="276"/>
      <c r="J249" s="112"/>
      <c r="K249" s="161"/>
      <c r="L249" s="112"/>
      <c r="M249" s="112"/>
      <c r="N249" s="112"/>
      <c r="O249" s="112"/>
      <c r="P249" s="190"/>
      <c r="Q249" s="112"/>
      <c r="R249" s="190"/>
      <c r="S249" s="112"/>
      <c r="T249" s="125"/>
      <c r="U249" s="112"/>
      <c r="V249" s="112"/>
      <c r="W249" s="112"/>
      <c r="X249" s="112"/>
      <c r="Y249"/>
      <c r="Z249" s="180"/>
      <c r="AA249" s="112"/>
      <c r="AB249" s="161"/>
      <c r="AC249" s="112"/>
      <c r="AE249" s="112"/>
      <c r="AMB249"/>
    </row>
    <row r="250" spans="1:1016" ht="12" customHeight="1">
      <c r="A250" s="123"/>
      <c r="B250" s="123"/>
      <c r="C250" s="123"/>
      <c r="D250" s="123"/>
      <c r="E250" s="123"/>
      <c r="F250" s="123"/>
      <c r="G250" s="112"/>
      <c r="H250" s="112"/>
      <c r="I250" s="276"/>
      <c r="J250" s="112"/>
      <c r="K250" s="161"/>
      <c r="L250" s="112"/>
      <c r="M250" s="112"/>
      <c r="N250" s="112"/>
      <c r="O250" s="112"/>
      <c r="P250" s="190"/>
      <c r="Q250" s="112"/>
      <c r="R250" s="190"/>
      <c r="S250" s="112"/>
      <c r="T250" s="125"/>
      <c r="U250" s="112"/>
      <c r="V250" s="112"/>
      <c r="W250" s="112"/>
      <c r="X250" s="112"/>
      <c r="Z250" s="180"/>
      <c r="AA250" s="112"/>
      <c r="AC250" s="112"/>
      <c r="AE250" s="112"/>
    </row>
    <row r="251" spans="1:1016" ht="12" customHeight="1">
      <c r="A251" s="123"/>
      <c r="B251" s="123"/>
      <c r="C251" s="123"/>
      <c r="D251" s="123"/>
      <c r="E251" s="123"/>
      <c r="F251" s="123"/>
      <c r="G251" s="112"/>
      <c r="H251" s="112"/>
      <c r="I251" s="276"/>
      <c r="J251" s="112"/>
      <c r="K251" s="161"/>
      <c r="L251" s="112"/>
      <c r="M251" s="112"/>
      <c r="N251" s="112"/>
      <c r="O251" s="112"/>
      <c r="P251" s="190"/>
      <c r="Q251" s="112"/>
      <c r="R251" s="190"/>
      <c r="S251" s="112"/>
      <c r="T251" s="125"/>
      <c r="U251" s="112"/>
      <c r="V251" s="112"/>
      <c r="W251" s="112"/>
      <c r="X251" s="112"/>
      <c r="Z251" s="180"/>
      <c r="AA251" s="112"/>
      <c r="AC251" s="112"/>
      <c r="AE251" s="112"/>
    </row>
    <row r="252" spans="1:1016" ht="12" customHeight="1">
      <c r="A252" s="130"/>
      <c r="B252" s="130"/>
      <c r="C252" s="130"/>
      <c r="D252" s="130"/>
      <c r="E252" s="130"/>
      <c r="F252" s="130"/>
    </row>
    <row r="253" spans="1:1016" ht="12" customHeight="1">
      <c r="A253" s="130"/>
      <c r="B253" s="130"/>
      <c r="C253" s="130"/>
      <c r="D253" s="130"/>
      <c r="E253" s="130"/>
      <c r="F253" s="130"/>
    </row>
    <row r="254" spans="1:1016" ht="12" customHeight="1">
      <c r="A254" s="130"/>
      <c r="B254" s="130"/>
      <c r="C254" s="130"/>
      <c r="D254" s="130"/>
      <c r="E254" s="130"/>
      <c r="F254" s="130"/>
    </row>
    <row r="255" spans="1:1016" ht="12" customHeight="1">
      <c r="A255" s="136"/>
      <c r="B255" s="136"/>
      <c r="C255" s="136"/>
      <c r="D255" s="136"/>
      <c r="E255" s="136"/>
      <c r="F255" s="136"/>
    </row>
    <row r="256" spans="1:1016" ht="12" customHeight="1">
      <c r="A256" s="136"/>
      <c r="B256" s="136"/>
      <c r="C256" s="136"/>
      <c r="D256" s="136"/>
      <c r="E256" s="136"/>
      <c r="F256" s="136"/>
    </row>
  </sheetData>
  <mergeCells count="4">
    <mergeCell ref="H1:J2"/>
    <mergeCell ref="O1:P1"/>
    <mergeCell ref="L7:O7"/>
    <mergeCell ref="AD7:AE7"/>
  </mergeCells>
  <phoneticPr fontId="81" type="noConversion"/>
  <conditionalFormatting sqref="A207:F208 A228:F1068">
    <cfRule type="expression" dxfId="758" priority="520">
      <formula>OR($AE207="X",$AC207="X")</formula>
    </cfRule>
    <cfRule type="expression" dxfId="757" priority="521">
      <formula>AND($AE207=1,$AC207=1)</formula>
    </cfRule>
    <cfRule type="expression" dxfId="756" priority="522">
      <formula>$AE207=1</formula>
    </cfRule>
    <cfRule type="expression" dxfId="755" priority="523">
      <formula>$AC207=1</formula>
    </cfRule>
  </conditionalFormatting>
  <conditionalFormatting sqref="A9:G9 A10:A27 A28:G28 B29:G37 A29:A171 D37:D39 B38:B39 F38:G39 B40:G88 A89:B90 A93:G93 B96:G128 E128:G132 F133:G134 E135:G139 E141:G154 B155:G168 A169:B171 D169:G171 A172:G172 B173:D177 F173:G177 A173:A194 B178:G194 A195:G205 B91:G92 B94:G94 D89:G90">
    <cfRule type="expression" dxfId="754" priority="904">
      <formula>$AD9=1</formula>
    </cfRule>
  </conditionalFormatting>
  <conditionalFormatting sqref="A9:G9 B37:D37 D37:D39 B38:B39 F38:G39 E128:G132 D129:D138 F133:G134 E135:G139 E141:G154 B173:D177 F173:G177 B155:G168 B178:G194 B15:G27 A10:A27 A28:G28 B29:G36 A29:A194 B40:G88 B169:B171 D169:G171 B172:G172 A195:G205">
    <cfRule type="expression" dxfId="753" priority="903">
      <formula>$AE9=1</formula>
    </cfRule>
  </conditionalFormatting>
  <conditionalFormatting sqref="A9:G12 A10:A27 A28:G28 B29:G36 A29:A171 D37:G37 B37:D39 F38:G39 B40:G88 A89:B90 D89:G90 B91:G92 A93:G93 B94:G132 F133:G134 B135:G139 B141:G168 A169:B171 D169:G171 A172:G172 B173:D177 F173:G177 A173:A191 B178:G191 A194:G205 B15:G27 B133:D134 C13:G14">
    <cfRule type="expression" dxfId="752" priority="905">
      <formula>AND(NOT(ISBLANK($W9)),ISBLANK($AD9),ISBLANK($AE9))</formula>
    </cfRule>
  </conditionalFormatting>
  <conditionalFormatting sqref="A192:G192">
    <cfRule type="expression" dxfId="751" priority="4626">
      <formula>AND(NOT(ISBLANK($W193)),ISBLANK($AD192),ISBLANK($AE192))</formula>
    </cfRule>
  </conditionalFormatting>
  <conditionalFormatting sqref="A193:G193">
    <cfRule type="expression" dxfId="750" priority="4627">
      <formula>AND(NOT(ISBLANK(#REF!)),ISBLANK($AD193),ISBLANK($AE193))</formula>
    </cfRule>
  </conditionalFormatting>
  <conditionalFormatting sqref="B13:B14">
    <cfRule type="expression" dxfId="749" priority="61">
      <formula>OR($AE13="X",$AD13="X")</formula>
    </cfRule>
    <cfRule type="expression" dxfId="748" priority="62">
      <formula>AND($AE13=1,$AD13=1)</formula>
    </cfRule>
    <cfRule type="expression" dxfId="747" priority="63">
      <formula>$AE13=1</formula>
    </cfRule>
    <cfRule type="expression" dxfId="746" priority="64">
      <formula>$AD13=1</formula>
    </cfRule>
    <cfRule type="expression" dxfId="745" priority="65">
      <formula>AND(NOT(ISBLANK($W13)),ISBLANK($AD13),ISBLANK($AE13))</formula>
    </cfRule>
  </conditionalFormatting>
  <conditionalFormatting sqref="B121:B124">
    <cfRule type="expression" dxfId="744" priority="382">
      <formula>AND($R121="X",#REF!&lt;&gt;"")</formula>
    </cfRule>
  </conditionalFormatting>
  <conditionalFormatting sqref="B166 B168:B171 B173:B177">
    <cfRule type="expression" dxfId="743" priority="1119">
      <formula>AND($R166="X",#REF!&lt;&gt;"")</formula>
    </cfRule>
  </conditionalFormatting>
  <conditionalFormatting sqref="B129:C154 B91:G128 B155:G168 B178:G194 A195:G205 A9:G9 B29:G36 B40:G88 A169:G172 D37:D39 A28:G28 A10:A27 A29:A171 B37:C37 B38:B39 F38:G39 A89:B90 D89:G90 F133:G134 E135:G154 B173:D177 F173:G177 A173:A194">
    <cfRule type="expression" dxfId="742" priority="249">
      <formula>OR($AE9="X",$AD9="X")</formula>
    </cfRule>
  </conditionalFormatting>
  <conditionalFormatting sqref="B129:C154 E140:G140">
    <cfRule type="expression" dxfId="741" priority="255">
      <formula>$AE129=1</formula>
    </cfRule>
    <cfRule type="expression" dxfId="740" priority="256">
      <formula>$AD129=1</formula>
    </cfRule>
  </conditionalFormatting>
  <conditionalFormatting sqref="B10:G12 C13:G14 B89:B90 D89:G90">
    <cfRule type="expression" dxfId="739" priority="363">
      <formula>$AE10=1</formula>
    </cfRule>
  </conditionalFormatting>
  <conditionalFormatting sqref="B10:G12 C13:G14 B15:G27 B155:G168 D89:G90 B178:G194 A195:G205 A10:A27 A28:G28 B29:G36 A29:A171 B40:G88 B89:B90 B169:B171 D169:G171 A172:G172 A173:A194">
    <cfRule type="expression" dxfId="738" priority="362">
      <formula>AND($AE10=1,$AD10=1)</formula>
    </cfRule>
  </conditionalFormatting>
  <conditionalFormatting sqref="B10:G12 C13:G14 B15:G27 D129:D138 E139">
    <cfRule type="expression" dxfId="737" priority="364">
      <formula>$AD10=1</formula>
    </cfRule>
  </conditionalFormatting>
  <conditionalFormatting sqref="B91:G128">
    <cfRule type="expression" dxfId="736" priority="379">
      <formula>AND($AE91=1,$AD91=1)</formula>
    </cfRule>
    <cfRule type="expression" dxfId="735" priority="380">
      <formula>$AE91=1</formula>
    </cfRule>
  </conditionalFormatting>
  <conditionalFormatting sqref="B140:G140">
    <cfRule type="expression" dxfId="734" priority="257">
      <formula>AND(NOT(ISBLANK($W140)),ISBLANK($AD140),ISBLANK($AE140))</formula>
    </cfRule>
  </conditionalFormatting>
  <conditionalFormatting sqref="C9:C36 C125:C139 D127:G127">
    <cfRule type="expression" dxfId="733" priority="5">
      <formula>AND($R9="X",$B9&lt;&gt;"")</formula>
    </cfRule>
  </conditionalFormatting>
  <conditionalFormatting sqref="C37 D37:D39">
    <cfRule type="expression" dxfId="732" priority="1157">
      <formula>AND($R37="X",OR($B37&lt;&gt;"",#REF!&lt;&gt;""))</formula>
    </cfRule>
  </conditionalFormatting>
  <conditionalFormatting sqref="C38:C39">
    <cfRule type="expression" dxfId="731" priority="109">
      <formula>AND($R38="X",OR(#REF!&lt;&gt;"",$B38&lt;&gt;""))</formula>
    </cfRule>
    <cfRule type="expression" dxfId="730" priority="111">
      <formula>OR($AE38="X",$AD38="X")</formula>
    </cfRule>
    <cfRule type="expression" dxfId="729" priority="112">
      <formula>AND($AE38=1,$AD38=1)</formula>
    </cfRule>
    <cfRule type="expression" dxfId="728" priority="113">
      <formula>$AE38=1</formula>
    </cfRule>
    <cfRule type="expression" dxfId="727" priority="114">
      <formula>$AD38=1</formula>
    </cfRule>
  </conditionalFormatting>
  <conditionalFormatting sqref="C89:C90">
    <cfRule type="expression" dxfId="726" priority="36">
      <formula>OR($AE89="X",$AD89="X")</formula>
    </cfRule>
    <cfRule type="expression" dxfId="725" priority="37">
      <formula>AND($AE89=1,$AD89=1)</formula>
    </cfRule>
    <cfRule type="expression" dxfId="724" priority="38">
      <formula>$AE89=1</formula>
    </cfRule>
    <cfRule type="expression" dxfId="723" priority="39">
      <formula>$AD89=1</formula>
    </cfRule>
    <cfRule type="expression" dxfId="722" priority="40">
      <formula>AND(NOT(ISBLANK($W89)),ISBLANK($AD89),ISBLANK($AE89))</formula>
    </cfRule>
  </conditionalFormatting>
  <conditionalFormatting sqref="C140">
    <cfRule type="expression" dxfId="721" priority="236">
      <formula>OR($AE140="X",$AD140="X")</formula>
    </cfRule>
    <cfRule type="expression" dxfId="720" priority="237">
      <formula>AND($AE140=1,$AD140=1)</formula>
    </cfRule>
    <cfRule type="expression" dxfId="719" priority="238">
      <formula>$AE140=1</formula>
    </cfRule>
    <cfRule type="expression" dxfId="718" priority="239">
      <formula>$AD140=1</formula>
    </cfRule>
  </conditionalFormatting>
  <conditionalFormatting sqref="C168 D169:D171 C173:C177">
    <cfRule type="expression" dxfId="717" priority="1121">
      <formula>AND($R168="X",OR(#REF!&lt;&gt;"",$B168&lt;&gt;""))</formula>
    </cfRule>
  </conditionalFormatting>
  <conditionalFormatting sqref="C169:C171">
    <cfRule type="expression" dxfId="716" priority="44">
      <formula>AND($R169="X",#REF!&lt;&gt;"")</formula>
    </cfRule>
    <cfRule type="expression" dxfId="715" priority="49">
      <formula>$AD169=1</formula>
    </cfRule>
    <cfRule type="expression" dxfId="714" priority="1802">
      <formula>AND(NOT(ISBLANK($W169)),ISBLANK($AD169),ISBLANK($AE169))</formula>
    </cfRule>
    <cfRule type="expression" dxfId="713" priority="1803">
      <formula>$AE169=1</formula>
    </cfRule>
  </conditionalFormatting>
  <conditionalFormatting sqref="C169:C172">
    <cfRule type="expression" dxfId="712" priority="46">
      <formula>AND($AE169=1,$AD169=1)</formula>
    </cfRule>
  </conditionalFormatting>
  <conditionalFormatting sqref="C172 C193:D193 C40:C88 C167">
    <cfRule type="expression" dxfId="711" priority="156">
      <formula>AND($R40="X",$B40&lt;&gt;"")</formula>
    </cfRule>
  </conditionalFormatting>
  <conditionalFormatting sqref="C178:C179 D139:E139 D89:D90 C91:C120 C155:C165 C197:C205 D131:D138">
    <cfRule type="expression" dxfId="710" priority="357">
      <formula>AND($R89="X",$B89&lt;&gt;"")</formula>
    </cfRule>
  </conditionalFormatting>
  <conditionalFormatting sqref="C179">
    <cfRule type="expression" dxfId="709" priority="303">
      <formula>OR($AE179="X",$AD179="X")</formula>
    </cfRule>
    <cfRule type="expression" dxfId="708" priority="304">
      <formula>AND($AE179=1,$AD179=1)</formula>
    </cfRule>
    <cfRule type="expression" dxfId="707" priority="305">
      <formula>$AE179=1</formula>
    </cfRule>
  </conditionalFormatting>
  <conditionalFormatting sqref="C180:C194 C196">
    <cfRule type="expression" dxfId="706" priority="1066">
      <formula>AND($R180="X",OR($B180&lt;&gt;"",#REF!&lt;&gt;""))</formula>
    </cfRule>
  </conditionalFormatting>
  <conditionalFormatting sqref="C195">
    <cfRule type="expression" dxfId="705" priority="20">
      <formula>AND($R195="X",$B195&lt;&gt;"")</formula>
    </cfRule>
  </conditionalFormatting>
  <conditionalFormatting sqref="C122:D124">
    <cfRule type="expression" dxfId="704" priority="383">
      <formula>AND($R122="X",OR(#REF!&lt;&gt;"",$B122&lt;&gt;""))</formula>
    </cfRule>
  </conditionalFormatting>
  <conditionalFormatting sqref="C140:D154">
    <cfRule type="expression" dxfId="703" priority="244">
      <formula>AND($R140="X",$B140&lt;&gt;"")</formula>
    </cfRule>
  </conditionalFormatting>
  <conditionalFormatting sqref="C193:D193 C172">
    <cfRule type="expression" dxfId="702" priority="155">
      <formula>$AE172=1</formula>
    </cfRule>
  </conditionalFormatting>
  <conditionalFormatting sqref="C193:D193">
    <cfRule type="expression" dxfId="701" priority="153">
      <formula>OR($AE193="X",$AD193="X")</formula>
    </cfRule>
    <cfRule type="expression" dxfId="700" priority="154">
      <formula>AND($AE193=1,$AD193=1)</formula>
    </cfRule>
  </conditionalFormatting>
  <conditionalFormatting sqref="C121:G121">
    <cfRule type="expression" dxfId="699" priority="367">
      <formula>AND($R121="X",$B121&lt;&gt;"")</formula>
    </cfRule>
  </conditionalFormatting>
  <conditionalFormatting sqref="D9:D27 D29:D36 D40:D88 D91:D92 D93:E93 D94:D120 D125:D128 D127:G127 E128:E130 C166:G166 C198:D198 D199:D205">
    <cfRule type="expression" dxfId="698" priority="160">
      <formula>AND($R9="X",OR($B9&lt;&gt;"",$C9&lt;&gt;""))</formula>
    </cfRule>
  </conditionalFormatting>
  <conditionalFormatting sqref="D26:D27">
    <cfRule type="expression" dxfId="697" priority="258">
      <formula>AND($R26="X",$B26&lt;&gt;"")</formula>
    </cfRule>
  </conditionalFormatting>
  <conditionalFormatting sqref="D28">
    <cfRule type="expression" dxfId="696" priority="6">
      <formula>AND($R28="X",OR($B28&lt;&gt;"",#REF!&lt;&gt;""))</formula>
    </cfRule>
  </conditionalFormatting>
  <conditionalFormatting sqref="D37">
    <cfRule type="expression" dxfId="695" priority="1164">
      <formula>AND($R37="X",OR($B37&lt;&gt;"",#REF!&lt;&gt;"",$C37&lt;&gt;""))</formula>
    </cfRule>
    <cfRule type="expression" dxfId="694" priority="1166">
      <formula>AND($R37="X",OR($B37&lt;&gt;"",#REF!&lt;&gt;"",$C37&lt;&gt;"",$D37&lt;&gt;""))</formula>
    </cfRule>
    <cfRule type="expression" dxfId="693" priority="1167">
      <formula>AND($R37="X",OR($B37&lt;&gt;"",#REF!&lt;&gt;"",$D37&lt;&gt;"",#REF!&lt;&gt;""))</formula>
    </cfRule>
    <cfRule type="expression" dxfId="692" priority="1168">
      <formula>$AD37=1</formula>
    </cfRule>
    <cfRule type="expression" dxfId="691" priority="1169">
      <formula>AND($R37="X",OR($B37&lt;&gt;"",#REF!&lt;&gt;"",$C37&lt;&gt;""))</formula>
    </cfRule>
    <cfRule type="expression" dxfId="690" priority="1170">
      <formula>AND($AE37=1,$AD37=1)</formula>
    </cfRule>
    <cfRule type="expression" dxfId="689" priority="1171">
      <formula>$AE37=1</formula>
    </cfRule>
    <cfRule type="expression" dxfId="688" priority="1172">
      <formula>AND($R37="X",$B37&lt;&gt;"")</formula>
    </cfRule>
    <cfRule type="expression" dxfId="687" priority="1173">
      <formula>AND($R37="X",OR($B37&lt;&gt;"",#REF!&lt;&gt;""))</formula>
    </cfRule>
  </conditionalFormatting>
  <conditionalFormatting sqref="D122">
    <cfRule type="expression" dxfId="686" priority="227">
      <formula>AND($R122="X",OR($B122&lt;&gt;"",$C122&lt;&gt;""))</formula>
    </cfRule>
  </conditionalFormatting>
  <conditionalFormatting sqref="D129:D130">
    <cfRule type="expression" dxfId="685" priority="334">
      <formula>AND($R129="X",OR(#REF!&lt;&gt;"",$B129&lt;&gt;""))</formula>
    </cfRule>
  </conditionalFormatting>
  <conditionalFormatting sqref="D129:D138 E139 B15:G27 B10:G12 C13:G14">
    <cfRule type="expression" dxfId="684" priority="361">
      <formula>OR($AE10="X",$AD10="X")</formula>
    </cfRule>
  </conditionalFormatting>
  <conditionalFormatting sqref="D139">
    <cfRule type="expression" dxfId="683" priority="295">
      <formula>OR($AE139="X",$AD139="X")</formula>
    </cfRule>
    <cfRule type="expression" dxfId="682" priority="296">
      <formula>AND($AE139=1,$AD139=1)</formula>
    </cfRule>
    <cfRule type="expression" dxfId="681" priority="297">
      <formula>$AE139=1</formula>
    </cfRule>
  </conditionalFormatting>
  <conditionalFormatting sqref="D139:D154">
    <cfRule type="expression" dxfId="680" priority="248">
      <formula>$AD139=1</formula>
    </cfRule>
  </conditionalFormatting>
  <conditionalFormatting sqref="D140">
    <cfRule type="expression" dxfId="679" priority="231">
      <formula>OR($AE140="X",$AD140="X")</formula>
    </cfRule>
    <cfRule type="expression" dxfId="678" priority="232">
      <formula>AND($R140="X",OR($B140&lt;&gt;"",$C140&lt;&gt;"",$D140&lt;&gt;""))</formula>
    </cfRule>
    <cfRule type="expression" dxfId="677" priority="233">
      <formula>AND($AE140=1,$AD140=1)</formula>
    </cfRule>
    <cfRule type="expression" dxfId="676" priority="234">
      <formula>$AE140=1</formula>
    </cfRule>
    <cfRule type="expression" dxfId="675" priority="235">
      <formula>$AD140=1</formula>
    </cfRule>
  </conditionalFormatting>
  <conditionalFormatting sqref="D140:D154">
    <cfRule type="expression" dxfId="674" priority="245">
      <formula>OR($AE140="X",$AD140="X")</formula>
    </cfRule>
    <cfRule type="expression" dxfId="673" priority="246">
      <formula>AND($AE140=1,$AD140=1)</formula>
    </cfRule>
    <cfRule type="expression" dxfId="672" priority="247">
      <formula>$AE140=1</formula>
    </cfRule>
  </conditionalFormatting>
  <conditionalFormatting sqref="D155:D159">
    <cfRule type="expression" dxfId="671" priority="352">
      <formula>AND($R155="X",OR($B155&lt;&gt;"",$C155&lt;&gt;""))</formula>
    </cfRule>
  </conditionalFormatting>
  <conditionalFormatting sqref="D160">
    <cfRule type="expression" dxfId="670" priority="918">
      <formula>AND($R160="X",OR($B160&lt;&gt;"",#REF!&lt;&gt;""))</formula>
    </cfRule>
  </conditionalFormatting>
  <conditionalFormatting sqref="D161:D165 D178:D179">
    <cfRule type="expression" dxfId="669" priority="390">
      <formula>AND($R161="X",OR($B161&lt;&gt;"",$C161&lt;&gt;""))</formula>
    </cfRule>
  </conditionalFormatting>
  <conditionalFormatting sqref="D164:D165">
    <cfRule type="expression" dxfId="668" priority="143">
      <formula>AND($R164="X",OR($B164&lt;&gt;"",$C164&lt;&gt;""))</formula>
    </cfRule>
    <cfRule type="expression" dxfId="667" priority="279">
      <formula>$AD164=1</formula>
    </cfRule>
    <cfRule type="expression" dxfId="666" priority="280">
      <formula>AND($R164="X",OR($B164&lt;&gt;"",$C164&lt;&gt;"",$D164&lt;&gt;"",$E164&lt;&gt;""))</formula>
    </cfRule>
    <cfRule type="expression" dxfId="665" priority="281">
      <formula>AND($AE164=1,$AD164=1)</formula>
    </cfRule>
    <cfRule type="expression" dxfId="664" priority="282">
      <formula>$AE164=1</formula>
    </cfRule>
    <cfRule type="expression" dxfId="663" priority="283">
      <formula>AND($R164="X",OR($B164&lt;&gt;"",$C164&lt;&gt;"",$D164&lt;&gt;""))</formula>
    </cfRule>
    <cfRule type="expression" dxfId="662" priority="285">
      <formula>$AD164=1</formula>
    </cfRule>
    <cfRule type="expression" dxfId="661" priority="286">
      <formula>AND($R164="X",OR($B164&lt;&gt;"",$C164&lt;&gt;"",$D164&lt;&gt;"",$E164&lt;&gt;""))</formula>
    </cfRule>
    <cfRule type="expression" dxfId="660" priority="287">
      <formula>AND($AE164=1,$AD164=1)</formula>
    </cfRule>
    <cfRule type="expression" dxfId="659" priority="288">
      <formula>$AE164=1</formula>
    </cfRule>
    <cfRule type="expression" dxfId="658" priority="289">
      <formula>AND($R164="X",OR($B164&lt;&gt;"",$C164&lt;&gt;"",$D164&lt;&gt;""))</formula>
    </cfRule>
  </conditionalFormatting>
  <conditionalFormatting sqref="D167 D172">
    <cfRule type="expression" dxfId="657" priority="130">
      <formula>AND($R167="X",OR($B167&lt;&gt;"",$C167&lt;&gt;""))</formula>
    </cfRule>
    <cfRule type="expression" dxfId="656" priority="132">
      <formula>$AD167=1</formula>
    </cfRule>
    <cfRule type="expression" dxfId="655" priority="133">
      <formula>AND($R167="X",OR($B167&lt;&gt;"",$C167&lt;&gt;"",$D167&lt;&gt;"",$E167&lt;&gt;""))</formula>
    </cfRule>
    <cfRule type="expression" dxfId="654" priority="134">
      <formula>AND($AE167=1,$AD167=1)</formula>
    </cfRule>
    <cfRule type="expression" dxfId="653" priority="135">
      <formula>$AE167=1</formula>
    </cfRule>
    <cfRule type="expression" dxfId="652" priority="136">
      <formula>AND($R167="X",OR($B167&lt;&gt;"",$C167&lt;&gt;"",$D167&lt;&gt;""))</formula>
    </cfRule>
    <cfRule type="expression" dxfId="651" priority="137">
      <formula>$AD167=1</formula>
    </cfRule>
    <cfRule type="expression" dxfId="650" priority="138">
      <formula>AND($R167="X",OR($B167&lt;&gt;"",$C167&lt;&gt;"",$D167&lt;&gt;"",$E167&lt;&gt;""))</formula>
    </cfRule>
    <cfRule type="expression" dxfId="649" priority="139">
      <formula>AND($AE167=1,$AD167=1)</formula>
    </cfRule>
    <cfRule type="expression" dxfId="648" priority="140">
      <formula>$AE167=1</formula>
    </cfRule>
    <cfRule type="expression" dxfId="647" priority="141">
      <formula>AND($R167="X",OR($B167&lt;&gt;"",$C167&lt;&gt;"",$D167&lt;&gt;""))</formula>
    </cfRule>
    <cfRule type="expression" dxfId="646" priority="142">
      <formula>AND($R167="X",OR($B167&lt;&gt;"",$C167&lt;&gt;""))</formula>
    </cfRule>
    <cfRule type="expression" dxfId="645" priority="151">
      <formula>AND($AE167=1,$AD167=1)</formula>
    </cfRule>
    <cfRule type="expression" dxfId="644" priority="152">
      <formula>$AE167=1</formula>
    </cfRule>
    <cfRule type="expression" dxfId="643" priority="157">
      <formula>AND($R167="X",OR($B167&lt;&gt;"",$C167&lt;&gt;""))</formula>
    </cfRule>
  </conditionalFormatting>
  <conditionalFormatting sqref="D168 D173">
    <cfRule type="expression" dxfId="642" priority="307">
      <formula>AND($AE168=1,$AD168=1)</formula>
    </cfRule>
    <cfRule type="expression" dxfId="641" priority="308">
      <formula>$AE168=1</formula>
    </cfRule>
    <cfRule type="expression" dxfId="640" priority="309">
      <formula>$AD168=1</formula>
    </cfRule>
    <cfRule type="expression" dxfId="639" priority="310">
      <formula>AND($R168="X",#REF!&lt;&gt;"")</formula>
    </cfRule>
  </conditionalFormatting>
  <conditionalFormatting sqref="D168 D173:D177">
    <cfRule type="expression" dxfId="638" priority="1123">
      <formula>AND($R168="X",OR(#REF!&lt;&gt;"",$B168&lt;&gt;"",$C168&lt;&gt;""))</formula>
    </cfRule>
  </conditionalFormatting>
  <conditionalFormatting sqref="D172 D167">
    <cfRule type="expression" dxfId="637" priority="149">
      <formula>AND($R167="X",$B167&lt;&gt;"")</formula>
    </cfRule>
  </conditionalFormatting>
  <conditionalFormatting sqref="D172:D173">
    <cfRule type="expression" dxfId="636" priority="146">
      <formula>OR($AE172="X",$AD172="X")</formula>
    </cfRule>
  </conditionalFormatting>
  <conditionalFormatting sqref="D179">
    <cfRule type="expression" dxfId="635" priority="299">
      <formula>AND($R179="X",$B179&lt;&gt;"")</formula>
    </cfRule>
    <cfRule type="expression" dxfId="634" priority="300">
      <formula>OR($AE179="X",$AD179="X")</formula>
    </cfRule>
    <cfRule type="expression" dxfId="633" priority="301">
      <formula>AND($AE179=1,$AD179=1)</formula>
    </cfRule>
    <cfRule type="expression" dxfId="632" priority="302">
      <formula>$AE179=1</formula>
    </cfRule>
  </conditionalFormatting>
  <conditionalFormatting sqref="D180:D194 D196">
    <cfRule type="expression" dxfId="631" priority="1086">
      <formula>AND($R180="X",OR($B180&lt;&gt;"",#REF!&lt;&gt;"",$C180&lt;&gt;""))</formula>
    </cfRule>
  </conditionalFormatting>
  <conditionalFormatting sqref="D183:D184">
    <cfRule type="expression" dxfId="630" priority="33">
      <formula>AND($AE183=1,$AD183=1)</formula>
    </cfRule>
    <cfRule type="expression" dxfId="629" priority="34">
      <formula>$AE183=1</formula>
    </cfRule>
    <cfRule type="expression" dxfId="628" priority="35">
      <formula>AND($R183="X",OR(#REF!&lt;&gt;"",$B183&lt;&gt;""))</formula>
    </cfRule>
  </conditionalFormatting>
  <conditionalFormatting sqref="D189">
    <cfRule type="expression" dxfId="627" priority="75">
      <formula>AND($R189="X",OR($B189&lt;&gt;"",#REF!&lt;&gt;""))</formula>
    </cfRule>
  </conditionalFormatting>
  <conditionalFormatting sqref="D191:D194 D196">
    <cfRule type="expression" dxfId="626" priority="80">
      <formula>AND($R191="X",OR($B191&lt;&gt;"",#REF!&lt;&gt;""))</formula>
    </cfRule>
  </conditionalFormatting>
  <conditionalFormatting sqref="D197">
    <cfRule type="expression" dxfId="625" priority="21">
      <formula>AND($R197="X",OR($B197&lt;&gt;"",$C197&lt;&gt;""))</formula>
    </cfRule>
  </conditionalFormatting>
  <conditionalFormatting sqref="D127:E127">
    <cfRule type="expression" dxfId="624" priority="182">
      <formula>AND($R127="X",OR($B127&lt;&gt;"",$C127&lt;&gt;"",$D127&lt;&gt;"",$E127&lt;&gt;""))</formula>
    </cfRule>
    <cfRule type="expression" dxfId="623" priority="183">
      <formula>AND($R127="X",OR($B127&lt;&gt;"",$C127&lt;&gt;"",$E127&lt;&gt;"",#REF!&lt;&gt;""))</formula>
    </cfRule>
    <cfRule type="expression" dxfId="622" priority="184">
      <formula>$AD127=1</formula>
    </cfRule>
    <cfRule type="expression" dxfId="621" priority="185">
      <formula>AND($R127="X",OR($B127&lt;&gt;"",$C127&lt;&gt;"",$D127&lt;&gt;""))</formula>
    </cfRule>
    <cfRule type="expression" dxfId="620" priority="186">
      <formula>AND($AE127=1,$AD127=1)</formula>
    </cfRule>
    <cfRule type="expression" dxfId="619" priority="187">
      <formula>$AE127=1</formula>
    </cfRule>
  </conditionalFormatting>
  <conditionalFormatting sqref="D37:G37">
    <cfRule type="expression" dxfId="618" priority="87">
      <formula>AND($R37="X",OR($B37&lt;&gt;"",$C37&lt;&gt;"",$D37&lt;&gt;"",$E37&lt;&gt;"",$F37&lt;&gt;""))</formula>
    </cfRule>
    <cfRule type="expression" dxfId="617" priority="88">
      <formula>AND($AE37=1,$AD37=1)</formula>
    </cfRule>
    <cfRule type="expression" dxfId="616" priority="89">
      <formula>$AE37=1</formula>
    </cfRule>
    <cfRule type="expression" dxfId="615" priority="90">
      <formula>OR($AE37="X",$AD37="X")</formula>
    </cfRule>
  </conditionalFormatting>
  <conditionalFormatting sqref="D125:G125">
    <cfRule type="expression" dxfId="614" priority="198">
      <formula>AND($R125="X",$B125&lt;&gt;"")</formula>
    </cfRule>
  </conditionalFormatting>
  <conditionalFormatting sqref="D167:G167 D172:G172 C195:D195">
    <cfRule type="expression" dxfId="613" priority="19">
      <formula>AND($R167="X",OR($B167&lt;&gt;"",$C167&lt;&gt;""))</formula>
    </cfRule>
  </conditionalFormatting>
  <conditionalFormatting sqref="E9:E27 E29:E36 E40:E88 E91:E92 E94:E120 E125:E128 E167 E172 E197:E205">
    <cfRule type="expression" dxfId="612" priority="118">
      <formula>AND($R9="X",OR($B9&lt;&gt;"",$C9&lt;&gt;"",$D9&lt;&gt;""))</formula>
    </cfRule>
  </conditionalFormatting>
  <conditionalFormatting sqref="E28">
    <cfRule type="expression" dxfId="611" priority="7">
      <formula>AND($R28="X",OR($B28&lt;&gt;"",#REF!&lt;&gt;"",$D28&lt;&gt;""))</formula>
    </cfRule>
  </conditionalFormatting>
  <conditionalFormatting sqref="E38:E39">
    <cfRule type="expression" dxfId="610" priority="91">
      <formula>OR($AE38="X",$AD38="X")</formula>
    </cfRule>
    <cfRule type="expression" dxfId="609" priority="92">
      <formula>AND($AE38=1,$AD38=1)</formula>
    </cfRule>
    <cfRule type="expression" dxfId="608" priority="93">
      <formula>$AE38=1</formula>
    </cfRule>
    <cfRule type="expression" dxfId="607" priority="94">
      <formula>$AD38=1</formula>
    </cfRule>
    <cfRule type="expression" dxfId="606" priority="95">
      <formula>AND(NOT(ISBLANK($W38)),ISBLANK($AD38),ISBLANK($AE38))</formula>
    </cfRule>
    <cfRule type="expression" dxfId="605" priority="96">
      <formula>AND($R38="X",OR($B38&lt;&gt;"",#REF!&lt;&gt;"",$D38&lt;&gt;"",#REF!&lt;&gt;""))</formula>
    </cfRule>
  </conditionalFormatting>
  <conditionalFormatting sqref="E89:E90">
    <cfRule type="expression" dxfId="604" priority="1814">
      <formula>AND($R89="X",OR($B89&lt;&gt;"",$D89&lt;&gt;"",#REF!&lt;&gt;""))</formula>
    </cfRule>
  </conditionalFormatting>
  <conditionalFormatting sqref="E92">
    <cfRule type="expression" dxfId="603" priority="267">
      <formula>AND($R92="X",OR($B92&lt;&gt;"",$C92&lt;&gt;"",$D92&lt;&gt;"",$E92&lt;&gt;""))</formula>
    </cfRule>
    <cfRule type="expression" dxfId="602" priority="268">
      <formula>AND($AE92=1,$AD92=1)</formula>
    </cfRule>
    <cfRule type="expression" dxfId="601" priority="269">
      <formula>$AE92=1</formula>
    </cfRule>
    <cfRule type="expression" dxfId="600" priority="270">
      <formula>AND($R92="X",OR($B92&lt;&gt;"",$C92&lt;&gt;"",$E92&lt;&gt;"",#REF!&lt;&gt;""))</formula>
    </cfRule>
  </conditionalFormatting>
  <conditionalFormatting sqref="E96">
    <cfRule type="expression" dxfId="599" priority="261">
      <formula>AND($R96="X",OR($B96&lt;&gt;"",$C96&lt;&gt;"",$D96&lt;&gt;"",$E96&lt;&gt;""))</formula>
    </cfRule>
    <cfRule type="expression" dxfId="598" priority="262">
      <formula>AND($AE96=1,$AD96=1)</formula>
    </cfRule>
    <cfRule type="expression" dxfId="597" priority="263">
      <formula>$AE96=1</formula>
    </cfRule>
    <cfRule type="expression" dxfId="596" priority="264">
      <formula>$AD96=1</formula>
    </cfRule>
    <cfRule type="expression" dxfId="595" priority="265">
      <formula>AND($R96="X",OR($B96&lt;&gt;"",$C96&lt;&gt;"",$E96&lt;&gt;"",#REF!&lt;&gt;""))</formula>
    </cfRule>
    <cfRule type="expression" dxfId="594" priority="266">
      <formula>$AD96=1</formula>
    </cfRule>
  </conditionalFormatting>
  <conditionalFormatting sqref="E111">
    <cfRule type="expression" dxfId="593" priority="271">
      <formula>AND($R111="X",OR($B111&lt;&gt;"",$C111&lt;&gt;"",$D111&lt;&gt;"",$E111&lt;&gt;""))</formula>
    </cfRule>
    <cfRule type="expression" dxfId="592" priority="272">
      <formula>AND($AE111=1,$AD111=1)</formula>
    </cfRule>
    <cfRule type="expression" dxfId="591" priority="273">
      <formula>$AE111=1</formula>
    </cfRule>
    <cfRule type="expression" dxfId="590" priority="274">
      <formula>$AD111=1</formula>
    </cfRule>
    <cfRule type="expression" dxfId="589" priority="275">
      <formula>AND($R111="X",OR($B111&lt;&gt;"",$C111&lt;&gt;"",$E111&lt;&gt;"",#REF!&lt;&gt;""))</formula>
    </cfRule>
  </conditionalFormatting>
  <conditionalFormatting sqref="E122 E155:E159 E161:E165 E178">
    <cfRule type="expression" dxfId="588" priority="228">
      <formula>AND($R122="X",OR($B122&lt;&gt;"",$C122&lt;&gt;"",$D122&lt;&gt;""))</formula>
    </cfRule>
  </conditionalFormatting>
  <conditionalFormatting sqref="E122:E124">
    <cfRule type="expression" dxfId="587" priority="384">
      <formula>AND($R122="X",OR(#REF!&lt;&gt;"",$B122&lt;&gt;"",$C122&lt;&gt;""))</formula>
    </cfRule>
  </conditionalFormatting>
  <conditionalFormatting sqref="E126">
    <cfRule type="expression" dxfId="586" priority="188">
      <formula>AND($R126="X",OR($B126&lt;&gt;"",$C126&lt;&gt;"",$D126&lt;&gt;"",$E126&lt;&gt;""))</formula>
    </cfRule>
    <cfRule type="expression" dxfId="585" priority="189">
      <formula>AND($R126="X",OR($B126&lt;&gt;"",$C126&lt;&gt;"",$E126&lt;&gt;"",#REF!&lt;&gt;""))</formula>
    </cfRule>
    <cfRule type="expression" dxfId="584" priority="190">
      <formula>$AD126=1</formula>
    </cfRule>
    <cfRule type="expression" dxfId="583" priority="191">
      <formula>AND($R126="X",OR($B126&lt;&gt;"",$C126&lt;&gt;"",$D126&lt;&gt;""))</formula>
    </cfRule>
  </conditionalFormatting>
  <conditionalFormatting sqref="E131">
    <cfRule type="expression" dxfId="582" priority="276">
      <formula>AND($R131="X",OR($B131&lt;&gt;"",$C131&lt;&gt;"",$D131&lt;&gt;"",$E131&lt;&gt;""))</formula>
    </cfRule>
    <cfRule type="expression" dxfId="581" priority="277">
      <formula>AND($R131="X",OR($B131&lt;&gt;"",$C131&lt;&gt;"",$E131&lt;&gt;"",#REF!&lt;&gt;""))</formula>
    </cfRule>
    <cfRule type="expression" dxfId="580" priority="278">
      <formula>$AD131=1</formula>
    </cfRule>
  </conditionalFormatting>
  <conditionalFormatting sqref="E131:E132 F133:F134 E135:E138">
    <cfRule type="expression" dxfId="579" priority="358">
      <formula>AND($R131="X",OR($B131&lt;&gt;"",$C131&lt;&gt;"",$D131&lt;&gt;""))</formula>
    </cfRule>
  </conditionalFormatting>
  <conditionalFormatting sqref="E133:E134">
    <cfRule type="expression" dxfId="578" priority="207">
      <formula>AND($R133="X",$B133&lt;&gt;"")</formula>
    </cfRule>
    <cfRule type="expression" dxfId="577" priority="208">
      <formula>AND($AE133=1,$AD133=1)</formula>
    </cfRule>
    <cfRule type="expression" dxfId="576" priority="209">
      <formula>$AE133=1</formula>
    </cfRule>
    <cfRule type="expression" dxfId="575" priority="210">
      <formula>OR($AE133="X",$AD133="X")</formula>
    </cfRule>
    <cfRule type="expression" dxfId="574" priority="211">
      <formula>$AD133=1</formula>
    </cfRule>
    <cfRule type="expression" dxfId="573" priority="212">
      <formula>AND(NOT(ISBLANK($W133)),ISBLANK($AD133),ISBLANK($AE133))</formula>
    </cfRule>
  </conditionalFormatting>
  <conditionalFormatting sqref="E140:E154">
    <cfRule type="expression" dxfId="572" priority="250">
      <formula>AND($R140="X",OR($B140&lt;&gt;"",$C140&lt;&gt;"",$D140&lt;&gt;""))</formula>
    </cfRule>
  </conditionalFormatting>
  <conditionalFormatting sqref="E160">
    <cfRule type="expression" dxfId="571" priority="936">
      <formula>AND($R160="X",OR($B160&lt;&gt;"",#REF!&lt;&gt;"",$D160&lt;&gt;""))</formula>
    </cfRule>
  </conditionalFormatting>
  <conditionalFormatting sqref="E163">
    <cfRule type="expression" dxfId="570" priority="290">
      <formula>$AD163=1</formula>
    </cfRule>
    <cfRule type="expression" dxfId="569" priority="291">
      <formula>AND($R163="X",OR($B163&lt;&gt;"",$C163&lt;&gt;"",$D163&lt;&gt;"",$E163&lt;&gt;""))</formula>
    </cfRule>
    <cfRule type="expression" dxfId="568" priority="292">
      <formula>AND($AE163=1,$AD163=1)</formula>
    </cfRule>
    <cfRule type="expression" dxfId="567" priority="293">
      <formula>$AE163=1</formula>
    </cfRule>
  </conditionalFormatting>
  <conditionalFormatting sqref="E169">
    <cfRule type="expression" dxfId="566" priority="1796">
      <formula>AND($R169="X",OR($B169&lt;&gt;"",$D169&lt;&gt;"",#REF!&lt;&gt;""))</formula>
    </cfRule>
  </conditionalFormatting>
  <conditionalFormatting sqref="E169:E171">
    <cfRule type="expression" dxfId="565" priority="1797">
      <formula>AND($R169="X",OR(#REF!&lt;&gt;"",$B169&lt;&gt;"",$D169&lt;&gt;""))</formula>
    </cfRule>
  </conditionalFormatting>
  <conditionalFormatting sqref="E173:E177">
    <cfRule type="expression" dxfId="564" priority="124">
      <formula>OR($AE173="X",$AD173="X")</formula>
    </cfRule>
    <cfRule type="expression" dxfId="563" priority="125">
      <formula>AND($AE173=1,$AD173=1)</formula>
    </cfRule>
    <cfRule type="expression" dxfId="562" priority="126">
      <formula>$AE173=1</formula>
    </cfRule>
    <cfRule type="expression" dxfId="561" priority="127">
      <formula>$AD173=1</formula>
    </cfRule>
    <cfRule type="expression" dxfId="560" priority="128">
      <formula>AND(NOT(ISBLANK($W173)),ISBLANK($AD173),ISBLANK($AE173))</formula>
    </cfRule>
    <cfRule type="expression" dxfId="559" priority="129">
      <formula>AND($R173="X",OR(#REF!&lt;&gt;"",$B173&lt;&gt;"",$C173&lt;&gt;"",$D173&lt;&gt;""))</formula>
    </cfRule>
  </conditionalFormatting>
  <conditionalFormatting sqref="E180:E194 E196">
    <cfRule type="expression" dxfId="558" priority="22">
      <formula>AND($R180="X",OR($B180&lt;&gt;"",#REF!&lt;&gt;"",$C180&lt;&gt;"",$D180&lt;&gt;""))</formula>
    </cfRule>
  </conditionalFormatting>
  <conditionalFormatting sqref="E195">
    <cfRule type="expression" dxfId="557" priority="16">
      <formula>AND($R195="X",OR($B195&lt;&gt;"",$C195&lt;&gt;"",$D195&lt;&gt;""))</formula>
    </cfRule>
  </conditionalFormatting>
  <conditionalFormatting sqref="E196">
    <cfRule type="expression" dxfId="556" priority="26">
      <formula>AND($R196="X",OR($B196&lt;&gt;"",#REF!&lt;&gt;"",$C196&lt;&gt;""))</formula>
    </cfRule>
  </conditionalFormatting>
  <conditionalFormatting sqref="E167:F167 E172:F172">
    <cfRule type="expression" dxfId="555" priority="158">
      <formula>AND($R167="X",OR($B167&lt;&gt;"",$C167&lt;&gt;"",$D167&lt;&gt;"",#REF!&lt;&gt;""))</formula>
    </cfRule>
  </conditionalFormatting>
  <conditionalFormatting sqref="E179:F179">
    <cfRule type="expression" dxfId="554" priority="1101">
      <formula>AND($R179="X",OR($B179&lt;&gt;"",$C179&lt;&gt;"",$D179&lt;&gt;"",#REF!&lt;&gt;""))</formula>
    </cfRule>
  </conditionalFormatting>
  <conditionalFormatting sqref="E126:G126">
    <cfRule type="expression" dxfId="553" priority="194">
      <formula>AND($AE126=1,$AD126=1)</formula>
    </cfRule>
    <cfRule type="expression" dxfId="552" priority="195">
      <formula>$AE126=1</formula>
    </cfRule>
  </conditionalFormatting>
  <conditionalFormatting sqref="E128:G128">
    <cfRule type="expression" dxfId="551" priority="165">
      <formula>AND($R128="X",OR($B128&lt;&gt;"",$C128&lt;&gt;"",$D128&lt;&gt;"",$E128&lt;&gt;""))</formula>
    </cfRule>
    <cfRule type="expression" dxfId="550" priority="166">
      <formula>AND($R128="X",OR($B128&lt;&gt;"",$C128&lt;&gt;"",$E128&lt;&gt;"",#REF!&lt;&gt;""))</formula>
    </cfRule>
    <cfRule type="expression" dxfId="549" priority="167">
      <formula>$AD128=1</formula>
    </cfRule>
    <cfRule type="expression" dxfId="548" priority="168">
      <formula>AND($R128="X",OR($B128&lt;&gt;"",$C128&lt;&gt;"",$D128&lt;&gt;""))</formula>
    </cfRule>
    <cfRule type="expression" dxfId="547" priority="169">
      <formula>AND($AE128=1,$AD128=1)</formula>
    </cfRule>
    <cfRule type="expression" dxfId="546" priority="170">
      <formula>$AE128=1</formula>
    </cfRule>
    <cfRule type="expression" dxfId="545" priority="171">
      <formula>AND($R128="X",$B128&lt;&gt;"")</formula>
    </cfRule>
    <cfRule type="expression" dxfId="544" priority="173">
      <formula>AND($R128="X",OR($B128&lt;&gt;"",$C128&lt;&gt;""))</formula>
    </cfRule>
  </conditionalFormatting>
  <conditionalFormatting sqref="E128:G132 E135:G139 D129:D138 F133:G134 E141:G154 B173:D177 A9:G9 B37:D37 D37:D39 B38:B39 F38:G39 F173:G177">
    <cfRule type="expression" dxfId="543" priority="902">
      <formula>AND($AE9=1,$AD9=1)</formula>
    </cfRule>
  </conditionalFormatting>
  <conditionalFormatting sqref="E128:G132">
    <cfRule type="expression" dxfId="542" priority="901">
      <formula>OR($AE128="X",$AD128="X")</formula>
    </cfRule>
  </conditionalFormatting>
  <conditionalFormatting sqref="E140:G140 B129:C154">
    <cfRule type="expression" dxfId="541" priority="254">
      <formula>AND($AE129=1,$AD129=1)</formula>
    </cfRule>
  </conditionalFormatting>
  <conditionalFormatting sqref="F1:F2">
    <cfRule type="dataBar" priority="51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29:F36 F40:F88 F91:F92 F94:F120 F125:F128 F197:F205">
    <cfRule type="expression" dxfId="540" priority="121">
      <formula>AND($R9="X",OR($B9&lt;&gt;"",$C9&lt;&gt;"",$D9&lt;&gt;"",$E9&lt;&gt;""))</formula>
    </cfRule>
  </conditionalFormatting>
  <conditionalFormatting sqref="F28">
    <cfRule type="expression" dxfId="539" priority="8">
      <formula>AND($R28="X",OR($B28&lt;&gt;"",#REF!&lt;&gt;"",$D28&lt;&gt;"",$E28&lt;&gt;""))</formula>
    </cfRule>
  </conditionalFormatting>
  <conditionalFormatting sqref="F38:F39">
    <cfRule type="expression" dxfId="538" priority="1184">
      <formula>AND($R38="X",OR($B38&lt;&gt;"",#REF!&lt;&gt;"",$D38&lt;&gt;"",#REF!&lt;&gt;""))</formula>
    </cfRule>
  </conditionalFormatting>
  <conditionalFormatting sqref="F89:F90">
    <cfRule type="expression" dxfId="537" priority="1816">
      <formula>AND($R89="X",OR($B89&lt;&gt;"",$D89&lt;&gt;"",#REF!&lt;&gt;"",$E89&lt;&gt;""))</formula>
    </cfRule>
  </conditionalFormatting>
  <conditionalFormatting sqref="F93 F128:F130">
    <cfRule type="expression" dxfId="536" priority="1782">
      <formula>AND($R93="X",OR($B93&lt;&gt;"",$C93&lt;&gt;"",$E93&lt;&gt;"",#REF!&lt;&gt;""))</formula>
    </cfRule>
  </conditionalFormatting>
  <conditionalFormatting sqref="F122 F161:F165 F178">
    <cfRule type="expression" dxfId="535" priority="229">
      <formula>AND($R122="X",OR($B122&lt;&gt;"",$C122&lt;&gt;"",$D122&lt;&gt;"",$E122&lt;&gt;""))</formula>
    </cfRule>
  </conditionalFormatting>
  <conditionalFormatting sqref="F122:F124">
    <cfRule type="expression" dxfId="534" priority="385">
      <formula>AND($R122="X",OR(#REF!&lt;&gt;"",$B122&lt;&gt;"",$C122&lt;&gt;"",$E122&lt;&gt;""))</formula>
    </cfRule>
  </conditionalFormatting>
  <conditionalFormatting sqref="F131:F159">
    <cfRule type="expression" dxfId="533" priority="359">
      <formula>AND($R131="X",OR($B131&lt;&gt;"",$C131&lt;&gt;"",$D131&lt;&gt;"",$E131&lt;&gt;""))</formula>
    </cfRule>
  </conditionalFormatting>
  <conditionalFormatting sqref="F138">
    <cfRule type="expression" dxfId="532" priority="260">
      <formula>AND($R138="X",OR($B138&lt;&gt;"",$C138&lt;&gt;"",$E138&lt;&gt;"",#REF!&lt;&gt;""))</formula>
    </cfRule>
  </conditionalFormatting>
  <conditionalFormatting sqref="F160">
    <cfRule type="expression" dxfId="531" priority="937">
      <formula>AND($R160="X",OR($B160&lt;&gt;"",#REF!&lt;&gt;"",$D160&lt;&gt;"",$E160&lt;&gt;""))</formula>
    </cfRule>
  </conditionalFormatting>
  <conditionalFormatting sqref="F169">
    <cfRule type="expression" dxfId="530" priority="1798">
      <formula>AND($R169="X",OR($B169&lt;&gt;"",$D169&lt;&gt;"",#REF!&lt;&gt;"",$E169&lt;&gt;""))</formula>
    </cfRule>
  </conditionalFormatting>
  <conditionalFormatting sqref="F169:F171">
    <cfRule type="expression" dxfId="529" priority="1799">
      <formula>AND($R169="X",OR(#REF!&lt;&gt;"",$B169&lt;&gt;"",$D169&lt;&gt;"",$E169&lt;&gt;""))</formula>
    </cfRule>
  </conditionalFormatting>
  <conditionalFormatting sqref="F173:F177">
    <cfRule type="expression" dxfId="528" priority="1125">
      <formula>AND($R173="X",OR(#REF!&lt;&gt;"",$B173&lt;&gt;"",$C173&lt;&gt;"",$D173&lt;&gt;""))</formula>
    </cfRule>
  </conditionalFormatting>
  <conditionalFormatting sqref="F180:F194 F196">
    <cfRule type="expression" dxfId="527" priority="200">
      <formula>AND($R180="X",OR($B180&lt;&gt;"",#REF!&lt;&gt;"",$C180&lt;&gt;"",$D180&lt;&gt;"",$F180&lt;&gt;""))</formula>
    </cfRule>
    <cfRule type="expression" dxfId="526" priority="1091">
      <formula>AND($R180="X",OR($B180&lt;&gt;"",#REF!&lt;&gt;"",$C180&lt;&gt;"",$D180&lt;&gt;""))</formula>
    </cfRule>
  </conditionalFormatting>
  <conditionalFormatting sqref="F195">
    <cfRule type="expression" dxfId="525" priority="17">
      <formula>AND($R195="X",OR($B195&lt;&gt;"",$C195&lt;&gt;"",$D195&lt;&gt;"",$E195&lt;&gt;""))</formula>
    </cfRule>
  </conditionalFormatting>
  <conditionalFormatting sqref="F196">
    <cfRule type="expression" dxfId="524" priority="79">
      <formula>AND($R196="X",OR($B196&lt;&gt;"",#REF!&lt;&gt;"",$C196&lt;&gt;"",$D196&lt;&gt;""))</formula>
    </cfRule>
  </conditionalFormatting>
  <conditionalFormatting sqref="F127:G127">
    <cfRule type="expression" dxfId="523" priority="175">
      <formula>AND($R127="X",OR($B127&lt;&gt;"",$C127&lt;&gt;"",$D127&lt;&gt;"",$E127&lt;&gt;""))</formula>
    </cfRule>
    <cfRule type="expression" dxfId="522" priority="176">
      <formula>AND($R127="X",OR($B127&lt;&gt;"",$C127&lt;&gt;"",$E127&lt;&gt;"",#REF!&lt;&gt;""))</formula>
    </cfRule>
    <cfRule type="expression" dxfId="521" priority="177">
      <formula>$AD127=1</formula>
    </cfRule>
    <cfRule type="expression" dxfId="520" priority="178">
      <formula>AND($R127="X",OR($B127&lt;&gt;"",$C127&lt;&gt;"",$D127&lt;&gt;""))</formula>
    </cfRule>
    <cfRule type="expression" dxfId="519" priority="179">
      <formula>AND($AE127=1,$AD127=1)</formula>
    </cfRule>
    <cfRule type="expression" dxfId="518" priority="180">
      <formula>$AE127=1</formula>
    </cfRule>
    <cfRule type="expression" dxfId="517" priority="181">
      <formula>AND($R127="X",OR($B127&lt;&gt;"",$C127&lt;&gt;"",$D127&lt;&gt;""))</formula>
    </cfRule>
  </conditionalFormatting>
  <conditionalFormatting sqref="F128:G128">
    <cfRule type="expression" dxfId="516" priority="163">
      <formula>AND($R128="X",OR($B128&lt;&gt;"",$C128&lt;&gt;""))</formula>
    </cfRule>
    <cfRule type="expression" dxfId="515" priority="164">
      <formula>AND($R128="X",OR($B128&lt;&gt;"",$C128&lt;&gt;"",$D128&lt;&gt;""))</formula>
    </cfRule>
  </conditionalFormatting>
  <conditionalFormatting sqref="F139:G139">
    <cfRule type="expression" dxfId="514" priority="388">
      <formula>AND($R139="X",OR($B139&lt;&gt;"",$C139&lt;&gt;"",$E139&lt;&gt;"",#REF!&lt;&gt;""))</formula>
    </cfRule>
  </conditionalFormatting>
  <conditionalFormatting sqref="F167:G167 F172:G172">
    <cfRule type="expression" dxfId="513" priority="159">
      <formula>AND($R167="X",OR($B167&lt;&gt;"",$C167&lt;&gt;"",$D167&lt;&gt;"",#REF!&lt;&gt;"",$F167&lt;&gt;""))</formula>
    </cfRule>
  </conditionalFormatting>
  <conditionalFormatting sqref="F179:G179">
    <cfRule type="expression" dxfId="512" priority="1102">
      <formula>AND($R179="X",OR($B179&lt;&gt;"",$C179&lt;&gt;"",$D179&lt;&gt;"",#REF!&lt;&gt;"",$F179&lt;&gt;""))</formula>
    </cfRule>
  </conditionalFormatting>
  <conditionalFormatting sqref="G9:G27 G29:G36 G40:G88 G125:G128 F127 D168:G168 G197:G205">
    <cfRule type="expression" dxfId="511" priority="123">
      <formula>AND($R9="X",OR($B9&lt;&gt;"",$C9&lt;&gt;"",$D9&lt;&gt;"",$E9&lt;&gt;"",$F9&lt;&gt;""))</formula>
    </cfRule>
  </conditionalFormatting>
  <conditionalFormatting sqref="G28">
    <cfRule type="expression" dxfId="510" priority="9">
      <formula>AND($R28="X",OR($B28&lt;&gt;"",#REF!&lt;&gt;"",$D28&lt;&gt;"",$E28&lt;&gt;"",$F28&lt;&gt;""))</formula>
    </cfRule>
  </conditionalFormatting>
  <conditionalFormatting sqref="G38:G39">
    <cfRule type="expression" dxfId="509" priority="1191">
      <formula>AND($R38="X",OR($B38&lt;&gt;"",#REF!&lt;&gt;"",$D38&lt;&gt;"",#REF!&lt;&gt;"",$F38&lt;&gt;""))</formula>
    </cfRule>
  </conditionalFormatting>
  <conditionalFormatting sqref="G89:G90">
    <cfRule type="expression" dxfId="508" priority="1821">
      <formula>AND($R89="X",OR($B89&lt;&gt;"",$D89&lt;&gt;"",#REF!&lt;&gt;"",$E89&lt;&gt;"",$F89&lt;&gt;""))</formula>
    </cfRule>
  </conditionalFormatting>
  <conditionalFormatting sqref="G91:G92 G161:G165 G178">
    <cfRule type="expression" dxfId="507" priority="174">
      <formula>AND($R91="X",OR($B91&lt;&gt;"",$C91&lt;&gt;"",$D91&lt;&gt;"",$E91&lt;&gt;"",$F91&lt;&gt;""))</formula>
    </cfRule>
  </conditionalFormatting>
  <conditionalFormatting sqref="G93 G128:G130">
    <cfRule type="expression" dxfId="506" priority="1784">
      <formula>AND($R93="X",OR($B93&lt;&gt;"",$C93&lt;&gt;"",$E93&lt;&gt;"",#REF!&lt;&gt;"",$F93&lt;&gt;""))</formula>
    </cfRule>
  </conditionalFormatting>
  <conditionalFormatting sqref="G94:G120">
    <cfRule type="expression" dxfId="505" priority="122">
      <formula>AND($R94="X",OR($B94&lt;&gt;"",$C94&lt;&gt;"",$D94&lt;&gt;"",$E94&lt;&gt;"",$F94&lt;&gt;""))</formula>
    </cfRule>
  </conditionalFormatting>
  <conditionalFormatting sqref="G122">
    <cfRule type="expression" dxfId="504" priority="230">
      <formula>AND($R122="X",OR($B122&lt;&gt;"",$C122&lt;&gt;"",$D122&lt;&gt;"",$E122&lt;&gt;"",$F122&lt;&gt;""))</formula>
    </cfRule>
  </conditionalFormatting>
  <conditionalFormatting sqref="G122:G124">
    <cfRule type="expression" dxfId="503" priority="386">
      <formula>AND($R122="X",OR(#REF!&lt;&gt;"",$B122&lt;&gt;"",$C122&lt;&gt;"",$E122&lt;&gt;"",$F122&lt;&gt;""))</formula>
    </cfRule>
  </conditionalFormatting>
  <conditionalFormatting sqref="G128">
    <cfRule type="expression" dxfId="502" priority="161">
      <formula>AND($R128="X",OR($B128&lt;&gt;"",$C128&lt;&gt;"",$E128&lt;&gt;"",#REF!&lt;&gt;""))</formula>
    </cfRule>
    <cfRule type="expression" dxfId="501" priority="162">
      <formula>AND($R128="X",OR($B128&lt;&gt;"",$C128&lt;&gt;"",$D128&lt;&gt;"",$E128&lt;&gt;""))</formula>
    </cfRule>
  </conditionalFormatting>
  <conditionalFormatting sqref="G131:G138">
    <cfRule type="expression" dxfId="500" priority="360">
      <formula>AND($R131="X",OR($B131&lt;&gt;"",$C131&lt;&gt;"",$D131&lt;&gt;"",$E131&lt;&gt;"",$F131&lt;&gt;""))</formula>
    </cfRule>
  </conditionalFormatting>
  <conditionalFormatting sqref="G139">
    <cfRule type="expression" dxfId="499" priority="298">
      <formula>AND($R139="X",OR($B139&lt;&gt;"",$C139&lt;&gt;"",$D139&lt;&gt;"",$E139&lt;&gt;""))</formula>
    </cfRule>
    <cfRule type="expression" dxfId="498" priority="960">
      <formula>AND($R139="X",OR($B139&lt;&gt;"",$C139&lt;&gt;"",$E139&lt;&gt;"",#REF!&lt;&gt;"",$F139&lt;&gt;""))</formula>
    </cfRule>
  </conditionalFormatting>
  <conditionalFormatting sqref="G140:G159">
    <cfRule type="expression" dxfId="497" priority="252">
      <formula>AND($R140="X",OR($B140&lt;&gt;"",$C140&lt;&gt;"",$D140&lt;&gt;"",$E140&lt;&gt;"",$F140&lt;&gt;""))</formula>
    </cfRule>
  </conditionalFormatting>
  <conditionalFormatting sqref="G160">
    <cfRule type="expression" dxfId="496" priority="938">
      <formula>AND($R160="X",OR($B160&lt;&gt;"",#REF!&lt;&gt;"",$D160&lt;&gt;"",$E160&lt;&gt;"",$F160&lt;&gt;""))</formula>
    </cfRule>
  </conditionalFormatting>
  <conditionalFormatting sqref="G169">
    <cfRule type="expression" dxfId="495" priority="1800">
      <formula>AND($R169="X",OR($B169&lt;&gt;"",$D169&lt;&gt;"",#REF!&lt;&gt;"",$E169&lt;&gt;"",$F169&lt;&gt;""))</formula>
    </cfRule>
  </conditionalFormatting>
  <conditionalFormatting sqref="G169:G171">
    <cfRule type="expression" dxfId="494" priority="1801">
      <formula>AND($R169="X",OR(#REF!&lt;&gt;"",$B169&lt;&gt;"",$D169&lt;&gt;"",$E169&lt;&gt;"",$F169&lt;&gt;""))</formula>
    </cfRule>
  </conditionalFormatting>
  <conditionalFormatting sqref="G173:G177">
    <cfRule type="expression" dxfId="493" priority="1127">
      <formula>AND($R173="X",OR(#REF!&lt;&gt;"",$B173&lt;&gt;"",$C173&lt;&gt;"",$D173&lt;&gt;"",$F173&lt;&gt;""))</formula>
    </cfRule>
  </conditionalFormatting>
  <conditionalFormatting sqref="G180:G194 G196">
    <cfRule type="expression" dxfId="492" priority="1095">
      <formula>AND($R180="X",OR($B180&lt;&gt;"",#REF!&lt;&gt;"",$C180&lt;&gt;"",$D180&lt;&gt;"",$F180&lt;&gt;""))</formula>
    </cfRule>
  </conditionalFormatting>
  <conditionalFormatting sqref="G195">
    <cfRule type="expression" dxfId="491" priority="18">
      <formula>AND($R195="X",OR($B195&lt;&gt;"",$C195&lt;&gt;"",$D195&lt;&gt;"",$E195&lt;&gt;"",$F195&lt;&gt;""))</formula>
    </cfRule>
  </conditionalFormatting>
  <conditionalFormatting sqref="H43:H45">
    <cfRule type="expression" dxfId="490" priority="1">
      <formula>$R43="X"</formula>
    </cfRule>
  </conditionalFormatting>
  <conditionalFormatting sqref="H207:H208 H228:H1068">
    <cfRule type="expression" dxfId="489" priority="519">
      <formula>$Q207="X"</formula>
    </cfRule>
  </conditionalFormatting>
  <conditionalFormatting sqref="I11:I25 I27:I205">
    <cfRule type="expression" dxfId="488" priority="69">
      <formula>$R11="X"</formula>
    </cfRule>
  </conditionalFormatting>
  <conditionalFormatting sqref="Q9:Q205">
    <cfRule type="cellIs" dxfId="487" priority="66" operator="equal">
      <formula>"1..1"</formula>
    </cfRule>
    <cfRule type="cellIs" dxfId="486" priority="67" operator="equal">
      <formula>"0..n"</formula>
    </cfRule>
    <cfRule type="cellIs" dxfId="485" priority="68" operator="equal">
      <formula>"0..1"</formula>
    </cfRule>
  </conditionalFormatting>
  <conditionalFormatting sqref="W17">
    <cfRule type="cellIs" dxfId="484" priority="2" operator="equal">
      <formula>"1..1"</formula>
    </cfRule>
    <cfRule type="cellIs" dxfId="483" priority="3" operator="equal">
      <formula>"0..n"</formula>
    </cfRule>
    <cfRule type="cellIs" dxfId="482" priority="4"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I75" activePane="bottomRight" state="frozen"/>
      <selection pane="topRight" activeCell="H1" sqref="H1"/>
      <selection pane="bottomLeft" activeCell="A9" sqref="A9"/>
      <selection pane="bottomRight" activeCell="J90" sqref="J90"/>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1.5" bestFit="1" customWidth="1"/>
    <col min="20" max="21" width="14" customWidth="1"/>
    <col min="22" max="22" width="17.375" customWidth="1"/>
    <col min="23" max="28" width="11" customWidth="1"/>
    <col min="29" max="29" width="2.625" customWidth="1"/>
    <col min="30" max="34" width="11" customWidth="1"/>
    <col min="35" max="35" width="14" customWidth="1"/>
  </cols>
  <sheetData>
    <row r="1" spans="1:1032" ht="15.95" customHeight="1">
      <c r="A1" s="228" t="s">
        <v>1727</v>
      </c>
      <c r="B1" s="286"/>
      <c r="C1" s="129" t="s">
        <v>813</v>
      </c>
      <c r="D1" s="128"/>
      <c r="E1" s="293" t="s">
        <v>814</v>
      </c>
      <c r="F1" s="157">
        <v>0.7</v>
      </c>
      <c r="G1" s="128"/>
      <c r="H1" s="796" t="s">
        <v>1728</v>
      </c>
      <c r="I1" s="796"/>
      <c r="J1" s="796"/>
      <c r="K1" s="796"/>
      <c r="L1" s="796"/>
      <c r="M1" s="294" t="s">
        <v>1728</v>
      </c>
      <c r="N1" s="294" t="s">
        <v>1728</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28"/>
      <c r="B2" s="128"/>
      <c r="C2" s="295" t="s">
        <v>818</v>
      </c>
      <c r="D2" s="128"/>
      <c r="E2" s="296" t="s">
        <v>819</v>
      </c>
      <c r="F2" s="157">
        <v>0.64</v>
      </c>
      <c r="G2" s="128"/>
      <c r="H2" s="796"/>
      <c r="I2" s="796"/>
      <c r="J2" s="796"/>
      <c r="K2" s="796"/>
      <c r="L2" s="796"/>
      <c r="M2" s="294" t="s">
        <v>1728</v>
      </c>
      <c r="N2" s="294" t="s">
        <v>1728</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826</v>
      </c>
      <c r="D5" s="149"/>
      <c r="E5" s="301" t="s">
        <v>1728</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827</v>
      </c>
      <c r="D6" s="302"/>
      <c r="E6" s="138" t="s">
        <v>1728</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1728</v>
      </c>
      <c r="C7" s="303" t="s">
        <v>1728</v>
      </c>
      <c r="D7" s="303" t="s">
        <v>1728</v>
      </c>
      <c r="E7" s="303" t="s">
        <v>1728</v>
      </c>
      <c r="F7" s="96"/>
      <c r="G7" s="96"/>
      <c r="H7" s="96"/>
      <c r="I7" s="96"/>
      <c r="J7" s="96"/>
      <c r="K7" s="96"/>
      <c r="L7" s="96"/>
      <c r="M7" s="96"/>
      <c r="N7" s="96"/>
      <c r="O7" s="797" t="s">
        <v>1729</v>
      </c>
      <c r="P7" s="797"/>
      <c r="Q7" s="797"/>
      <c r="R7" s="797"/>
      <c r="S7" s="304"/>
      <c r="T7" s="96"/>
      <c r="U7" s="96"/>
      <c r="V7" s="96"/>
      <c r="W7" s="96"/>
      <c r="X7" s="96"/>
      <c r="Y7" s="96"/>
      <c r="Z7" s="96"/>
      <c r="AA7" s="701" t="s">
        <v>829</v>
      </c>
      <c r="AB7" s="701" t="s">
        <v>829</v>
      </c>
      <c r="AD7" s="96"/>
      <c r="AE7" s="96"/>
      <c r="AF7" s="96"/>
      <c r="AG7" s="798" t="s">
        <v>830</v>
      </c>
      <c r="AH7" s="79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831</v>
      </c>
      <c r="B8" s="306" t="s">
        <v>832</v>
      </c>
      <c r="C8" s="306" t="s">
        <v>833</v>
      </c>
      <c r="D8" s="306" t="s">
        <v>834</v>
      </c>
      <c r="E8" s="306" t="s">
        <v>835</v>
      </c>
      <c r="F8" s="306" t="s">
        <v>836</v>
      </c>
      <c r="G8" s="306" t="s">
        <v>837</v>
      </c>
      <c r="H8" s="307" t="s">
        <v>9</v>
      </c>
      <c r="I8" s="307" t="s">
        <v>1730</v>
      </c>
      <c r="J8" s="307" t="s">
        <v>838</v>
      </c>
      <c r="K8" s="307" t="s">
        <v>1731</v>
      </c>
      <c r="L8" s="308" t="s">
        <v>840</v>
      </c>
      <c r="M8" s="308" t="s">
        <v>841</v>
      </c>
      <c r="N8" s="309" t="s">
        <v>842</v>
      </c>
      <c r="O8" s="308" t="s">
        <v>843</v>
      </c>
      <c r="P8" s="308" t="s">
        <v>844</v>
      </c>
      <c r="Q8" s="308" t="s">
        <v>845</v>
      </c>
      <c r="R8" s="308" t="s">
        <v>846</v>
      </c>
      <c r="S8" s="309" t="s">
        <v>677</v>
      </c>
      <c r="T8" s="372" t="s">
        <v>1732</v>
      </c>
      <c r="U8" s="372" t="s">
        <v>1733</v>
      </c>
      <c r="V8" s="372" t="s">
        <v>1734</v>
      </c>
      <c r="W8" s="307" t="s">
        <v>3</v>
      </c>
      <c r="X8" s="307" t="s">
        <v>1735</v>
      </c>
      <c r="Y8" s="307" t="s">
        <v>1736</v>
      </c>
      <c r="Z8" s="307" t="s">
        <v>849</v>
      </c>
      <c r="AA8" s="310" t="s">
        <v>850</v>
      </c>
      <c r="AB8" s="310" t="s">
        <v>851</v>
      </c>
      <c r="AC8" s="311" t="s">
        <v>852</v>
      </c>
      <c r="AD8" s="312" t="s">
        <v>853</v>
      </c>
      <c r="AE8" s="312" t="s">
        <v>854</v>
      </c>
      <c r="AF8" s="312" t="s">
        <v>856</v>
      </c>
      <c r="AG8" s="312" t="s">
        <v>857</v>
      </c>
      <c r="AH8" s="313" t="s">
        <v>915</v>
      </c>
      <c r="AI8" s="511" t="s">
        <v>1737</v>
      </c>
      <c r="AJ8" s="314" t="s">
        <v>851</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1738</v>
      </c>
      <c r="C9" s="315"/>
      <c r="D9" s="315"/>
      <c r="E9" s="315"/>
      <c r="F9" s="315"/>
      <c r="G9" s="315"/>
      <c r="H9" s="316" t="s">
        <v>1739</v>
      </c>
      <c r="I9" s="316" t="s">
        <v>1740</v>
      </c>
      <c r="J9" s="318"/>
      <c r="K9" s="316" t="s">
        <v>864</v>
      </c>
      <c r="L9" s="316" t="s">
        <v>1741</v>
      </c>
      <c r="M9" s="316"/>
      <c r="N9" s="316" t="s">
        <v>1741</v>
      </c>
      <c r="O9" s="316"/>
      <c r="P9" s="316"/>
      <c r="Q9" s="316"/>
      <c r="R9" s="316"/>
      <c r="S9" s="319" t="s">
        <v>820</v>
      </c>
      <c r="T9" s="319" t="s">
        <v>820</v>
      </c>
      <c r="U9" s="319" t="s">
        <v>820</v>
      </c>
      <c r="V9" s="316"/>
      <c r="W9" s="316" t="s">
        <v>864</v>
      </c>
      <c r="X9" s="316" t="s">
        <v>1742</v>
      </c>
      <c r="Y9" s="316"/>
      <c r="Z9" s="316"/>
      <c r="AA9" s="316" t="s">
        <v>864</v>
      </c>
      <c r="AB9" s="316" t="s">
        <v>864</v>
      </c>
      <c r="AC9" s="320" t="s">
        <v>1728</v>
      </c>
      <c r="AD9" s="316"/>
      <c r="AE9" s="316"/>
      <c r="AF9" s="316"/>
      <c r="AG9" s="316">
        <v>1</v>
      </c>
      <c r="AH9" s="316"/>
      <c r="AI9" s="319"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858</v>
      </c>
      <c r="D10" s="321"/>
      <c r="E10" s="321"/>
      <c r="F10" s="321"/>
      <c r="G10" s="321"/>
      <c r="H10" s="322" t="s">
        <v>1743</v>
      </c>
      <c r="I10" s="322" t="s">
        <v>1744</v>
      </c>
      <c r="J10" s="322" t="s">
        <v>860</v>
      </c>
      <c r="K10" s="322" t="s">
        <v>864</v>
      </c>
      <c r="L10" s="322" t="s">
        <v>831</v>
      </c>
      <c r="M10" s="322"/>
      <c r="N10" s="322" t="s">
        <v>831</v>
      </c>
      <c r="O10" s="322" t="s">
        <v>953</v>
      </c>
      <c r="P10" s="322" t="s">
        <v>954</v>
      </c>
      <c r="Q10" s="322"/>
      <c r="R10" s="322"/>
      <c r="S10" s="324" t="s">
        <v>820</v>
      </c>
      <c r="T10" s="324" t="s">
        <v>820</v>
      </c>
      <c r="U10" s="324" t="s">
        <v>820</v>
      </c>
      <c r="V10" s="322"/>
      <c r="W10" s="322"/>
      <c r="X10" s="322" t="s">
        <v>863</v>
      </c>
      <c r="Y10" s="322"/>
      <c r="Z10" s="322" t="s">
        <v>1745</v>
      </c>
      <c r="AA10" s="322" t="s">
        <v>864</v>
      </c>
      <c r="AB10" s="322" t="s">
        <v>864</v>
      </c>
      <c r="AC10" s="320" t="s">
        <v>1728</v>
      </c>
      <c r="AD10" s="322"/>
      <c r="AE10" s="322"/>
      <c r="AF10" s="322"/>
      <c r="AG10" s="322">
        <v>1</v>
      </c>
      <c r="AH10" s="322">
        <v>1</v>
      </c>
      <c r="AI10" s="324"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1746</v>
      </c>
      <c r="D11" s="325"/>
      <c r="E11" s="325"/>
      <c r="F11" s="325"/>
      <c r="G11" s="325"/>
      <c r="H11" s="316" t="s">
        <v>1747</v>
      </c>
      <c r="I11" s="316" t="s">
        <v>1748</v>
      </c>
      <c r="J11" s="316" t="s">
        <v>887</v>
      </c>
      <c r="K11" s="316" t="s">
        <v>864</v>
      </c>
      <c r="L11" s="316" t="s">
        <v>1749</v>
      </c>
      <c r="M11" s="316"/>
      <c r="N11" s="316" t="s">
        <v>1749</v>
      </c>
      <c r="O11" s="316"/>
      <c r="P11" s="316"/>
      <c r="Q11" s="316"/>
      <c r="R11" s="316"/>
      <c r="S11" s="319" t="s">
        <v>820</v>
      </c>
      <c r="T11" s="319" t="s">
        <v>820</v>
      </c>
      <c r="U11" s="319" t="s">
        <v>820</v>
      </c>
      <c r="V11" s="316"/>
      <c r="W11" s="316"/>
      <c r="X11" s="316" t="s">
        <v>863</v>
      </c>
      <c r="Y11" s="316"/>
      <c r="Z11" s="316" t="s">
        <v>1750</v>
      </c>
      <c r="AA11" s="316" t="s">
        <v>864</v>
      </c>
      <c r="AB11" s="316" t="s">
        <v>864</v>
      </c>
      <c r="AC11" s="320" t="s">
        <v>1728</v>
      </c>
      <c r="AD11" s="316"/>
      <c r="AE11" s="316"/>
      <c r="AF11" s="316"/>
      <c r="AG11" s="316">
        <v>1</v>
      </c>
      <c r="AH11" s="316">
        <v>1</v>
      </c>
      <c r="AI11" s="319"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880</v>
      </c>
      <c r="D12" s="321"/>
      <c r="E12" s="321"/>
      <c r="F12" s="321"/>
      <c r="G12" s="321"/>
      <c r="H12" s="323" t="s">
        <v>1751</v>
      </c>
      <c r="I12" s="322" t="s">
        <v>1752</v>
      </c>
      <c r="J12" s="322" t="s">
        <v>1753</v>
      </c>
      <c r="K12" s="322" t="s">
        <v>864</v>
      </c>
      <c r="L12" s="322" t="s">
        <v>1754</v>
      </c>
      <c r="M12" s="322"/>
      <c r="N12" s="322" t="s">
        <v>1754</v>
      </c>
      <c r="O12" s="322"/>
      <c r="P12" s="322"/>
      <c r="Q12" s="322"/>
      <c r="R12" s="322"/>
      <c r="S12" s="324" t="s">
        <v>820</v>
      </c>
      <c r="T12" s="324" t="s">
        <v>820</v>
      </c>
      <c r="U12" s="324" t="s">
        <v>820</v>
      </c>
      <c r="V12" s="322"/>
      <c r="W12" s="322"/>
      <c r="X12" s="322" t="s">
        <v>863</v>
      </c>
      <c r="Y12" s="322"/>
      <c r="Z12" s="322" t="s">
        <v>1755</v>
      </c>
      <c r="AA12" s="322" t="s">
        <v>864</v>
      </c>
      <c r="AB12" s="322" t="s">
        <v>864</v>
      </c>
      <c r="AC12" s="320" t="s">
        <v>1728</v>
      </c>
      <c r="AD12" s="322"/>
      <c r="AE12" s="322"/>
      <c r="AF12" s="322"/>
      <c r="AG12" s="322">
        <v>1</v>
      </c>
      <c r="AH12" s="322">
        <v>1</v>
      </c>
      <c r="AI12" s="324"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1756</v>
      </c>
      <c r="D13" s="325"/>
      <c r="E13" s="325"/>
      <c r="F13" s="325"/>
      <c r="G13" s="325"/>
      <c r="H13" s="316" t="s">
        <v>1757</v>
      </c>
      <c r="I13" s="316" t="s">
        <v>1758</v>
      </c>
      <c r="J13" s="316" t="s">
        <v>1759</v>
      </c>
      <c r="K13" s="316" t="s">
        <v>864</v>
      </c>
      <c r="L13" s="316" t="s">
        <v>1760</v>
      </c>
      <c r="M13" s="316"/>
      <c r="N13" s="316" t="s">
        <v>1760</v>
      </c>
      <c r="O13" s="316"/>
      <c r="P13" s="316"/>
      <c r="Q13" s="316"/>
      <c r="R13" s="316"/>
      <c r="S13" s="326" t="s">
        <v>817</v>
      </c>
      <c r="T13" s="327" t="s">
        <v>820</v>
      </c>
      <c r="U13" s="328" t="s">
        <v>817</v>
      </c>
      <c r="V13" s="316" t="s">
        <v>864</v>
      </c>
      <c r="W13" s="316"/>
      <c r="X13" s="316" t="s">
        <v>879</v>
      </c>
      <c r="Y13" s="316"/>
      <c r="Z13" s="316" t="s">
        <v>932</v>
      </c>
      <c r="AA13" s="316" t="s">
        <v>864</v>
      </c>
      <c r="AB13" s="316" t="s">
        <v>864</v>
      </c>
      <c r="AC13" s="320" t="s">
        <v>1728</v>
      </c>
      <c r="AD13" s="316"/>
      <c r="AE13" s="316"/>
      <c r="AF13" s="316"/>
      <c r="AG13" s="316">
        <v>1</v>
      </c>
      <c r="AH13" s="316">
        <v>1</v>
      </c>
      <c r="AI13" s="326"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1761</v>
      </c>
      <c r="D14" s="321"/>
      <c r="E14" s="321"/>
      <c r="F14" s="321"/>
      <c r="G14" s="321"/>
      <c r="H14" s="322" t="s">
        <v>1762</v>
      </c>
      <c r="I14" s="322" t="s">
        <v>1763</v>
      </c>
      <c r="J14" s="329"/>
      <c r="K14" s="322" t="s">
        <v>864</v>
      </c>
      <c r="L14" s="322" t="s">
        <v>1764</v>
      </c>
      <c r="M14" s="322"/>
      <c r="N14" s="322" t="s">
        <v>1764</v>
      </c>
      <c r="O14" s="322"/>
      <c r="P14" s="322"/>
      <c r="Q14" s="322"/>
      <c r="R14" s="322"/>
      <c r="S14" s="330" t="s">
        <v>823</v>
      </c>
      <c r="T14" s="330" t="s">
        <v>823</v>
      </c>
      <c r="U14" s="330" t="s">
        <v>823</v>
      </c>
      <c r="V14" s="322"/>
      <c r="W14" s="322" t="s">
        <v>864</v>
      </c>
      <c r="X14" s="322" t="s">
        <v>942</v>
      </c>
      <c r="Y14" s="322"/>
      <c r="Z14" s="322"/>
      <c r="AA14" s="322" t="s">
        <v>864</v>
      </c>
      <c r="AB14" s="322" t="s">
        <v>864</v>
      </c>
      <c r="AC14" s="320" t="s">
        <v>1728</v>
      </c>
      <c r="AD14" s="322"/>
      <c r="AE14" s="322"/>
      <c r="AF14" s="322"/>
      <c r="AG14" s="322">
        <v>1</v>
      </c>
      <c r="AH14" s="322">
        <v>1</v>
      </c>
      <c r="AI14" s="330"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831</v>
      </c>
      <c r="E15" s="325"/>
      <c r="F15" s="325"/>
      <c r="G15" s="325"/>
      <c r="H15" s="316" t="s">
        <v>1765</v>
      </c>
      <c r="I15" s="316"/>
      <c r="J15" s="316" t="s">
        <v>1612</v>
      </c>
      <c r="K15" s="316" t="s">
        <v>864</v>
      </c>
      <c r="L15" s="316" t="s">
        <v>831</v>
      </c>
      <c r="M15" s="316"/>
      <c r="N15" s="316" t="s">
        <v>831</v>
      </c>
      <c r="O15" s="316"/>
      <c r="P15" s="316"/>
      <c r="Q15" s="316"/>
      <c r="R15" s="316"/>
      <c r="S15" s="319" t="s">
        <v>820</v>
      </c>
      <c r="T15" s="319" t="s">
        <v>820</v>
      </c>
      <c r="U15" s="319" t="s">
        <v>820</v>
      </c>
      <c r="V15" s="316"/>
      <c r="W15" s="316"/>
      <c r="X15" s="316" t="s">
        <v>863</v>
      </c>
      <c r="Y15" s="316"/>
      <c r="Z15" s="316"/>
      <c r="AA15" s="316" t="s">
        <v>864</v>
      </c>
      <c r="AB15" s="316" t="s">
        <v>864</v>
      </c>
      <c r="AC15" s="331" t="s">
        <v>1728</v>
      </c>
      <c r="AD15" s="316"/>
      <c r="AE15" s="316"/>
      <c r="AF15" s="316"/>
      <c r="AG15" s="316">
        <v>1</v>
      </c>
      <c r="AH15" s="316">
        <v>1</v>
      </c>
      <c r="AI15" s="319"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1766</v>
      </c>
      <c r="E16" s="321"/>
      <c r="F16" s="321"/>
      <c r="G16" s="321"/>
      <c r="H16" s="322" t="s">
        <v>1767</v>
      </c>
      <c r="I16" s="322" t="s">
        <v>1768</v>
      </c>
      <c r="J16" s="322" t="s">
        <v>1769</v>
      </c>
      <c r="K16" s="322" t="s">
        <v>864</v>
      </c>
      <c r="L16" s="322" t="s">
        <v>1770</v>
      </c>
      <c r="M16" s="322"/>
      <c r="N16" s="322" t="s">
        <v>1770</v>
      </c>
      <c r="O16" s="322"/>
      <c r="P16" s="322"/>
      <c r="Q16" s="322"/>
      <c r="R16" s="322"/>
      <c r="S16" s="332" t="s">
        <v>817</v>
      </c>
      <c r="T16" s="333" t="s">
        <v>817</v>
      </c>
      <c r="U16" s="334" t="s">
        <v>820</v>
      </c>
      <c r="V16" s="322" t="s">
        <v>864</v>
      </c>
      <c r="W16" s="322"/>
      <c r="X16" s="322" t="s">
        <v>863</v>
      </c>
      <c r="Y16" s="322"/>
      <c r="Z16" s="322" t="s">
        <v>1771</v>
      </c>
      <c r="AA16" s="322" t="s">
        <v>864</v>
      </c>
      <c r="AB16" s="322" t="s">
        <v>864</v>
      </c>
      <c r="AC16" s="320" t="s">
        <v>1728</v>
      </c>
      <c r="AD16" s="322"/>
      <c r="AE16" s="322"/>
      <c r="AF16" s="322"/>
      <c r="AG16" s="322">
        <v>1</v>
      </c>
      <c r="AH16" s="322">
        <v>1</v>
      </c>
      <c r="AI16" s="332"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1772</v>
      </c>
      <c r="D17" s="325"/>
      <c r="E17" s="325"/>
      <c r="F17" s="325"/>
      <c r="G17" s="325"/>
      <c r="H17" s="317" t="s">
        <v>1773</v>
      </c>
      <c r="I17" s="316" t="s">
        <v>1774</v>
      </c>
      <c r="J17" s="316" t="s">
        <v>1775</v>
      </c>
      <c r="K17" s="316" t="s">
        <v>864</v>
      </c>
      <c r="L17" s="316" t="s">
        <v>1776</v>
      </c>
      <c r="M17" s="316"/>
      <c r="N17" s="316" t="s">
        <v>1776</v>
      </c>
      <c r="O17" s="316"/>
      <c r="P17" s="316"/>
      <c r="Q17" s="316"/>
      <c r="R17" s="316"/>
      <c r="S17" s="326" t="s">
        <v>817</v>
      </c>
      <c r="T17" s="328" t="s">
        <v>817</v>
      </c>
      <c r="U17" s="327" t="s">
        <v>820</v>
      </c>
      <c r="V17" s="316" t="s">
        <v>864</v>
      </c>
      <c r="W17" s="316"/>
      <c r="X17" s="316" t="s">
        <v>863</v>
      </c>
      <c r="Y17" s="316"/>
      <c r="Z17" s="316" t="s">
        <v>1777</v>
      </c>
      <c r="AA17" s="316" t="s">
        <v>864</v>
      </c>
      <c r="AB17" s="316" t="s">
        <v>864</v>
      </c>
      <c r="AC17" s="320" t="s">
        <v>1728</v>
      </c>
      <c r="AD17" s="316"/>
      <c r="AE17" s="316"/>
      <c r="AF17" s="316"/>
      <c r="AG17" s="316">
        <v>1</v>
      </c>
      <c r="AH17" s="316">
        <v>1</v>
      </c>
      <c r="AI17" s="326"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1778</v>
      </c>
      <c r="D18" s="321"/>
      <c r="E18" s="321"/>
      <c r="F18" s="321"/>
      <c r="G18" s="321"/>
      <c r="H18" s="322" t="s">
        <v>1779</v>
      </c>
      <c r="I18" s="322" t="s">
        <v>1780</v>
      </c>
      <c r="J18" s="322" t="s">
        <v>1781</v>
      </c>
      <c r="K18" s="322" t="s">
        <v>864</v>
      </c>
      <c r="L18" s="322" t="s">
        <v>1782</v>
      </c>
      <c r="M18" s="322"/>
      <c r="N18" s="322" t="s">
        <v>1782</v>
      </c>
      <c r="O18" s="322"/>
      <c r="P18" s="322"/>
      <c r="Q18" s="322"/>
      <c r="R18" s="322"/>
      <c r="S18" s="332" t="s">
        <v>817</v>
      </c>
      <c r="T18" s="333" t="s">
        <v>817</v>
      </c>
      <c r="U18" s="333" t="s">
        <v>817</v>
      </c>
      <c r="V18" s="322"/>
      <c r="W18" s="322"/>
      <c r="X18" s="322" t="s">
        <v>863</v>
      </c>
      <c r="Y18" s="322"/>
      <c r="Z18" s="322" t="s">
        <v>1783</v>
      </c>
      <c r="AA18" s="322" t="s">
        <v>864</v>
      </c>
      <c r="AB18" s="322" t="s">
        <v>864</v>
      </c>
      <c r="AC18" s="320" t="s">
        <v>1728</v>
      </c>
      <c r="AD18" s="322"/>
      <c r="AE18" s="322"/>
      <c r="AF18" s="322"/>
      <c r="AG18" s="322">
        <v>1</v>
      </c>
      <c r="AH18" s="322">
        <v>1</v>
      </c>
      <c r="AI18" s="332"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1784</v>
      </c>
      <c r="D19" s="325"/>
      <c r="E19" s="325"/>
      <c r="F19" s="325"/>
      <c r="G19" s="325"/>
      <c r="H19" s="316" t="s">
        <v>1785</v>
      </c>
      <c r="I19" s="316" t="s">
        <v>1786</v>
      </c>
      <c r="J19" s="316" t="s">
        <v>1787</v>
      </c>
      <c r="K19" s="316" t="s">
        <v>864</v>
      </c>
      <c r="L19" s="316" t="s">
        <v>1788</v>
      </c>
      <c r="M19" s="316"/>
      <c r="N19" s="316" t="s">
        <v>1788</v>
      </c>
      <c r="O19" s="316"/>
      <c r="P19" s="316"/>
      <c r="Q19" s="316"/>
      <c r="R19" s="316"/>
      <c r="S19" s="326" t="s">
        <v>817</v>
      </c>
      <c r="T19" s="326" t="s">
        <v>817</v>
      </c>
      <c r="U19" s="326" t="s">
        <v>817</v>
      </c>
      <c r="V19" s="316"/>
      <c r="W19" s="316"/>
      <c r="X19" s="316" t="s">
        <v>863</v>
      </c>
      <c r="Y19" s="316"/>
      <c r="Z19" s="316"/>
      <c r="AA19" s="316" t="s">
        <v>864</v>
      </c>
      <c r="AB19" s="316" t="s">
        <v>864</v>
      </c>
      <c r="AC19" s="320" t="s">
        <v>1728</v>
      </c>
      <c r="AD19" s="316"/>
      <c r="AE19" s="316"/>
      <c r="AF19" s="316"/>
      <c r="AG19" s="316">
        <v>1</v>
      </c>
      <c r="AH19" s="316">
        <v>1</v>
      </c>
      <c r="AI19" s="326"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1789</v>
      </c>
      <c r="D20" s="335"/>
      <c r="E20" s="335"/>
      <c r="F20" s="335"/>
      <c r="G20" s="335"/>
      <c r="H20" s="322" t="s">
        <v>1762</v>
      </c>
      <c r="I20" s="322" t="s">
        <v>1790</v>
      </c>
      <c r="J20" s="329"/>
      <c r="K20" s="322"/>
      <c r="L20" s="322" t="s">
        <v>1791</v>
      </c>
      <c r="M20" s="322"/>
      <c r="N20" s="322" t="s">
        <v>1791</v>
      </c>
      <c r="O20" s="322"/>
      <c r="P20" s="322"/>
      <c r="Q20" s="322"/>
      <c r="R20" s="322"/>
      <c r="S20" s="332" t="s">
        <v>817</v>
      </c>
      <c r="T20" s="332" t="s">
        <v>817</v>
      </c>
      <c r="U20" s="332" t="s">
        <v>817</v>
      </c>
      <c r="V20" s="322"/>
      <c r="W20" s="322" t="s">
        <v>864</v>
      </c>
      <c r="X20" s="322" t="s">
        <v>1622</v>
      </c>
      <c r="Y20" s="322"/>
      <c r="Z20" s="322"/>
      <c r="AA20" s="322" t="s">
        <v>864</v>
      </c>
      <c r="AB20" s="322" t="s">
        <v>864</v>
      </c>
      <c r="AC20" s="331" t="s">
        <v>1728</v>
      </c>
      <c r="AD20" s="322"/>
      <c r="AE20" s="322"/>
      <c r="AF20" s="322"/>
      <c r="AG20" s="322">
        <v>1</v>
      </c>
      <c r="AH20" s="322"/>
      <c r="AI20" s="332"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1792</v>
      </c>
      <c r="E21" s="315"/>
      <c r="F21" s="315"/>
      <c r="G21" s="315"/>
      <c r="H21" s="316" t="s">
        <v>1793</v>
      </c>
      <c r="I21" s="316" t="s">
        <v>1794</v>
      </c>
      <c r="J21" s="316" t="s">
        <v>1341</v>
      </c>
      <c r="K21" s="316" t="s">
        <v>864</v>
      </c>
      <c r="L21" s="316" t="s">
        <v>1795</v>
      </c>
      <c r="M21" s="316"/>
      <c r="N21" s="316" t="s">
        <v>1795</v>
      </c>
      <c r="O21" s="316"/>
      <c r="P21" s="316"/>
      <c r="Q21" s="316"/>
      <c r="R21" s="316"/>
      <c r="S21" s="326" t="s">
        <v>817</v>
      </c>
      <c r="T21" s="326" t="s">
        <v>817</v>
      </c>
      <c r="U21" s="326" t="s">
        <v>817</v>
      </c>
      <c r="V21" s="316"/>
      <c r="W21" s="316"/>
      <c r="X21" s="316" t="s">
        <v>863</v>
      </c>
      <c r="Y21" s="316"/>
      <c r="Z21" s="316"/>
      <c r="AA21" s="316" t="s">
        <v>864</v>
      </c>
      <c r="AB21" s="316" t="s">
        <v>864</v>
      </c>
      <c r="AC21" s="320" t="s">
        <v>1728</v>
      </c>
      <c r="AD21" s="316"/>
      <c r="AE21" s="316"/>
      <c r="AF21" s="316"/>
      <c r="AG21" s="316">
        <v>1</v>
      </c>
      <c r="AH21" s="316"/>
      <c r="AI21" s="326"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1796</v>
      </c>
      <c r="E22" s="336"/>
      <c r="F22" s="335"/>
      <c r="G22" s="335"/>
      <c r="H22" s="322" t="s">
        <v>1797</v>
      </c>
      <c r="I22" s="322" t="s">
        <v>1798</v>
      </c>
      <c r="J22" s="322" t="s">
        <v>1359</v>
      </c>
      <c r="K22" s="322"/>
      <c r="L22" s="322" t="s">
        <v>1799</v>
      </c>
      <c r="M22" s="322"/>
      <c r="N22" s="322" t="s">
        <v>1799</v>
      </c>
      <c r="O22" s="322"/>
      <c r="P22" s="322"/>
      <c r="Q22" s="322"/>
      <c r="R22" s="322"/>
      <c r="S22" s="332" t="s">
        <v>817</v>
      </c>
      <c r="T22" s="332" t="s">
        <v>817</v>
      </c>
      <c r="U22" s="332" t="s">
        <v>817</v>
      </c>
      <c r="V22" s="322"/>
      <c r="W22" s="322"/>
      <c r="X22" s="322" t="s">
        <v>863</v>
      </c>
      <c r="Y22" s="322"/>
      <c r="Z22" s="322"/>
      <c r="AA22" s="322" t="s">
        <v>864</v>
      </c>
      <c r="AB22" s="322" t="s">
        <v>864</v>
      </c>
      <c r="AC22" s="320" t="s">
        <v>1728</v>
      </c>
      <c r="AD22" s="322"/>
      <c r="AE22" s="322"/>
      <c r="AF22" s="322"/>
      <c r="AG22" s="322">
        <v>1</v>
      </c>
      <c r="AH22" s="322"/>
      <c r="AI22" s="332"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1800</v>
      </c>
      <c r="E23" s="315"/>
      <c r="F23" s="315"/>
      <c r="G23" s="315"/>
      <c r="H23" s="316" t="s">
        <v>1801</v>
      </c>
      <c r="I23" s="316" t="s">
        <v>1802</v>
      </c>
      <c r="J23" s="316" t="s">
        <v>1803</v>
      </c>
      <c r="K23" s="316" t="s">
        <v>864</v>
      </c>
      <c r="L23" s="316" t="s">
        <v>1804</v>
      </c>
      <c r="M23" s="316"/>
      <c r="N23" s="316" t="s">
        <v>1804</v>
      </c>
      <c r="O23" s="316"/>
      <c r="P23" s="316"/>
      <c r="Q23" s="316"/>
      <c r="R23" s="316"/>
      <c r="S23" s="326" t="s">
        <v>817</v>
      </c>
      <c r="T23" s="328" t="s">
        <v>817</v>
      </c>
      <c r="U23" s="328" t="s">
        <v>817</v>
      </c>
      <c r="V23" s="316"/>
      <c r="W23" s="316"/>
      <c r="X23" s="316" t="s">
        <v>863</v>
      </c>
      <c r="Y23" s="316"/>
      <c r="Z23" s="316"/>
      <c r="AA23" s="316" t="s">
        <v>864</v>
      </c>
      <c r="AB23" s="316" t="s">
        <v>864</v>
      </c>
      <c r="AC23" s="320" t="s">
        <v>1728</v>
      </c>
      <c r="AD23" s="316"/>
      <c r="AE23" s="316"/>
      <c r="AF23" s="316"/>
      <c r="AG23" s="316">
        <v>1</v>
      </c>
      <c r="AH23" s="316"/>
      <c r="AI23" s="326"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1805</v>
      </c>
      <c r="D24" s="335"/>
      <c r="E24" s="335"/>
      <c r="F24" s="335"/>
      <c r="G24" s="335"/>
      <c r="H24" s="322" t="s">
        <v>1806</v>
      </c>
      <c r="I24" s="322" t="s">
        <v>1807</v>
      </c>
      <c r="J24" s="329"/>
      <c r="K24" s="322" t="s">
        <v>864</v>
      </c>
      <c r="L24" s="322" t="s">
        <v>1808</v>
      </c>
      <c r="M24" s="322"/>
      <c r="N24" s="322" t="s">
        <v>1808</v>
      </c>
      <c r="O24" s="322"/>
      <c r="P24" s="322"/>
      <c r="Q24" s="322"/>
      <c r="R24" s="322"/>
      <c r="S24" s="330" t="s">
        <v>823</v>
      </c>
      <c r="T24" s="330" t="s">
        <v>823</v>
      </c>
      <c r="U24" s="330" t="s">
        <v>823</v>
      </c>
      <c r="V24" s="322"/>
      <c r="W24" s="322" t="s">
        <v>864</v>
      </c>
      <c r="X24" s="322" t="s">
        <v>1207</v>
      </c>
      <c r="Y24" s="322"/>
      <c r="Z24" s="322"/>
      <c r="AA24" s="322" t="s">
        <v>864</v>
      </c>
      <c r="AB24" s="322" t="s">
        <v>864</v>
      </c>
      <c r="AC24" s="320" t="s">
        <v>1728</v>
      </c>
      <c r="AD24" s="322"/>
      <c r="AE24" s="322"/>
      <c r="AF24" s="322"/>
      <c r="AG24" s="322">
        <v>1</v>
      </c>
      <c r="AH24" s="322"/>
      <c r="AI24" s="330"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1809</v>
      </c>
      <c r="E25" s="315"/>
      <c r="F25" s="315"/>
      <c r="G25" s="315"/>
      <c r="H25" s="316" t="s">
        <v>1762</v>
      </c>
      <c r="I25" s="316" t="s">
        <v>1810</v>
      </c>
      <c r="J25" s="316"/>
      <c r="K25" s="316"/>
      <c r="L25" s="316" t="s">
        <v>1788</v>
      </c>
      <c r="M25" s="316"/>
      <c r="N25" s="316" t="s">
        <v>1788</v>
      </c>
      <c r="O25" s="316"/>
      <c r="P25" s="316"/>
      <c r="Q25" s="316"/>
      <c r="R25" s="316"/>
      <c r="S25" s="326" t="s">
        <v>817</v>
      </c>
      <c r="T25" s="326" t="s">
        <v>817</v>
      </c>
      <c r="U25" s="326" t="s">
        <v>817</v>
      </c>
      <c r="V25" s="316"/>
      <c r="W25" s="316"/>
      <c r="X25" s="316" t="s">
        <v>863</v>
      </c>
      <c r="Y25" s="316"/>
      <c r="Z25" s="316"/>
      <c r="AA25" s="316" t="s">
        <v>864</v>
      </c>
      <c r="AB25" s="316" t="s">
        <v>864</v>
      </c>
      <c r="AC25" s="331" t="s">
        <v>1728</v>
      </c>
      <c r="AD25" s="316"/>
      <c r="AE25" s="316"/>
      <c r="AF25" s="316"/>
      <c r="AG25" s="316">
        <v>1</v>
      </c>
      <c r="AH25" s="316"/>
      <c r="AI25" s="326"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1811</v>
      </c>
      <c r="E26" s="336"/>
      <c r="F26" s="335"/>
      <c r="G26" s="335"/>
      <c r="H26" s="322" t="s">
        <v>1762</v>
      </c>
      <c r="I26" s="322" t="s">
        <v>1812</v>
      </c>
      <c r="J26" s="322" t="s">
        <v>1813</v>
      </c>
      <c r="K26" s="322"/>
      <c r="L26" s="322" t="s">
        <v>875</v>
      </c>
      <c r="M26" s="322"/>
      <c r="N26" s="322" t="s">
        <v>875</v>
      </c>
      <c r="O26" s="322"/>
      <c r="P26" s="322"/>
      <c r="Q26" s="322"/>
      <c r="R26" s="322"/>
      <c r="S26" s="324" t="s">
        <v>820</v>
      </c>
      <c r="T26" s="324" t="s">
        <v>820</v>
      </c>
      <c r="U26" s="324" t="s">
        <v>820</v>
      </c>
      <c r="V26" s="322"/>
      <c r="W26" s="322"/>
      <c r="X26" s="322" t="s">
        <v>863</v>
      </c>
      <c r="Y26" s="322"/>
      <c r="Z26" s="322"/>
      <c r="AA26" s="322" t="s">
        <v>864</v>
      </c>
      <c r="AB26" s="322" t="s">
        <v>864</v>
      </c>
      <c r="AC26" s="320" t="s">
        <v>1728</v>
      </c>
      <c r="AD26" s="322"/>
      <c r="AE26" s="322"/>
      <c r="AF26" s="322"/>
      <c r="AG26" s="322">
        <v>1</v>
      </c>
      <c r="AH26" s="322"/>
      <c r="AI26" s="324"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1102</v>
      </c>
      <c r="E27" s="315"/>
      <c r="F27" s="315"/>
      <c r="G27" s="315"/>
      <c r="H27" s="316" t="s">
        <v>1762</v>
      </c>
      <c r="I27" s="316" t="s">
        <v>1814</v>
      </c>
      <c r="J27" s="316" t="s">
        <v>1815</v>
      </c>
      <c r="K27" s="316"/>
      <c r="L27" s="316" t="s">
        <v>1816</v>
      </c>
      <c r="M27" s="316"/>
      <c r="N27" s="316" t="s">
        <v>1816</v>
      </c>
      <c r="O27" s="316"/>
      <c r="P27" s="316"/>
      <c r="Q27" s="316"/>
      <c r="R27" s="316"/>
      <c r="S27" s="326" t="s">
        <v>817</v>
      </c>
      <c r="T27" s="326" t="s">
        <v>817</v>
      </c>
      <c r="U27" s="326" t="s">
        <v>817</v>
      </c>
      <c r="V27" s="316"/>
      <c r="W27" s="316"/>
      <c r="X27" s="316" t="s">
        <v>863</v>
      </c>
      <c r="Y27" s="316"/>
      <c r="Z27" s="316" t="s">
        <v>1215</v>
      </c>
      <c r="AA27" s="316" t="s">
        <v>864</v>
      </c>
      <c r="AB27" s="316" t="s">
        <v>864</v>
      </c>
      <c r="AC27" s="320" t="s">
        <v>1728</v>
      </c>
      <c r="AD27" s="316"/>
      <c r="AE27" s="316"/>
      <c r="AF27" s="316"/>
      <c r="AG27" s="316">
        <v>1</v>
      </c>
      <c r="AH27" s="316"/>
      <c r="AI27" s="326"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1817</v>
      </c>
      <c r="D28" s="336"/>
      <c r="E28" s="335"/>
      <c r="F28" s="335"/>
      <c r="G28" s="335"/>
      <c r="H28" s="322" t="s">
        <v>1818</v>
      </c>
      <c r="I28" s="322" t="s">
        <v>1819</v>
      </c>
      <c r="J28" s="322" t="s">
        <v>1820</v>
      </c>
      <c r="K28" s="322"/>
      <c r="L28" s="322" t="s">
        <v>1821</v>
      </c>
      <c r="M28" s="322"/>
      <c r="N28" s="322" t="s">
        <v>1821</v>
      </c>
      <c r="O28" s="322"/>
      <c r="P28" s="322"/>
      <c r="Q28" s="322"/>
      <c r="R28" s="322"/>
      <c r="S28" s="332" t="s">
        <v>817</v>
      </c>
      <c r="T28" s="333" t="s">
        <v>817</v>
      </c>
      <c r="U28" s="333" t="s">
        <v>817</v>
      </c>
      <c r="V28" s="322"/>
      <c r="W28" s="322"/>
      <c r="X28" s="322" t="s">
        <v>863</v>
      </c>
      <c r="Y28" s="322"/>
      <c r="Z28" s="322" t="s">
        <v>1822</v>
      </c>
      <c r="AA28" s="322" t="s">
        <v>864</v>
      </c>
      <c r="AB28" s="322" t="s">
        <v>864</v>
      </c>
      <c r="AC28" s="320" t="s">
        <v>1728</v>
      </c>
      <c r="AD28" s="322"/>
      <c r="AE28" s="322"/>
      <c r="AF28" s="322"/>
      <c r="AG28" s="322">
        <v>1</v>
      </c>
      <c r="AH28" s="322"/>
      <c r="AI28" s="332"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1823</v>
      </c>
      <c r="C29" s="325"/>
      <c r="D29" s="325"/>
      <c r="E29" s="325"/>
      <c r="F29" s="325"/>
      <c r="G29" s="325"/>
      <c r="H29" s="316" t="s">
        <v>1824</v>
      </c>
      <c r="I29" s="316" t="s">
        <v>1825</v>
      </c>
      <c r="J29" s="337"/>
      <c r="K29" s="316"/>
      <c r="L29" s="316" t="s">
        <v>1826</v>
      </c>
      <c r="M29" s="316"/>
      <c r="N29" s="316" t="s">
        <v>1826</v>
      </c>
      <c r="O29" s="316"/>
      <c r="P29" s="316"/>
      <c r="Q29" s="316"/>
      <c r="R29" s="316"/>
      <c r="S29" s="319" t="s">
        <v>820</v>
      </c>
      <c r="T29" s="319" t="s">
        <v>820</v>
      </c>
      <c r="U29" s="319" t="s">
        <v>820</v>
      </c>
      <c r="V29" s="316"/>
      <c r="W29" s="316" t="s">
        <v>864</v>
      </c>
      <c r="X29" s="316" t="s">
        <v>1827</v>
      </c>
      <c r="Y29" s="316"/>
      <c r="Z29" s="316"/>
      <c r="AA29" s="316" t="s">
        <v>864</v>
      </c>
      <c r="AB29" s="316" t="s">
        <v>864</v>
      </c>
      <c r="AC29" s="320" t="s">
        <v>1728</v>
      </c>
      <c r="AD29" s="316"/>
      <c r="AE29" s="316"/>
      <c r="AF29" s="316"/>
      <c r="AG29" s="316">
        <v>1</v>
      </c>
      <c r="AH29" s="316">
        <v>1</v>
      </c>
      <c r="AI29" s="319"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1828</v>
      </c>
      <c r="D30" s="321"/>
      <c r="E30" s="321"/>
      <c r="F30" s="321"/>
      <c r="G30" s="321"/>
      <c r="H30" s="322" t="s">
        <v>1829</v>
      </c>
      <c r="I30" s="322" t="s">
        <v>1830</v>
      </c>
      <c r="J30" s="322" t="s">
        <v>957</v>
      </c>
      <c r="K30" s="322" t="s">
        <v>864</v>
      </c>
      <c r="L30" s="322" t="s">
        <v>831</v>
      </c>
      <c r="M30" s="322"/>
      <c r="N30" s="322" t="s">
        <v>831</v>
      </c>
      <c r="O30" s="322"/>
      <c r="P30" s="322"/>
      <c r="Q30" s="322"/>
      <c r="R30" s="322"/>
      <c r="S30" s="324" t="s">
        <v>820</v>
      </c>
      <c r="T30" s="324" t="s">
        <v>820</v>
      </c>
      <c r="U30" s="324" t="s">
        <v>820</v>
      </c>
      <c r="V30" s="322"/>
      <c r="W30" s="322"/>
      <c r="X30" s="322" t="s">
        <v>863</v>
      </c>
      <c r="Y30" s="322"/>
      <c r="Z30" s="322"/>
      <c r="AA30" s="322" t="s">
        <v>864</v>
      </c>
      <c r="AB30" s="322" t="s">
        <v>864</v>
      </c>
      <c r="AC30" s="331" t="s">
        <v>1728</v>
      </c>
      <c r="AD30" s="322"/>
      <c r="AE30" s="322"/>
      <c r="AF30" s="322"/>
      <c r="AG30" s="322">
        <v>1</v>
      </c>
      <c r="AH30" s="322">
        <v>1</v>
      </c>
      <c r="AI30" s="324"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1831</v>
      </c>
      <c r="D31" s="325"/>
      <c r="E31" s="325"/>
      <c r="F31" s="325"/>
      <c r="G31" s="325"/>
      <c r="H31" s="316" t="s">
        <v>1832</v>
      </c>
      <c r="I31" s="316" t="s">
        <v>1833</v>
      </c>
      <c r="J31" s="316" t="s">
        <v>1834</v>
      </c>
      <c r="K31" s="316"/>
      <c r="L31" s="316" t="s">
        <v>1804</v>
      </c>
      <c r="M31" s="316"/>
      <c r="N31" s="316" t="s">
        <v>1804</v>
      </c>
      <c r="O31" s="316"/>
      <c r="P31" s="316"/>
      <c r="Q31" s="316"/>
      <c r="R31" s="316"/>
      <c r="S31" s="326" t="s">
        <v>817</v>
      </c>
      <c r="T31" s="326" t="s">
        <v>817</v>
      </c>
      <c r="U31" s="326" t="s">
        <v>817</v>
      </c>
      <c r="V31" s="316"/>
      <c r="W31" s="316"/>
      <c r="X31" s="316" t="s">
        <v>863</v>
      </c>
      <c r="Y31" s="316"/>
      <c r="Z31" s="316"/>
      <c r="AA31" s="316" t="s">
        <v>864</v>
      </c>
      <c r="AB31" s="316" t="s">
        <v>864</v>
      </c>
      <c r="AC31" s="320" t="s">
        <v>1728</v>
      </c>
      <c r="AD31" s="316"/>
      <c r="AE31" s="316"/>
      <c r="AF31" s="316"/>
      <c r="AG31" s="316">
        <v>1</v>
      </c>
      <c r="AH31" s="316">
        <v>1</v>
      </c>
      <c r="AI31" s="326"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1835</v>
      </c>
      <c r="D32" s="321"/>
      <c r="E32" s="321"/>
      <c r="F32" s="321"/>
      <c r="G32" s="321"/>
      <c r="H32" s="322" t="s">
        <v>1836</v>
      </c>
      <c r="I32" s="322" t="s">
        <v>1837</v>
      </c>
      <c r="J32" s="322" t="s">
        <v>1612</v>
      </c>
      <c r="K32" s="322"/>
      <c r="L32" s="322" t="s">
        <v>1838</v>
      </c>
      <c r="M32" s="322"/>
      <c r="N32" s="322" t="s">
        <v>1838</v>
      </c>
      <c r="O32" s="322"/>
      <c r="P32" s="322"/>
      <c r="Q32" s="322"/>
      <c r="R32" s="322"/>
      <c r="S32" s="332" t="s">
        <v>817</v>
      </c>
      <c r="T32" s="334" t="s">
        <v>820</v>
      </c>
      <c r="U32" s="333" t="s">
        <v>817</v>
      </c>
      <c r="V32" s="322" t="s">
        <v>864</v>
      </c>
      <c r="W32" s="322"/>
      <c r="X32" s="322" t="s">
        <v>863</v>
      </c>
      <c r="Y32" s="322"/>
      <c r="Z32" s="322"/>
      <c r="AA32" s="322" t="s">
        <v>864</v>
      </c>
      <c r="AB32" s="322" t="s">
        <v>864</v>
      </c>
      <c r="AC32" s="320" t="s">
        <v>1728</v>
      </c>
      <c r="AD32" s="322"/>
      <c r="AE32" s="322"/>
      <c r="AF32" s="322"/>
      <c r="AG32" s="322">
        <v>1</v>
      </c>
      <c r="AH32" s="322">
        <v>1</v>
      </c>
      <c r="AI32" s="332"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1839</v>
      </c>
      <c r="D33" s="325"/>
      <c r="E33" s="325"/>
      <c r="F33" s="325"/>
      <c r="G33" s="325"/>
      <c r="H33" s="316" t="s">
        <v>1762</v>
      </c>
      <c r="I33" s="316" t="s">
        <v>1840</v>
      </c>
      <c r="J33" s="337"/>
      <c r="K33" s="316" t="s">
        <v>864</v>
      </c>
      <c r="L33" s="316" t="s">
        <v>1841</v>
      </c>
      <c r="M33" s="316"/>
      <c r="N33" s="316" t="s">
        <v>1841</v>
      </c>
      <c r="O33" s="316"/>
      <c r="P33" s="316"/>
      <c r="Q33" s="316"/>
      <c r="R33" s="316"/>
      <c r="S33" s="326" t="s">
        <v>817</v>
      </c>
      <c r="T33" s="328" t="s">
        <v>817</v>
      </c>
      <c r="U33" s="328" t="s">
        <v>817</v>
      </c>
      <c r="V33" s="316"/>
      <c r="W33" s="316" t="s">
        <v>864</v>
      </c>
      <c r="X33" s="316" t="s">
        <v>1842</v>
      </c>
      <c r="Y33" s="316"/>
      <c r="Z33" s="316"/>
      <c r="AA33" s="316" t="s">
        <v>864</v>
      </c>
      <c r="AB33" s="316" t="s">
        <v>864</v>
      </c>
      <c r="AC33" s="320" t="s">
        <v>1728</v>
      </c>
      <c r="AD33" s="316"/>
      <c r="AE33" s="316"/>
      <c r="AF33" s="316"/>
      <c r="AG33" s="316">
        <v>1</v>
      </c>
      <c r="AH33" s="316">
        <v>1</v>
      </c>
      <c r="AI33" s="326"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1843</v>
      </c>
      <c r="E34" s="338"/>
      <c r="F34" s="321"/>
      <c r="G34" s="321"/>
      <c r="H34" s="322" t="s">
        <v>1844</v>
      </c>
      <c r="I34" s="322" t="s">
        <v>1845</v>
      </c>
      <c r="J34" s="322" t="s">
        <v>1846</v>
      </c>
      <c r="K34" s="322" t="s">
        <v>864</v>
      </c>
      <c r="L34" s="322" t="s">
        <v>1847</v>
      </c>
      <c r="M34" s="322"/>
      <c r="N34" s="322" t="s">
        <v>1847</v>
      </c>
      <c r="O34" s="322"/>
      <c r="P34" s="322"/>
      <c r="Q34" s="322"/>
      <c r="R34" s="322"/>
      <c r="S34" s="322" t="s">
        <v>893</v>
      </c>
      <c r="T34" s="322" t="s">
        <v>893</v>
      </c>
      <c r="U34" s="322" t="s">
        <v>893</v>
      </c>
      <c r="V34" s="322"/>
      <c r="W34" s="322"/>
      <c r="X34" s="322" t="s">
        <v>863</v>
      </c>
      <c r="Y34" s="322"/>
      <c r="Z34" s="322" t="s">
        <v>1848</v>
      </c>
      <c r="AA34" s="322" t="s">
        <v>864</v>
      </c>
      <c r="AB34" s="322" t="s">
        <v>864</v>
      </c>
      <c r="AC34" s="320" t="s">
        <v>1728</v>
      </c>
      <c r="AD34" s="322"/>
      <c r="AE34" s="322"/>
      <c r="AF34" s="322"/>
      <c r="AG34" s="322">
        <v>1</v>
      </c>
      <c r="AH34" s="322">
        <v>1</v>
      </c>
      <c r="AI34" s="322"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1849</v>
      </c>
      <c r="E35" s="325"/>
      <c r="F35" s="325"/>
      <c r="G35" s="325"/>
      <c r="H35" s="316" t="s">
        <v>1850</v>
      </c>
      <c r="I35" s="316" t="s">
        <v>1851</v>
      </c>
      <c r="J35" s="316" t="s">
        <v>1852</v>
      </c>
      <c r="K35" s="316" t="s">
        <v>864</v>
      </c>
      <c r="L35" s="316" t="s">
        <v>1853</v>
      </c>
      <c r="M35" s="316"/>
      <c r="N35" s="316" t="s">
        <v>1853</v>
      </c>
      <c r="O35" s="316"/>
      <c r="P35" s="316"/>
      <c r="Q35" s="316"/>
      <c r="R35" s="316"/>
      <c r="S35" s="316" t="s">
        <v>893</v>
      </c>
      <c r="T35" s="316" t="s">
        <v>893</v>
      </c>
      <c r="U35" s="316" t="s">
        <v>893</v>
      </c>
      <c r="V35" s="316"/>
      <c r="W35" s="316"/>
      <c r="X35" s="316" t="s">
        <v>863</v>
      </c>
      <c r="Y35" s="316"/>
      <c r="Z35" s="316" t="s">
        <v>1854</v>
      </c>
      <c r="AA35" s="316" t="s">
        <v>864</v>
      </c>
      <c r="AB35" s="316" t="s">
        <v>864</v>
      </c>
      <c r="AC35" s="331" t="s">
        <v>1728</v>
      </c>
      <c r="AD35" s="316"/>
      <c r="AE35" s="316"/>
      <c r="AF35" s="316"/>
      <c r="AG35" s="316">
        <v>1</v>
      </c>
      <c r="AH35" s="316">
        <v>1</v>
      </c>
      <c r="AI35" s="316"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1855</v>
      </c>
      <c r="E36" s="321"/>
      <c r="F36" s="321"/>
      <c r="G36" s="321"/>
      <c r="H36" s="322" t="s">
        <v>1856</v>
      </c>
      <c r="I36" s="322" t="s">
        <v>1857</v>
      </c>
      <c r="J36" s="322" t="s">
        <v>1858</v>
      </c>
      <c r="K36" s="322" t="s">
        <v>864</v>
      </c>
      <c r="L36" s="322" t="s">
        <v>1859</v>
      </c>
      <c r="M36" s="322"/>
      <c r="N36" s="322" t="s">
        <v>1859</v>
      </c>
      <c r="O36" s="322"/>
      <c r="P36" s="322"/>
      <c r="Q36" s="322"/>
      <c r="R36" s="322"/>
      <c r="S36" s="322" t="s">
        <v>893</v>
      </c>
      <c r="T36" s="322" t="s">
        <v>893</v>
      </c>
      <c r="U36" s="322" t="s">
        <v>893</v>
      </c>
      <c r="V36" s="322"/>
      <c r="W36" s="322"/>
      <c r="X36" s="322" t="s">
        <v>863</v>
      </c>
      <c r="Y36" s="322"/>
      <c r="Z36" s="322"/>
      <c r="AA36" s="322" t="s">
        <v>864</v>
      </c>
      <c r="AB36" s="322" t="s">
        <v>864</v>
      </c>
      <c r="AC36" s="320" t="s">
        <v>1728</v>
      </c>
      <c r="AD36" s="322"/>
      <c r="AE36" s="322"/>
      <c r="AF36" s="322"/>
      <c r="AG36" s="322">
        <v>1</v>
      </c>
      <c r="AH36" s="322">
        <v>1</v>
      </c>
      <c r="AI36" s="322"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1860</v>
      </c>
      <c r="E37" s="325"/>
      <c r="F37" s="325"/>
      <c r="G37" s="325"/>
      <c r="H37" s="316" t="s">
        <v>1762</v>
      </c>
      <c r="I37" s="316" t="s">
        <v>1861</v>
      </c>
      <c r="J37" s="316" t="s">
        <v>1862</v>
      </c>
      <c r="K37" s="316"/>
      <c r="L37" s="316" t="s">
        <v>1863</v>
      </c>
      <c r="M37" s="316"/>
      <c r="N37" s="316" t="s">
        <v>1863</v>
      </c>
      <c r="O37" s="316"/>
      <c r="P37" s="316"/>
      <c r="Q37" s="316"/>
      <c r="R37" s="316"/>
      <c r="S37" s="326" t="s">
        <v>817</v>
      </c>
      <c r="T37" s="326" t="s">
        <v>817</v>
      </c>
      <c r="U37" s="326" t="s">
        <v>817</v>
      </c>
      <c r="V37" s="316"/>
      <c r="W37" s="316"/>
      <c r="X37" s="316" t="s">
        <v>863</v>
      </c>
      <c r="Y37" s="316"/>
      <c r="Z37" s="316" t="s">
        <v>1864</v>
      </c>
      <c r="AA37" s="316" t="s">
        <v>864</v>
      </c>
      <c r="AB37" s="316" t="s">
        <v>864</v>
      </c>
      <c r="AC37" s="320" t="s">
        <v>1728</v>
      </c>
      <c r="AD37" s="316"/>
      <c r="AE37" s="316"/>
      <c r="AF37" s="316"/>
      <c r="AG37" s="316">
        <v>1</v>
      </c>
      <c r="AH37" s="316">
        <v>1</v>
      </c>
      <c r="AI37" s="326"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1865</v>
      </c>
      <c r="D38" s="321"/>
      <c r="E38" s="321"/>
      <c r="F38" s="321"/>
      <c r="G38" s="321"/>
      <c r="H38" s="322" t="s">
        <v>1762</v>
      </c>
      <c r="I38" s="322" t="s">
        <v>1866</v>
      </c>
      <c r="J38" s="322" t="s">
        <v>1867</v>
      </c>
      <c r="K38" s="322"/>
      <c r="L38" s="322" t="s">
        <v>1868</v>
      </c>
      <c r="M38" s="322"/>
      <c r="N38" s="322" t="s">
        <v>1868</v>
      </c>
      <c r="O38" s="322"/>
      <c r="P38" s="322"/>
      <c r="Q38" s="322"/>
      <c r="R38" s="322"/>
      <c r="S38" s="332" t="s">
        <v>817</v>
      </c>
      <c r="T38" s="333" t="s">
        <v>817</v>
      </c>
      <c r="U38" s="333" t="s">
        <v>817</v>
      </c>
      <c r="V38" s="322"/>
      <c r="W38" s="322"/>
      <c r="X38" s="322" t="s">
        <v>863</v>
      </c>
      <c r="Y38" s="322"/>
      <c r="Z38" s="322" t="s">
        <v>1869</v>
      </c>
      <c r="AA38" s="322" t="s">
        <v>864</v>
      </c>
      <c r="AB38" s="322" t="s">
        <v>864</v>
      </c>
      <c r="AC38" s="320" t="s">
        <v>1728</v>
      </c>
      <c r="AD38" s="322"/>
      <c r="AE38" s="322"/>
      <c r="AF38" s="322"/>
      <c r="AG38" s="322">
        <v>1</v>
      </c>
      <c r="AH38" s="322">
        <v>1</v>
      </c>
      <c r="AI38" s="332"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1870</v>
      </c>
      <c r="D39" s="339"/>
      <c r="E39" s="325"/>
      <c r="F39" s="325"/>
      <c r="G39" s="325"/>
      <c r="H39" s="316" t="s">
        <v>1871</v>
      </c>
      <c r="I39" s="316" t="s">
        <v>1872</v>
      </c>
      <c r="J39" s="316">
        <v>2</v>
      </c>
      <c r="K39" s="316" t="s">
        <v>864</v>
      </c>
      <c r="L39" s="316" t="s">
        <v>1873</v>
      </c>
      <c r="M39" s="316"/>
      <c r="N39" s="316" t="s">
        <v>1873</v>
      </c>
      <c r="O39" s="316"/>
      <c r="P39" s="316"/>
      <c r="Q39" s="316"/>
      <c r="R39" s="316"/>
      <c r="S39" s="326" t="s">
        <v>817</v>
      </c>
      <c r="T39" s="326" t="s">
        <v>817</v>
      </c>
      <c r="U39" s="326" t="s">
        <v>817</v>
      </c>
      <c r="V39" s="316"/>
      <c r="W39" s="316"/>
      <c r="X39" s="316" t="s">
        <v>863</v>
      </c>
      <c r="Y39" s="316"/>
      <c r="Z39" s="316" t="s">
        <v>1874</v>
      </c>
      <c r="AA39" s="316" t="s">
        <v>864</v>
      </c>
      <c r="AB39" s="316" t="s">
        <v>864</v>
      </c>
      <c r="AC39" s="320" t="s">
        <v>1728</v>
      </c>
      <c r="AD39" s="316"/>
      <c r="AE39" s="316"/>
      <c r="AF39" s="316"/>
      <c r="AG39" s="316">
        <v>1</v>
      </c>
      <c r="AH39" s="316">
        <v>1</v>
      </c>
      <c r="AI39" s="326"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1875</v>
      </c>
      <c r="D40" s="321"/>
      <c r="E40" s="321"/>
      <c r="F40" s="321"/>
      <c r="G40" s="321"/>
      <c r="H40" s="322" t="s">
        <v>1876</v>
      </c>
      <c r="I40" s="322" t="s">
        <v>1877</v>
      </c>
      <c r="J40" s="322">
        <v>100</v>
      </c>
      <c r="K40" s="322"/>
      <c r="L40" s="322" t="s">
        <v>1878</v>
      </c>
      <c r="M40" s="322"/>
      <c r="N40" s="322" t="s">
        <v>1878</v>
      </c>
      <c r="O40" s="322"/>
      <c r="P40" s="322"/>
      <c r="Q40" s="322"/>
      <c r="R40" s="322"/>
      <c r="S40" s="332" t="s">
        <v>817</v>
      </c>
      <c r="T40" s="332" t="s">
        <v>817</v>
      </c>
      <c r="U40" s="332" t="s">
        <v>817</v>
      </c>
      <c r="V40" s="322"/>
      <c r="W40" s="322"/>
      <c r="X40" s="322" t="s">
        <v>1380</v>
      </c>
      <c r="Y40" s="322"/>
      <c r="Z40" s="322"/>
      <c r="AA40" s="322" t="s">
        <v>864</v>
      </c>
      <c r="AB40" s="322" t="s">
        <v>864</v>
      </c>
      <c r="AC40" s="331" t="s">
        <v>1728</v>
      </c>
      <c r="AD40" s="322"/>
      <c r="AE40" s="322"/>
      <c r="AF40" s="322"/>
      <c r="AG40" s="322">
        <v>1</v>
      </c>
      <c r="AH40" s="322">
        <v>1</v>
      </c>
      <c r="AI40" s="332"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1879</v>
      </c>
      <c r="D41" s="339"/>
      <c r="E41" s="325"/>
      <c r="F41" s="325"/>
      <c r="G41" s="325"/>
      <c r="H41" s="316" t="s">
        <v>1880</v>
      </c>
      <c r="I41" s="316" t="s">
        <v>1881</v>
      </c>
      <c r="J41" s="316" t="s">
        <v>1882</v>
      </c>
      <c r="K41" s="316" t="s">
        <v>864</v>
      </c>
      <c r="L41" s="316" t="s">
        <v>1883</v>
      </c>
      <c r="M41" s="316"/>
      <c r="N41" s="316" t="s">
        <v>1883</v>
      </c>
      <c r="O41" s="316"/>
      <c r="P41" s="316"/>
      <c r="Q41" s="316"/>
      <c r="R41" s="316"/>
      <c r="S41" s="326" t="s">
        <v>817</v>
      </c>
      <c r="T41" s="326" t="s">
        <v>817</v>
      </c>
      <c r="U41" s="326" t="s">
        <v>817</v>
      </c>
      <c r="V41" s="316"/>
      <c r="W41" s="316"/>
      <c r="X41" s="316" t="s">
        <v>879</v>
      </c>
      <c r="Y41" s="316"/>
      <c r="Z41" s="316" t="s">
        <v>932</v>
      </c>
      <c r="AA41" s="316" t="s">
        <v>864</v>
      </c>
      <c r="AB41" s="316" t="s">
        <v>864</v>
      </c>
      <c r="AC41" s="320" t="s">
        <v>1728</v>
      </c>
      <c r="AD41" s="316"/>
      <c r="AE41" s="316"/>
      <c r="AF41" s="316"/>
      <c r="AG41" s="316">
        <v>1</v>
      </c>
      <c r="AH41" s="316">
        <v>1</v>
      </c>
      <c r="AI41" s="326"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1884</v>
      </c>
      <c r="D42" s="338"/>
      <c r="E42" s="321"/>
      <c r="F42" s="321"/>
      <c r="G42" s="321"/>
      <c r="H42" s="322" t="s">
        <v>1885</v>
      </c>
      <c r="I42" s="322" t="s">
        <v>1886</v>
      </c>
      <c r="J42" s="322" t="s">
        <v>1887</v>
      </c>
      <c r="K42" s="322" t="s">
        <v>864</v>
      </c>
      <c r="L42" s="322" t="s">
        <v>1888</v>
      </c>
      <c r="M42" s="322"/>
      <c r="N42" s="322" t="s">
        <v>1888</v>
      </c>
      <c r="O42" s="322"/>
      <c r="P42" s="322"/>
      <c r="Q42" s="322"/>
      <c r="R42" s="322"/>
      <c r="S42" s="332" t="s">
        <v>817</v>
      </c>
      <c r="T42" s="332" t="s">
        <v>817</v>
      </c>
      <c r="U42" s="332" t="s">
        <v>817</v>
      </c>
      <c r="V42" s="322"/>
      <c r="W42" s="322"/>
      <c r="X42" s="322" t="s">
        <v>879</v>
      </c>
      <c r="Y42" s="322"/>
      <c r="Z42" s="322" t="s">
        <v>932</v>
      </c>
      <c r="AA42" s="322" t="s">
        <v>864</v>
      </c>
      <c r="AB42" s="322" t="s">
        <v>864</v>
      </c>
      <c r="AC42" s="320" t="s">
        <v>1728</v>
      </c>
      <c r="AD42" s="322"/>
      <c r="AE42" s="322"/>
      <c r="AF42" s="322"/>
      <c r="AG42" s="322">
        <v>1</v>
      </c>
      <c r="AH42" s="322">
        <v>1</v>
      </c>
      <c r="AI42" s="332"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1889</v>
      </c>
      <c r="D43" s="339"/>
      <c r="E43" s="339"/>
      <c r="F43" s="325"/>
      <c r="G43" s="325"/>
      <c r="H43" s="316" t="s">
        <v>1890</v>
      </c>
      <c r="I43" s="316" t="s">
        <v>1891</v>
      </c>
      <c r="J43" s="316" t="s">
        <v>1892</v>
      </c>
      <c r="K43" s="316" t="s">
        <v>864</v>
      </c>
      <c r="L43" s="316" t="s">
        <v>1893</v>
      </c>
      <c r="M43" s="316"/>
      <c r="N43" s="316" t="s">
        <v>1893</v>
      </c>
      <c r="O43" s="316"/>
      <c r="P43" s="316"/>
      <c r="Q43" s="316"/>
      <c r="R43" s="316"/>
      <c r="S43" s="326" t="s">
        <v>817</v>
      </c>
      <c r="T43" s="328" t="s">
        <v>817</v>
      </c>
      <c r="U43" s="328" t="s">
        <v>817</v>
      </c>
      <c r="V43" s="316"/>
      <c r="W43" s="316"/>
      <c r="X43" s="316" t="s">
        <v>879</v>
      </c>
      <c r="Y43" s="316"/>
      <c r="Z43" s="316" t="s">
        <v>932</v>
      </c>
      <c r="AA43" s="316" t="s">
        <v>864</v>
      </c>
      <c r="AB43" s="316" t="s">
        <v>864</v>
      </c>
      <c r="AC43" s="320" t="s">
        <v>1728</v>
      </c>
      <c r="AD43" s="316"/>
      <c r="AE43" s="316"/>
      <c r="AF43" s="316"/>
      <c r="AG43" s="316">
        <v>1</v>
      </c>
      <c r="AH43" s="316">
        <v>1</v>
      </c>
      <c r="AI43" s="326"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1894</v>
      </c>
      <c r="D44" s="321"/>
      <c r="E44" s="321"/>
      <c r="F44" s="321"/>
      <c r="G44" s="321"/>
      <c r="H44" s="322" t="s">
        <v>1895</v>
      </c>
      <c r="I44" s="322" t="s">
        <v>1896</v>
      </c>
      <c r="J44" s="322" t="s">
        <v>1897</v>
      </c>
      <c r="K44" s="322" t="s">
        <v>864</v>
      </c>
      <c r="L44" s="322" t="s">
        <v>1898</v>
      </c>
      <c r="M44" s="322"/>
      <c r="N44" s="322" t="s">
        <v>1898</v>
      </c>
      <c r="O44" s="322"/>
      <c r="P44" s="322"/>
      <c r="Q44" s="322"/>
      <c r="R44" s="322"/>
      <c r="S44" s="332" t="s">
        <v>817</v>
      </c>
      <c r="T44" s="332" t="s">
        <v>817</v>
      </c>
      <c r="U44" s="332" t="s">
        <v>817</v>
      </c>
      <c r="V44" s="322"/>
      <c r="W44" s="322"/>
      <c r="X44" s="322" t="s">
        <v>863</v>
      </c>
      <c r="Y44" s="322"/>
      <c r="Z44" s="322" t="s">
        <v>1899</v>
      </c>
      <c r="AA44" s="322" t="s">
        <v>864</v>
      </c>
      <c r="AB44" s="322" t="s">
        <v>864</v>
      </c>
      <c r="AC44" s="320" t="s">
        <v>1728</v>
      </c>
      <c r="AD44" s="322"/>
      <c r="AE44" s="322"/>
      <c r="AF44" s="322"/>
      <c r="AG44" s="322">
        <v>1</v>
      </c>
      <c r="AH44" s="322">
        <v>1</v>
      </c>
      <c r="AI44" s="332"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1900</v>
      </c>
      <c r="D45" s="339"/>
      <c r="E45" s="325"/>
      <c r="F45" s="325"/>
      <c r="G45" s="325"/>
      <c r="H45" s="316" t="s">
        <v>1762</v>
      </c>
      <c r="I45" s="316" t="s">
        <v>1901</v>
      </c>
      <c r="J45" s="316" t="s">
        <v>1902</v>
      </c>
      <c r="K45" s="316"/>
      <c r="L45" s="316" t="s">
        <v>1903</v>
      </c>
      <c r="M45" s="316"/>
      <c r="N45" s="316" t="s">
        <v>1903</v>
      </c>
      <c r="O45" s="316"/>
      <c r="P45" s="316"/>
      <c r="Q45" s="316"/>
      <c r="R45" s="316"/>
      <c r="S45" s="326" t="s">
        <v>817</v>
      </c>
      <c r="T45" s="326" t="s">
        <v>817</v>
      </c>
      <c r="U45" s="326" t="s">
        <v>817</v>
      </c>
      <c r="V45" s="316"/>
      <c r="W45" s="316"/>
      <c r="X45" s="316" t="s">
        <v>863</v>
      </c>
      <c r="Y45" s="316"/>
      <c r="Z45" s="316" t="s">
        <v>1904</v>
      </c>
      <c r="AA45" s="316" t="s">
        <v>864</v>
      </c>
      <c r="AB45" s="316" t="s">
        <v>864</v>
      </c>
      <c r="AC45" s="331" t="s">
        <v>1728</v>
      </c>
      <c r="AD45" s="316"/>
      <c r="AE45" s="316"/>
      <c r="AF45" s="316"/>
      <c r="AG45" s="316">
        <v>1</v>
      </c>
      <c r="AH45" s="316">
        <v>1</v>
      </c>
      <c r="AI45" s="326"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1905</v>
      </c>
      <c r="D46" s="338"/>
      <c r="E46" s="321"/>
      <c r="F46" s="321"/>
      <c r="G46" s="321"/>
      <c r="H46" s="322" t="s">
        <v>1906</v>
      </c>
      <c r="I46" s="322" t="s">
        <v>1907</v>
      </c>
      <c r="J46" s="329"/>
      <c r="K46" s="322"/>
      <c r="L46" s="322" t="s">
        <v>1908</v>
      </c>
      <c r="M46" s="322"/>
      <c r="N46" s="322" t="s">
        <v>1908</v>
      </c>
      <c r="O46" s="322"/>
      <c r="P46" s="322"/>
      <c r="Q46" s="322"/>
      <c r="R46" s="322"/>
      <c r="S46" s="330" t="s">
        <v>823</v>
      </c>
      <c r="T46" s="330" t="s">
        <v>823</v>
      </c>
      <c r="U46" s="330" t="s">
        <v>823</v>
      </c>
      <c r="V46" s="322"/>
      <c r="W46" s="322" t="s">
        <v>864</v>
      </c>
      <c r="X46" s="322" t="s">
        <v>1909</v>
      </c>
      <c r="Y46" s="322"/>
      <c r="Z46" s="322"/>
      <c r="AA46" s="322" t="s">
        <v>864</v>
      </c>
      <c r="AB46" s="322" t="s">
        <v>864</v>
      </c>
      <c r="AC46" s="320" t="s">
        <v>1728</v>
      </c>
      <c r="AD46" s="322"/>
      <c r="AE46" s="322"/>
      <c r="AF46" s="322"/>
      <c r="AG46" s="322">
        <v>1</v>
      </c>
      <c r="AH46" s="322">
        <v>1</v>
      </c>
      <c r="AI46" s="330"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1910</v>
      </c>
      <c r="E47" s="325"/>
      <c r="F47" s="325"/>
      <c r="G47" s="325"/>
      <c r="H47" s="316" t="s">
        <v>1911</v>
      </c>
      <c r="I47" s="316" t="s">
        <v>1912</v>
      </c>
      <c r="J47" s="316" t="s">
        <v>1913</v>
      </c>
      <c r="K47" s="316"/>
      <c r="L47" s="316" t="s">
        <v>1795</v>
      </c>
      <c r="M47" s="316"/>
      <c r="N47" s="316" t="s">
        <v>1795</v>
      </c>
      <c r="O47" s="316"/>
      <c r="P47" s="316"/>
      <c r="Q47" s="316"/>
      <c r="R47" s="316"/>
      <c r="S47" s="319" t="s">
        <v>820</v>
      </c>
      <c r="T47" s="319" t="s">
        <v>820</v>
      </c>
      <c r="U47" s="319" t="s">
        <v>820</v>
      </c>
      <c r="V47" s="316"/>
      <c r="W47" s="316"/>
      <c r="X47" s="316" t="s">
        <v>863</v>
      </c>
      <c r="Y47" s="316"/>
      <c r="Z47" s="316"/>
      <c r="AA47" s="316" t="s">
        <v>864</v>
      </c>
      <c r="AB47" s="316" t="s">
        <v>864</v>
      </c>
      <c r="AC47" s="320" t="s">
        <v>1728</v>
      </c>
      <c r="AD47" s="316"/>
      <c r="AE47" s="316"/>
      <c r="AF47" s="316"/>
      <c r="AG47" s="316">
        <v>1</v>
      </c>
      <c r="AH47" s="316">
        <v>1</v>
      </c>
      <c r="AI47" s="319"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1914</v>
      </c>
      <c r="E48" s="321"/>
      <c r="F48" s="321"/>
      <c r="G48" s="321"/>
      <c r="H48" s="322" t="s">
        <v>1915</v>
      </c>
      <c r="I48" s="322" t="s">
        <v>1916</v>
      </c>
      <c r="J48" s="322"/>
      <c r="K48" s="322"/>
      <c r="L48" s="322" t="s">
        <v>1917</v>
      </c>
      <c r="M48" s="322"/>
      <c r="N48" s="322" t="s">
        <v>1917</v>
      </c>
      <c r="O48" s="322"/>
      <c r="P48" s="322"/>
      <c r="Q48" s="322"/>
      <c r="R48" s="322"/>
      <c r="S48" s="322" t="s">
        <v>893</v>
      </c>
      <c r="T48" s="340" t="s">
        <v>893</v>
      </c>
      <c r="U48" s="340" t="s">
        <v>893</v>
      </c>
      <c r="V48" s="322"/>
      <c r="W48" s="322"/>
      <c r="X48" s="322" t="s">
        <v>863</v>
      </c>
      <c r="Y48" s="322"/>
      <c r="Z48" s="322"/>
      <c r="AA48" s="322" t="s">
        <v>864</v>
      </c>
      <c r="AB48" s="322" t="s">
        <v>864</v>
      </c>
      <c r="AC48" s="320" t="s">
        <v>1728</v>
      </c>
      <c r="AD48" s="322"/>
      <c r="AE48" s="322"/>
      <c r="AF48" s="322"/>
      <c r="AG48" s="322">
        <v>1</v>
      </c>
      <c r="AH48" s="322">
        <v>1</v>
      </c>
      <c r="AI48" s="322"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1918</v>
      </c>
      <c r="D49" s="342"/>
      <c r="E49" s="342"/>
      <c r="F49" s="342"/>
      <c r="G49" s="342"/>
      <c r="H49" s="316" t="s">
        <v>1919</v>
      </c>
      <c r="I49" s="316" t="s">
        <v>1920</v>
      </c>
      <c r="J49" s="337"/>
      <c r="K49" s="316"/>
      <c r="L49" s="316" t="s">
        <v>1921</v>
      </c>
      <c r="M49" s="316"/>
      <c r="N49" s="316" t="s">
        <v>1921</v>
      </c>
      <c r="O49" s="316"/>
      <c r="P49" s="316"/>
      <c r="Q49" s="316"/>
      <c r="R49" s="316"/>
      <c r="S49" s="343" t="s">
        <v>823</v>
      </c>
      <c r="T49" s="343" t="s">
        <v>823</v>
      </c>
      <c r="U49" s="343" t="s">
        <v>823</v>
      </c>
      <c r="V49" s="316"/>
      <c r="W49" s="316" t="s">
        <v>864</v>
      </c>
      <c r="X49" s="316" t="s">
        <v>1922</v>
      </c>
      <c r="Y49" s="316"/>
      <c r="Z49" s="316"/>
      <c r="AA49" s="316" t="s">
        <v>864</v>
      </c>
      <c r="AB49" s="316" t="s">
        <v>864</v>
      </c>
      <c r="AC49" s="320" t="s">
        <v>1728</v>
      </c>
      <c r="AD49" s="316"/>
      <c r="AE49" s="316"/>
      <c r="AF49" s="316"/>
      <c r="AG49" s="316"/>
      <c r="AH49" s="316"/>
      <c r="AI49" s="343"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1738</v>
      </c>
      <c r="E50" s="344"/>
      <c r="F50" s="344"/>
      <c r="G50" s="344"/>
      <c r="H50" s="322" t="s">
        <v>1923</v>
      </c>
      <c r="I50" s="322" t="s">
        <v>1924</v>
      </c>
      <c r="J50" s="322" t="s">
        <v>1925</v>
      </c>
      <c r="K50" s="322"/>
      <c r="L50" s="322" t="s">
        <v>1741</v>
      </c>
      <c r="M50" s="322"/>
      <c r="N50" s="322" t="s">
        <v>1741</v>
      </c>
      <c r="O50" s="322"/>
      <c r="P50" s="322"/>
      <c r="Q50" s="322"/>
      <c r="R50" s="322"/>
      <c r="S50" s="324" t="s">
        <v>820</v>
      </c>
      <c r="T50" s="324" t="s">
        <v>820</v>
      </c>
      <c r="U50" s="324" t="s">
        <v>820</v>
      </c>
      <c r="V50" s="322"/>
      <c r="W50" s="322"/>
      <c r="X50" s="322" t="s">
        <v>863</v>
      </c>
      <c r="Y50" s="322"/>
      <c r="Z50" s="322"/>
      <c r="AA50" s="322" t="s">
        <v>864</v>
      </c>
      <c r="AB50" s="322" t="s">
        <v>864</v>
      </c>
      <c r="AC50" s="331" t="s">
        <v>1728</v>
      </c>
      <c r="AD50" s="322"/>
      <c r="AE50" s="322"/>
      <c r="AF50" s="322"/>
      <c r="AG50" s="322"/>
      <c r="AH50" s="322"/>
      <c r="AI50" s="324"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1926</v>
      </c>
      <c r="E51" s="345"/>
      <c r="F51" s="341"/>
      <c r="G51" s="341"/>
      <c r="H51" s="316" t="s">
        <v>1762</v>
      </c>
      <c r="I51" s="316" t="s">
        <v>1927</v>
      </c>
      <c r="J51" s="316" t="s">
        <v>1928</v>
      </c>
      <c r="K51" s="316"/>
      <c r="L51" s="316" t="s">
        <v>1929</v>
      </c>
      <c r="M51" s="316"/>
      <c r="N51" s="316" t="s">
        <v>1929</v>
      </c>
      <c r="O51" s="316"/>
      <c r="P51" s="316"/>
      <c r="Q51" s="316"/>
      <c r="R51" s="316"/>
      <c r="S51" s="326" t="s">
        <v>817</v>
      </c>
      <c r="T51" s="326" t="s">
        <v>817</v>
      </c>
      <c r="U51" s="326" t="s">
        <v>817</v>
      </c>
      <c r="V51" s="316"/>
      <c r="W51" s="316"/>
      <c r="X51" s="316" t="s">
        <v>879</v>
      </c>
      <c r="Y51" s="316"/>
      <c r="Z51" s="316" t="s">
        <v>932</v>
      </c>
      <c r="AA51" s="316" t="s">
        <v>864</v>
      </c>
      <c r="AB51" s="316" t="s">
        <v>864</v>
      </c>
      <c r="AC51" s="320" t="s">
        <v>1728</v>
      </c>
      <c r="AD51" s="316"/>
      <c r="AE51" s="316"/>
      <c r="AF51" s="316"/>
      <c r="AG51" s="316"/>
      <c r="AH51" s="316"/>
      <c r="AI51" s="326"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1930</v>
      </c>
      <c r="E52" s="344"/>
      <c r="F52" s="344"/>
      <c r="G52" s="344"/>
      <c r="H52" s="322" t="s">
        <v>1762</v>
      </c>
      <c r="I52" s="322" t="s">
        <v>1931</v>
      </c>
      <c r="J52" s="322">
        <v>0</v>
      </c>
      <c r="K52" s="322"/>
      <c r="L52" s="322" t="s">
        <v>1932</v>
      </c>
      <c r="M52" s="322"/>
      <c r="N52" s="322" t="s">
        <v>1932</v>
      </c>
      <c r="O52" s="322"/>
      <c r="P52" s="322"/>
      <c r="Q52" s="322"/>
      <c r="R52" s="322"/>
      <c r="S52" s="332" t="s">
        <v>817</v>
      </c>
      <c r="T52" s="332" t="s">
        <v>817</v>
      </c>
      <c r="U52" s="332" t="s">
        <v>817</v>
      </c>
      <c r="V52" s="322"/>
      <c r="W52" s="322"/>
      <c r="X52" s="322" t="s">
        <v>1380</v>
      </c>
      <c r="Y52" s="322"/>
      <c r="Z52" s="322"/>
      <c r="AA52" s="322" t="s">
        <v>864</v>
      </c>
      <c r="AB52" s="322" t="s">
        <v>864</v>
      </c>
      <c r="AC52" s="320" t="s">
        <v>1728</v>
      </c>
      <c r="AD52" s="322"/>
      <c r="AE52" s="322"/>
      <c r="AF52" s="322"/>
      <c r="AG52" s="322"/>
      <c r="AH52" s="322"/>
      <c r="AI52" s="332"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1933</v>
      </c>
      <c r="E53" s="341"/>
      <c r="F53" s="341"/>
      <c r="G53" s="341"/>
      <c r="H53" s="316" t="s">
        <v>1934</v>
      </c>
      <c r="I53" s="316" t="s">
        <v>1935</v>
      </c>
      <c r="J53" s="316">
        <v>0</v>
      </c>
      <c r="K53" s="316"/>
      <c r="L53" s="316" t="s">
        <v>1936</v>
      </c>
      <c r="M53" s="316"/>
      <c r="N53" s="316" t="s">
        <v>1936</v>
      </c>
      <c r="O53" s="316"/>
      <c r="P53" s="316"/>
      <c r="Q53" s="316"/>
      <c r="R53" s="316"/>
      <c r="S53" s="326" t="s">
        <v>817</v>
      </c>
      <c r="T53" s="328" t="s">
        <v>817</v>
      </c>
      <c r="U53" s="328" t="s">
        <v>817</v>
      </c>
      <c r="V53" s="316"/>
      <c r="W53" s="316"/>
      <c r="X53" s="316" t="s">
        <v>1380</v>
      </c>
      <c r="Y53" s="316"/>
      <c r="Z53" s="316"/>
      <c r="AA53" s="316" t="s">
        <v>864</v>
      </c>
      <c r="AB53" s="316" t="s">
        <v>864</v>
      </c>
      <c r="AC53" s="320" t="s">
        <v>1728</v>
      </c>
      <c r="AD53" s="316"/>
      <c r="AE53" s="316"/>
      <c r="AF53" s="316"/>
      <c r="AG53" s="316"/>
      <c r="AH53" s="316"/>
      <c r="AI53" s="326"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1937</v>
      </c>
      <c r="E54" s="344"/>
      <c r="F54" s="344"/>
      <c r="G54" s="344"/>
      <c r="H54" s="322" t="s">
        <v>1762</v>
      </c>
      <c r="I54" s="322" t="s">
        <v>1938</v>
      </c>
      <c r="J54" s="322">
        <v>1</v>
      </c>
      <c r="K54" s="322"/>
      <c r="L54" s="322" t="s">
        <v>1939</v>
      </c>
      <c r="M54" s="322"/>
      <c r="N54" s="322" t="s">
        <v>1939</v>
      </c>
      <c r="O54" s="322"/>
      <c r="P54" s="322"/>
      <c r="Q54" s="322"/>
      <c r="R54" s="322"/>
      <c r="S54" s="332" t="s">
        <v>817</v>
      </c>
      <c r="T54" s="332" t="s">
        <v>817</v>
      </c>
      <c r="U54" s="332" t="s">
        <v>817</v>
      </c>
      <c r="V54" s="322"/>
      <c r="W54" s="322"/>
      <c r="X54" s="322" t="s">
        <v>1380</v>
      </c>
      <c r="Y54" s="322"/>
      <c r="Z54" s="322"/>
      <c r="AA54" s="322" t="s">
        <v>864</v>
      </c>
      <c r="AB54" s="322" t="s">
        <v>864</v>
      </c>
      <c r="AC54" s="320" t="s">
        <v>1728</v>
      </c>
      <c r="AD54" s="322"/>
      <c r="AE54" s="322"/>
      <c r="AF54" s="322"/>
      <c r="AG54" s="322"/>
      <c r="AH54" s="322"/>
      <c r="AI54" s="332"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1940</v>
      </c>
      <c r="E55" s="341"/>
      <c r="F55" s="341"/>
      <c r="G55" s="341"/>
      <c r="H55" s="316" t="s">
        <v>1762</v>
      </c>
      <c r="I55" s="316" t="s">
        <v>1941</v>
      </c>
      <c r="J55" s="316">
        <v>0</v>
      </c>
      <c r="K55" s="316"/>
      <c r="L55" s="316" t="s">
        <v>1942</v>
      </c>
      <c r="M55" s="316"/>
      <c r="N55" s="316" t="s">
        <v>1942</v>
      </c>
      <c r="O55" s="316"/>
      <c r="P55" s="316"/>
      <c r="Q55" s="316"/>
      <c r="R55" s="316"/>
      <c r="S55" s="326" t="s">
        <v>817</v>
      </c>
      <c r="T55" s="326" t="s">
        <v>817</v>
      </c>
      <c r="U55" s="326" t="s">
        <v>817</v>
      </c>
      <c r="V55" s="316"/>
      <c r="W55" s="316"/>
      <c r="X55" s="316" t="s">
        <v>1380</v>
      </c>
      <c r="Y55" s="316"/>
      <c r="Z55" s="316"/>
      <c r="AA55" s="316" t="s">
        <v>864</v>
      </c>
      <c r="AB55" s="316" t="s">
        <v>864</v>
      </c>
      <c r="AC55" s="331" t="s">
        <v>1728</v>
      </c>
      <c r="AD55" s="316"/>
      <c r="AE55" s="316"/>
      <c r="AF55" s="316"/>
      <c r="AG55" s="316"/>
      <c r="AH55" s="316"/>
      <c r="AI55" s="326"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1943</v>
      </c>
      <c r="E56" s="344"/>
      <c r="F56" s="344"/>
      <c r="G56" s="344"/>
      <c r="H56" s="322" t="s">
        <v>1762</v>
      </c>
      <c r="I56" s="322" t="s">
        <v>1944</v>
      </c>
      <c r="J56" s="322">
        <v>0</v>
      </c>
      <c r="K56" s="322"/>
      <c r="L56" s="322" t="s">
        <v>1945</v>
      </c>
      <c r="M56" s="322"/>
      <c r="N56" s="322" t="s">
        <v>1945</v>
      </c>
      <c r="O56" s="322"/>
      <c r="P56" s="322"/>
      <c r="Q56" s="322"/>
      <c r="R56" s="322"/>
      <c r="S56" s="332" t="s">
        <v>817</v>
      </c>
      <c r="T56" s="332" t="s">
        <v>817</v>
      </c>
      <c r="U56" s="332" t="s">
        <v>817</v>
      </c>
      <c r="V56" s="322"/>
      <c r="W56" s="322"/>
      <c r="X56" s="322" t="s">
        <v>1380</v>
      </c>
      <c r="Y56" s="322"/>
      <c r="Z56" s="322"/>
      <c r="AA56" s="322" t="s">
        <v>864</v>
      </c>
      <c r="AB56" s="322" t="s">
        <v>864</v>
      </c>
      <c r="AC56" s="320" t="s">
        <v>1728</v>
      </c>
      <c r="AD56" s="322"/>
      <c r="AE56" s="322"/>
      <c r="AF56" s="322"/>
      <c r="AG56" s="322"/>
      <c r="AH56" s="322"/>
      <c r="AI56" s="332"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1946</v>
      </c>
      <c r="E57" s="341"/>
      <c r="F57" s="341"/>
      <c r="G57" s="341"/>
      <c r="H57" s="316" t="s">
        <v>1762</v>
      </c>
      <c r="I57" s="316" t="s">
        <v>1947</v>
      </c>
      <c r="J57" s="316">
        <v>0</v>
      </c>
      <c r="K57" s="316"/>
      <c r="L57" s="316" t="s">
        <v>1948</v>
      </c>
      <c r="M57" s="316"/>
      <c r="N57" s="316" t="s">
        <v>1948</v>
      </c>
      <c r="O57" s="316"/>
      <c r="P57" s="316"/>
      <c r="Q57" s="316"/>
      <c r="R57" s="316"/>
      <c r="S57" s="326" t="s">
        <v>817</v>
      </c>
      <c r="T57" s="326" t="s">
        <v>817</v>
      </c>
      <c r="U57" s="326" t="s">
        <v>817</v>
      </c>
      <c r="V57" s="316"/>
      <c r="W57" s="316"/>
      <c r="X57" s="316" t="s">
        <v>1380</v>
      </c>
      <c r="Y57" s="316"/>
      <c r="Z57" s="316"/>
      <c r="AA57" s="316" t="s">
        <v>864</v>
      </c>
      <c r="AB57" s="316" t="s">
        <v>864</v>
      </c>
      <c r="AC57" s="320" t="s">
        <v>1728</v>
      </c>
      <c r="AD57" s="316"/>
      <c r="AE57" s="316"/>
      <c r="AF57" s="316"/>
      <c r="AG57" s="316"/>
      <c r="AH57" s="316"/>
      <c r="AI57" s="326"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1949</v>
      </c>
      <c r="D58" s="346"/>
      <c r="E58" s="346"/>
      <c r="F58" s="346"/>
      <c r="G58" s="346"/>
      <c r="H58" s="322" t="s">
        <v>1762</v>
      </c>
      <c r="I58" s="322" t="s">
        <v>1950</v>
      </c>
      <c r="J58" s="329"/>
      <c r="K58" s="322"/>
      <c r="L58" s="322" t="s">
        <v>1951</v>
      </c>
      <c r="M58" s="322"/>
      <c r="N58" s="322" t="s">
        <v>1951</v>
      </c>
      <c r="O58" s="322"/>
      <c r="P58" s="322"/>
      <c r="Q58" s="322"/>
      <c r="R58" s="322"/>
      <c r="S58" s="330" t="s">
        <v>823</v>
      </c>
      <c r="T58" s="347" t="s">
        <v>823</v>
      </c>
      <c r="U58" s="347" t="s">
        <v>823</v>
      </c>
      <c r="V58" s="322"/>
      <c r="W58" s="322" t="s">
        <v>864</v>
      </c>
      <c r="X58" s="322" t="s">
        <v>1952</v>
      </c>
      <c r="Y58" s="322"/>
      <c r="Z58" s="322"/>
      <c r="AA58" s="322" t="s">
        <v>864</v>
      </c>
      <c r="AB58" s="322" t="s">
        <v>864</v>
      </c>
      <c r="AC58" s="320" t="s">
        <v>1728</v>
      </c>
      <c r="AD58" s="322"/>
      <c r="AE58" s="322"/>
      <c r="AF58" s="322"/>
      <c r="AG58" s="322"/>
      <c r="AH58" s="322"/>
      <c r="AI58" s="330"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1953</v>
      </c>
      <c r="E59" s="341"/>
      <c r="F59" s="341"/>
      <c r="G59" s="341"/>
      <c r="H59" s="316" t="s">
        <v>1762</v>
      </c>
      <c r="I59" s="316" t="s">
        <v>1954</v>
      </c>
      <c r="J59" s="316" t="s">
        <v>1955</v>
      </c>
      <c r="K59" s="316"/>
      <c r="L59" s="316" t="s">
        <v>1929</v>
      </c>
      <c r="M59" s="316"/>
      <c r="N59" s="316" t="s">
        <v>1929</v>
      </c>
      <c r="O59" s="316"/>
      <c r="P59" s="316"/>
      <c r="Q59" s="316"/>
      <c r="R59" s="316"/>
      <c r="S59" s="326" t="s">
        <v>817</v>
      </c>
      <c r="T59" s="326" t="s">
        <v>817</v>
      </c>
      <c r="U59" s="326" t="s">
        <v>817</v>
      </c>
      <c r="V59" s="316"/>
      <c r="W59" s="316"/>
      <c r="X59" s="316" t="s">
        <v>879</v>
      </c>
      <c r="Y59" s="316"/>
      <c r="Z59" s="316" t="s">
        <v>932</v>
      </c>
      <c r="AA59" s="316" t="s">
        <v>864</v>
      </c>
      <c r="AB59" s="316" t="s">
        <v>864</v>
      </c>
      <c r="AC59" s="320" t="s">
        <v>1728</v>
      </c>
      <c r="AD59" s="316"/>
      <c r="AE59" s="316"/>
      <c r="AF59" s="316"/>
      <c r="AG59" s="316"/>
      <c r="AH59" s="316"/>
      <c r="AI59" s="326"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1956</v>
      </c>
      <c r="E60" s="344"/>
      <c r="F60" s="344"/>
      <c r="G60" s="344"/>
      <c r="H60" s="322" t="s">
        <v>1762</v>
      </c>
      <c r="I60" s="322" t="s">
        <v>1957</v>
      </c>
      <c r="J60" s="322">
        <v>0</v>
      </c>
      <c r="K60" s="322"/>
      <c r="L60" s="322" t="s">
        <v>1958</v>
      </c>
      <c r="M60" s="322"/>
      <c r="N60" s="322" t="s">
        <v>1958</v>
      </c>
      <c r="O60" s="322"/>
      <c r="P60" s="322"/>
      <c r="Q60" s="322"/>
      <c r="R60" s="322"/>
      <c r="S60" s="332" t="s">
        <v>817</v>
      </c>
      <c r="T60" s="332" t="s">
        <v>817</v>
      </c>
      <c r="U60" s="332" t="s">
        <v>817</v>
      </c>
      <c r="V60" s="322"/>
      <c r="W60" s="322"/>
      <c r="X60" s="322" t="s">
        <v>1380</v>
      </c>
      <c r="Y60" s="322"/>
      <c r="Z60" s="322"/>
      <c r="AA60" s="322" t="s">
        <v>864</v>
      </c>
      <c r="AB60" s="322" t="s">
        <v>864</v>
      </c>
      <c r="AC60" s="331" t="s">
        <v>1728</v>
      </c>
      <c r="AD60" s="322"/>
      <c r="AE60" s="322"/>
      <c r="AF60" s="322"/>
      <c r="AG60" s="322"/>
      <c r="AH60" s="322"/>
      <c r="AI60" s="332"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1959</v>
      </c>
      <c r="E61" s="341"/>
      <c r="F61" s="341"/>
      <c r="G61" s="341"/>
      <c r="H61" s="316" t="s">
        <v>1762</v>
      </c>
      <c r="I61" s="316" t="s">
        <v>1960</v>
      </c>
      <c r="J61" s="316">
        <v>1</v>
      </c>
      <c r="K61" s="316"/>
      <c r="L61" s="316" t="s">
        <v>1961</v>
      </c>
      <c r="M61" s="316"/>
      <c r="N61" s="316" t="s">
        <v>1961</v>
      </c>
      <c r="O61" s="316"/>
      <c r="P61" s="316"/>
      <c r="Q61" s="316"/>
      <c r="R61" s="316"/>
      <c r="S61" s="326" t="s">
        <v>817</v>
      </c>
      <c r="T61" s="326" t="s">
        <v>817</v>
      </c>
      <c r="U61" s="326" t="s">
        <v>817</v>
      </c>
      <c r="V61" s="316"/>
      <c r="W61" s="316"/>
      <c r="X61" s="316" t="s">
        <v>1380</v>
      </c>
      <c r="Y61" s="316"/>
      <c r="Z61" s="316"/>
      <c r="AA61" s="316" t="s">
        <v>864</v>
      </c>
      <c r="AB61" s="316" t="s">
        <v>864</v>
      </c>
      <c r="AC61" s="320" t="s">
        <v>1728</v>
      </c>
      <c r="AD61" s="316"/>
      <c r="AE61" s="316"/>
      <c r="AF61" s="316"/>
      <c r="AG61" s="316"/>
      <c r="AH61" s="316"/>
      <c r="AI61" s="326"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1962</v>
      </c>
      <c r="D62" s="321"/>
      <c r="E62" s="321"/>
      <c r="F62" s="321"/>
      <c r="G62" s="321"/>
      <c r="H62" s="322" t="s">
        <v>1963</v>
      </c>
      <c r="I62" s="322" t="s">
        <v>1964</v>
      </c>
      <c r="J62" s="329"/>
      <c r="K62" s="322" t="s">
        <v>864</v>
      </c>
      <c r="L62" s="322" t="s">
        <v>1965</v>
      </c>
      <c r="M62" s="322"/>
      <c r="N62" s="322" t="s">
        <v>1965</v>
      </c>
      <c r="O62" s="322"/>
      <c r="P62" s="322"/>
      <c r="Q62" s="322"/>
      <c r="R62" s="322"/>
      <c r="S62" s="330" t="s">
        <v>823</v>
      </c>
      <c r="T62" s="330" t="s">
        <v>823</v>
      </c>
      <c r="U62" s="330" t="s">
        <v>823</v>
      </c>
      <c r="V62" s="322"/>
      <c r="W62" s="322" t="s">
        <v>864</v>
      </c>
      <c r="X62" s="322" t="s">
        <v>1966</v>
      </c>
      <c r="Y62" s="322"/>
      <c r="Z62" s="322"/>
      <c r="AA62" s="322" t="s">
        <v>864</v>
      </c>
      <c r="AB62" s="322" t="s">
        <v>864</v>
      </c>
      <c r="AC62" s="320" t="s">
        <v>1728</v>
      </c>
      <c r="AD62" s="322"/>
      <c r="AE62" s="322"/>
      <c r="AF62" s="322"/>
      <c r="AG62" s="322">
        <v>1</v>
      </c>
      <c r="AH62" s="322">
        <v>1</v>
      </c>
      <c r="AI62" s="330"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1967</v>
      </c>
      <c r="E63" s="339"/>
      <c r="F63" s="325"/>
      <c r="G63" s="325"/>
      <c r="H63" s="316" t="s">
        <v>1968</v>
      </c>
      <c r="I63" s="316" t="s">
        <v>1969</v>
      </c>
      <c r="J63" s="316" t="s">
        <v>1892</v>
      </c>
      <c r="K63" s="316" t="s">
        <v>864</v>
      </c>
      <c r="L63" s="316" t="s">
        <v>1929</v>
      </c>
      <c r="M63" s="316"/>
      <c r="N63" s="316" t="s">
        <v>1929</v>
      </c>
      <c r="O63" s="316"/>
      <c r="P63" s="316"/>
      <c r="Q63" s="316"/>
      <c r="R63" s="316"/>
      <c r="S63" s="326" t="s">
        <v>817</v>
      </c>
      <c r="T63" s="328" t="s">
        <v>817</v>
      </c>
      <c r="U63" s="328" t="s">
        <v>817</v>
      </c>
      <c r="V63" s="316"/>
      <c r="W63" s="316"/>
      <c r="X63" s="316" t="s">
        <v>879</v>
      </c>
      <c r="Y63" s="316"/>
      <c r="Z63" s="316" t="s">
        <v>932</v>
      </c>
      <c r="AA63" s="316" t="s">
        <v>864</v>
      </c>
      <c r="AB63" s="316" t="s">
        <v>864</v>
      </c>
      <c r="AC63" s="320" t="s">
        <v>1728</v>
      </c>
      <c r="AD63" s="316"/>
      <c r="AE63" s="316"/>
      <c r="AF63" s="316"/>
      <c r="AG63" s="316">
        <v>1</v>
      </c>
      <c r="AH63" s="316">
        <v>1</v>
      </c>
      <c r="AI63" s="326"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1855</v>
      </c>
      <c r="E64" s="335"/>
      <c r="F64" s="335"/>
      <c r="G64" s="335"/>
      <c r="H64" s="322" t="s">
        <v>1970</v>
      </c>
      <c r="I64" s="322" t="s">
        <v>1971</v>
      </c>
      <c r="J64" s="322" t="s">
        <v>1972</v>
      </c>
      <c r="K64" s="322" t="s">
        <v>864</v>
      </c>
      <c r="L64" s="322" t="s">
        <v>1816</v>
      </c>
      <c r="M64" s="322"/>
      <c r="N64" s="322" t="s">
        <v>1816</v>
      </c>
      <c r="O64" s="322"/>
      <c r="P64" s="322"/>
      <c r="Q64" s="322"/>
      <c r="R64" s="322"/>
      <c r="S64" s="326" t="s">
        <v>817</v>
      </c>
      <c r="T64" s="324" t="s">
        <v>820</v>
      </c>
      <c r="U64" s="324" t="s">
        <v>820</v>
      </c>
      <c r="V64" s="322"/>
      <c r="W64" s="322"/>
      <c r="X64" s="322" t="s">
        <v>863</v>
      </c>
      <c r="Y64" s="322"/>
      <c r="Z64" s="322" t="s">
        <v>1973</v>
      </c>
      <c r="AA64" s="322" t="s">
        <v>864</v>
      </c>
      <c r="AB64" s="322" t="s">
        <v>864</v>
      </c>
      <c r="AC64" s="320" t="s">
        <v>1728</v>
      </c>
      <c r="AD64" s="322"/>
      <c r="AE64" s="322"/>
      <c r="AF64" s="322"/>
      <c r="AG64" s="322">
        <v>1</v>
      </c>
      <c r="AH64" s="322"/>
      <c r="AI64" s="326"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1974</v>
      </c>
      <c r="E65" s="315"/>
      <c r="F65" s="315"/>
      <c r="G65" s="315"/>
      <c r="H65" s="316" t="s">
        <v>1968</v>
      </c>
      <c r="I65" s="316" t="s">
        <v>1975</v>
      </c>
      <c r="J65" s="316" t="s">
        <v>1976</v>
      </c>
      <c r="K65" s="316"/>
      <c r="L65" s="316" t="s">
        <v>1977</v>
      </c>
      <c r="M65" s="316"/>
      <c r="N65" s="316" t="s">
        <v>1977</v>
      </c>
      <c r="O65" s="316"/>
      <c r="P65" s="316"/>
      <c r="Q65" s="316"/>
      <c r="R65" s="316"/>
      <c r="S65" s="343" t="s">
        <v>823</v>
      </c>
      <c r="T65" s="343" t="s">
        <v>823</v>
      </c>
      <c r="U65" s="343" t="s">
        <v>823</v>
      </c>
      <c r="V65" s="316"/>
      <c r="W65" s="316"/>
      <c r="X65" s="316" t="s">
        <v>863</v>
      </c>
      <c r="Y65" s="316"/>
      <c r="Z65" s="316" t="s">
        <v>1978</v>
      </c>
      <c r="AA65" s="316" t="s">
        <v>864</v>
      </c>
      <c r="AB65" s="316" t="s">
        <v>864</v>
      </c>
      <c r="AC65" s="331" t="s">
        <v>1728</v>
      </c>
      <c r="AD65" s="316"/>
      <c r="AE65" s="316"/>
      <c r="AF65" s="316"/>
      <c r="AG65" s="316">
        <v>1</v>
      </c>
      <c r="AH65" s="316"/>
      <c r="AI65" s="343"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1979</v>
      </c>
      <c r="E66" s="338"/>
      <c r="F66" s="321"/>
      <c r="G66" s="321"/>
      <c r="H66" s="322" t="s">
        <v>1968</v>
      </c>
      <c r="I66" s="322" t="s">
        <v>1980</v>
      </c>
      <c r="J66" s="322" t="s">
        <v>1981</v>
      </c>
      <c r="K66" s="322"/>
      <c r="L66" s="322" t="s">
        <v>1788</v>
      </c>
      <c r="M66" s="322"/>
      <c r="N66" s="322" t="s">
        <v>1788</v>
      </c>
      <c r="O66" s="322"/>
      <c r="P66" s="322"/>
      <c r="Q66" s="322"/>
      <c r="R66" s="322"/>
      <c r="S66" s="332" t="s">
        <v>817</v>
      </c>
      <c r="T66" s="332" t="s">
        <v>817</v>
      </c>
      <c r="U66" s="332" t="s">
        <v>817</v>
      </c>
      <c r="V66" s="322"/>
      <c r="W66" s="322"/>
      <c r="X66" s="322" t="s">
        <v>863</v>
      </c>
      <c r="Y66" s="322"/>
      <c r="Z66" s="322"/>
      <c r="AA66" s="322" t="s">
        <v>864</v>
      </c>
      <c r="AB66" s="322" t="s">
        <v>864</v>
      </c>
      <c r="AC66" s="320" t="s">
        <v>1728</v>
      </c>
      <c r="AD66" s="322"/>
      <c r="AE66" s="322"/>
      <c r="AF66" s="322"/>
      <c r="AG66" s="322">
        <v>1</v>
      </c>
      <c r="AH66" s="322">
        <v>1</v>
      </c>
      <c r="AI66" s="332"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1982</v>
      </c>
      <c r="E67" s="338"/>
      <c r="F67" s="321"/>
      <c r="G67" s="321"/>
      <c r="H67" s="316" t="s">
        <v>1968</v>
      </c>
      <c r="I67" s="316" t="s">
        <v>1983</v>
      </c>
      <c r="J67" s="337"/>
      <c r="K67" s="316"/>
      <c r="L67" s="316" t="s">
        <v>1984</v>
      </c>
      <c r="M67" s="316"/>
      <c r="N67" s="316" t="s">
        <v>1984</v>
      </c>
      <c r="O67" s="316"/>
      <c r="P67" s="316"/>
      <c r="Q67" s="316"/>
      <c r="R67" s="316"/>
      <c r="S67" s="332" t="s">
        <v>817</v>
      </c>
      <c r="T67" s="319" t="s">
        <v>820</v>
      </c>
      <c r="U67" s="319" t="s">
        <v>820</v>
      </c>
      <c r="V67" s="316"/>
      <c r="W67" s="316" t="s">
        <v>864</v>
      </c>
      <c r="X67" s="316" t="s">
        <v>1985</v>
      </c>
      <c r="Y67" s="316"/>
      <c r="Z67" s="316"/>
      <c r="AA67" s="316" t="s">
        <v>864</v>
      </c>
      <c r="AB67" s="316" t="s">
        <v>864</v>
      </c>
      <c r="AC67" s="320" t="s">
        <v>1728</v>
      </c>
      <c r="AD67" s="316" t="s">
        <v>864</v>
      </c>
      <c r="AE67" s="316"/>
      <c r="AF67" s="316"/>
      <c r="AG67" s="316">
        <v>1</v>
      </c>
      <c r="AH67" s="316">
        <v>1</v>
      </c>
      <c r="AI67" s="332"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1986</v>
      </c>
      <c r="F68" s="321"/>
      <c r="G68" s="321"/>
      <c r="H68" s="322" t="s">
        <v>1987</v>
      </c>
      <c r="I68" s="322" t="s">
        <v>1988</v>
      </c>
      <c r="J68" s="322" t="s">
        <v>1057</v>
      </c>
      <c r="K68" s="322" t="s">
        <v>864</v>
      </c>
      <c r="L68" s="322" t="s">
        <v>1989</v>
      </c>
      <c r="M68" s="322"/>
      <c r="N68" s="322" t="s">
        <v>1989</v>
      </c>
      <c r="O68" s="322"/>
      <c r="P68" s="322"/>
      <c r="Q68" s="322"/>
      <c r="R68" s="322"/>
      <c r="S68" s="332" t="s">
        <v>817</v>
      </c>
      <c r="T68" s="334" t="s">
        <v>820</v>
      </c>
      <c r="U68" s="334" t="s">
        <v>820</v>
      </c>
      <c r="V68" s="322"/>
      <c r="W68" s="322"/>
      <c r="X68" s="322" t="s">
        <v>863</v>
      </c>
      <c r="Y68" s="322"/>
      <c r="Z68" s="322"/>
      <c r="AA68" s="322" t="s">
        <v>864</v>
      </c>
      <c r="AB68" s="322" t="s">
        <v>864</v>
      </c>
      <c r="AC68" s="320" t="s">
        <v>1728</v>
      </c>
      <c r="AD68" s="322" t="s">
        <v>864</v>
      </c>
      <c r="AE68" s="322"/>
      <c r="AF68" s="322"/>
      <c r="AG68" s="322">
        <v>1</v>
      </c>
      <c r="AH68" s="322">
        <v>1</v>
      </c>
      <c r="AI68" s="332"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1990</v>
      </c>
      <c r="F69" s="341"/>
      <c r="G69" s="341"/>
      <c r="H69" s="316" t="s">
        <v>1991</v>
      </c>
      <c r="I69" s="316" t="s">
        <v>1992</v>
      </c>
      <c r="J69" s="316" t="s">
        <v>1065</v>
      </c>
      <c r="K69" s="316"/>
      <c r="L69" s="316" t="s">
        <v>1804</v>
      </c>
      <c r="M69" s="316"/>
      <c r="N69" s="316" t="s">
        <v>1804</v>
      </c>
      <c r="O69" s="316"/>
      <c r="P69" s="316"/>
      <c r="Q69" s="316"/>
      <c r="R69" s="316"/>
      <c r="S69" s="326" t="s">
        <v>817</v>
      </c>
      <c r="T69" s="326" t="s">
        <v>817</v>
      </c>
      <c r="U69" s="326" t="s">
        <v>817</v>
      </c>
      <c r="V69" s="316"/>
      <c r="W69" s="316"/>
      <c r="X69" s="316" t="s">
        <v>863</v>
      </c>
      <c r="Y69" s="316"/>
      <c r="Z69" s="316"/>
      <c r="AA69" s="316" t="s">
        <v>864</v>
      </c>
      <c r="AB69" s="316" t="s">
        <v>864</v>
      </c>
      <c r="AC69" s="320" t="s">
        <v>1728</v>
      </c>
      <c r="AD69" s="316" t="s">
        <v>864</v>
      </c>
      <c r="AE69" s="316"/>
      <c r="AF69" s="316"/>
      <c r="AG69" s="316"/>
      <c r="AH69" s="316"/>
      <c r="AI69" s="326"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1102</v>
      </c>
      <c r="F70" s="321"/>
      <c r="G70" s="321"/>
      <c r="H70" s="322" t="s">
        <v>1993</v>
      </c>
      <c r="I70" s="322" t="s">
        <v>1994</v>
      </c>
      <c r="J70" s="322" t="s">
        <v>1995</v>
      </c>
      <c r="K70" s="322" t="s">
        <v>864</v>
      </c>
      <c r="L70" s="322" t="s">
        <v>1816</v>
      </c>
      <c r="M70" s="322"/>
      <c r="N70" s="322" t="s">
        <v>1816</v>
      </c>
      <c r="O70" s="322"/>
      <c r="P70" s="322"/>
      <c r="Q70" s="322"/>
      <c r="R70" s="322"/>
      <c r="S70" s="332" t="s">
        <v>817</v>
      </c>
      <c r="T70" s="332" t="s">
        <v>817</v>
      </c>
      <c r="U70" s="332" t="s">
        <v>817</v>
      </c>
      <c r="V70" s="322"/>
      <c r="W70" s="322"/>
      <c r="X70" s="322" t="s">
        <v>863</v>
      </c>
      <c r="Y70" s="322"/>
      <c r="Z70" s="322"/>
      <c r="AA70" s="322" t="s">
        <v>864</v>
      </c>
      <c r="AB70" s="322" t="s">
        <v>864</v>
      </c>
      <c r="AC70" s="331" t="s">
        <v>1728</v>
      </c>
      <c r="AD70" s="322" t="s">
        <v>864</v>
      </c>
      <c r="AE70" s="322"/>
      <c r="AF70" s="322"/>
      <c r="AG70" s="322">
        <v>1</v>
      </c>
      <c r="AH70" s="322">
        <v>1</v>
      </c>
      <c r="AI70" s="332"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1996</v>
      </c>
      <c r="F71" s="339"/>
      <c r="G71" s="325"/>
      <c r="H71" s="316" t="s">
        <v>1762</v>
      </c>
      <c r="I71" s="316" t="s">
        <v>1997</v>
      </c>
      <c r="J71" s="316" t="s">
        <v>1998</v>
      </c>
      <c r="K71" s="316"/>
      <c r="L71" s="316" t="s">
        <v>1999</v>
      </c>
      <c r="M71" s="316"/>
      <c r="N71" s="316" t="s">
        <v>1999</v>
      </c>
      <c r="O71" s="316"/>
      <c r="P71" s="316"/>
      <c r="Q71" s="316"/>
      <c r="R71" s="316"/>
      <c r="S71" s="326" t="s">
        <v>817</v>
      </c>
      <c r="T71" s="326" t="s">
        <v>817</v>
      </c>
      <c r="U71" s="326" t="s">
        <v>817</v>
      </c>
      <c r="V71" s="316"/>
      <c r="W71" s="316"/>
      <c r="X71" s="316" t="s">
        <v>863</v>
      </c>
      <c r="Y71" s="316"/>
      <c r="Z71" s="316"/>
      <c r="AA71" s="316" t="s">
        <v>864</v>
      </c>
      <c r="AB71" s="316" t="s">
        <v>864</v>
      </c>
      <c r="AC71" s="320" t="s">
        <v>1728</v>
      </c>
      <c r="AD71" s="316" t="s">
        <v>864</v>
      </c>
      <c r="AE71" s="316"/>
      <c r="AF71" s="316"/>
      <c r="AG71" s="316">
        <v>1</v>
      </c>
      <c r="AH71" s="316">
        <v>1</v>
      </c>
      <c r="AI71" s="326"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1197</v>
      </c>
      <c r="F72" s="321"/>
      <c r="G72" s="321"/>
      <c r="H72" s="322" t="s">
        <v>1762</v>
      </c>
      <c r="I72" s="322" t="s">
        <v>2000</v>
      </c>
      <c r="J72" s="322" t="s">
        <v>1199</v>
      </c>
      <c r="K72" s="322"/>
      <c r="L72" s="322" t="s">
        <v>2001</v>
      </c>
      <c r="M72" s="322"/>
      <c r="N72" s="322" t="s">
        <v>2001</v>
      </c>
      <c r="O72" s="322"/>
      <c r="P72" s="322"/>
      <c r="Q72" s="322"/>
      <c r="R72" s="322"/>
      <c r="S72" s="332" t="s">
        <v>817</v>
      </c>
      <c r="T72" s="332" t="s">
        <v>817</v>
      </c>
      <c r="U72" s="332" t="s">
        <v>817</v>
      </c>
      <c r="V72" s="322"/>
      <c r="W72" s="322"/>
      <c r="X72" s="322" t="s">
        <v>863</v>
      </c>
      <c r="Y72" s="322"/>
      <c r="Z72" s="322"/>
      <c r="AA72" s="322" t="s">
        <v>864</v>
      </c>
      <c r="AB72" s="322" t="s">
        <v>864</v>
      </c>
      <c r="AC72" s="320" t="s">
        <v>1728</v>
      </c>
      <c r="AD72" s="322" t="s">
        <v>864</v>
      </c>
      <c r="AE72" s="322"/>
      <c r="AF72" s="322"/>
      <c r="AG72" s="322">
        <v>1</v>
      </c>
      <c r="AH72" s="322">
        <v>1</v>
      </c>
      <c r="AI72" s="332"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1167</v>
      </c>
      <c r="F73" s="325"/>
      <c r="G73" s="325"/>
      <c r="H73" s="316" t="s">
        <v>771</v>
      </c>
      <c r="I73" s="316"/>
      <c r="J73" s="337"/>
      <c r="K73" s="316"/>
      <c r="L73" s="316" t="s">
        <v>2002</v>
      </c>
      <c r="M73" s="316"/>
      <c r="N73" s="316" t="s">
        <v>2002</v>
      </c>
      <c r="O73" s="316"/>
      <c r="P73" s="316"/>
      <c r="Q73" s="316"/>
      <c r="R73" s="316"/>
      <c r="S73" s="343" t="s">
        <v>823</v>
      </c>
      <c r="T73" s="348" t="s">
        <v>2003</v>
      </c>
      <c r="U73" s="348" t="s">
        <v>2003</v>
      </c>
      <c r="V73" s="316"/>
      <c r="W73" s="316" t="s">
        <v>864</v>
      </c>
      <c r="X73" s="316" t="s">
        <v>1169</v>
      </c>
      <c r="Y73" s="316"/>
      <c r="Z73" s="316"/>
      <c r="AA73" s="316" t="s">
        <v>864</v>
      </c>
      <c r="AB73" s="316" t="s">
        <v>864</v>
      </c>
      <c r="AC73" s="320" t="s">
        <v>1728</v>
      </c>
      <c r="AD73" s="316" t="s">
        <v>864</v>
      </c>
      <c r="AE73" s="316"/>
      <c r="AF73" s="316"/>
      <c r="AG73" s="316">
        <v>1</v>
      </c>
      <c r="AH73" s="316">
        <v>1</v>
      </c>
      <c r="AI73" s="343"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2004</v>
      </c>
      <c r="G74" s="321"/>
      <c r="H74" s="322" t="s">
        <v>2005</v>
      </c>
      <c r="I74" s="322" t="s">
        <v>2006</v>
      </c>
      <c r="J74" s="322" t="s">
        <v>2007</v>
      </c>
      <c r="K74" s="322" t="s">
        <v>864</v>
      </c>
      <c r="L74" s="322" t="s">
        <v>2008</v>
      </c>
      <c r="M74" s="322"/>
      <c r="N74" s="322" t="s">
        <v>2008</v>
      </c>
      <c r="O74" s="322"/>
      <c r="P74" s="322"/>
      <c r="Q74" s="322"/>
      <c r="R74" s="322"/>
      <c r="S74" s="324" t="s">
        <v>820</v>
      </c>
      <c r="T74" s="324" t="s">
        <v>820</v>
      </c>
      <c r="U74" s="324" t="s">
        <v>820</v>
      </c>
      <c r="V74" s="322"/>
      <c r="W74" s="322"/>
      <c r="X74" s="322" t="s">
        <v>1092</v>
      </c>
      <c r="Y74" s="322"/>
      <c r="Z74" s="322"/>
      <c r="AA74" s="322" t="s">
        <v>864</v>
      </c>
      <c r="AB74" s="322" t="s">
        <v>864</v>
      </c>
      <c r="AC74" s="320" t="s">
        <v>1728</v>
      </c>
      <c r="AD74" s="322" t="s">
        <v>864</v>
      </c>
      <c r="AE74" s="322"/>
      <c r="AF74" s="322"/>
      <c r="AG74" s="322">
        <v>1</v>
      </c>
      <c r="AH74" s="322">
        <v>1</v>
      </c>
      <c r="AI74" s="324"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1176</v>
      </c>
      <c r="G75" s="325"/>
      <c r="H75" s="316" t="s">
        <v>2009</v>
      </c>
      <c r="I75" s="316" t="s">
        <v>2010</v>
      </c>
      <c r="J75" s="317" t="s">
        <v>2011</v>
      </c>
      <c r="K75" s="316" t="s">
        <v>864</v>
      </c>
      <c r="L75" s="316" t="s">
        <v>2012</v>
      </c>
      <c r="M75" s="316"/>
      <c r="N75" s="316" t="s">
        <v>2012</v>
      </c>
      <c r="O75" s="316"/>
      <c r="P75" s="316"/>
      <c r="Q75" s="316"/>
      <c r="R75" s="316"/>
      <c r="S75" s="319" t="s">
        <v>820</v>
      </c>
      <c r="T75" s="319" t="s">
        <v>820</v>
      </c>
      <c r="U75" s="319" t="s">
        <v>820</v>
      </c>
      <c r="V75" s="316"/>
      <c r="W75" s="316"/>
      <c r="X75" s="316" t="s">
        <v>1092</v>
      </c>
      <c r="Y75" s="316"/>
      <c r="Z75" s="316"/>
      <c r="AA75" s="316" t="s">
        <v>864</v>
      </c>
      <c r="AB75" s="316" t="s">
        <v>864</v>
      </c>
      <c r="AC75" s="331" t="s">
        <v>1728</v>
      </c>
      <c r="AD75" s="316" t="s">
        <v>864</v>
      </c>
      <c r="AE75" s="316"/>
      <c r="AF75" s="316"/>
      <c r="AG75" s="316">
        <v>1</v>
      </c>
      <c r="AH75" s="316">
        <v>1</v>
      </c>
      <c r="AI75" s="319"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2013</v>
      </c>
      <c r="G76" s="321"/>
      <c r="H76" s="322" t="s">
        <v>2014</v>
      </c>
      <c r="I76" s="322" t="s">
        <v>2015</v>
      </c>
      <c r="J76" s="322">
        <v>1</v>
      </c>
      <c r="K76" s="322" t="s">
        <v>864</v>
      </c>
      <c r="L76" s="322" t="s">
        <v>2016</v>
      </c>
      <c r="M76" s="322"/>
      <c r="N76" s="322" t="s">
        <v>2016</v>
      </c>
      <c r="O76" s="322"/>
      <c r="P76" s="322"/>
      <c r="Q76" s="322"/>
      <c r="R76" s="322"/>
      <c r="S76" s="332" t="s">
        <v>817</v>
      </c>
      <c r="T76" s="332" t="s">
        <v>817</v>
      </c>
      <c r="U76" s="332" t="s">
        <v>817</v>
      </c>
      <c r="V76" s="322"/>
      <c r="W76" s="322"/>
      <c r="X76" s="322" t="s">
        <v>1092</v>
      </c>
      <c r="Y76" s="322"/>
      <c r="Z76" s="322"/>
      <c r="AA76" s="322" t="s">
        <v>864</v>
      </c>
      <c r="AB76" s="322" t="s">
        <v>864</v>
      </c>
      <c r="AC76" s="320" t="s">
        <v>1728</v>
      </c>
      <c r="AD76" s="322" t="s">
        <v>864</v>
      </c>
      <c r="AE76" s="322"/>
      <c r="AF76" s="322"/>
      <c r="AG76" s="322">
        <v>1</v>
      </c>
      <c r="AH76" s="322">
        <v>1</v>
      </c>
      <c r="AI76" s="332"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1051</v>
      </c>
      <c r="F77" s="325"/>
      <c r="G77" s="325"/>
      <c r="H77" s="316" t="s">
        <v>2017</v>
      </c>
      <c r="I77" s="316" t="s">
        <v>2018</v>
      </c>
      <c r="J77" s="316" t="s">
        <v>2019</v>
      </c>
      <c r="K77" s="316" t="s">
        <v>864</v>
      </c>
      <c r="L77" s="316" t="s">
        <v>1194</v>
      </c>
      <c r="M77" s="316"/>
      <c r="N77" s="316" t="s">
        <v>1194</v>
      </c>
      <c r="O77" s="316"/>
      <c r="P77" s="316"/>
      <c r="Q77" s="316"/>
      <c r="R77" s="316"/>
      <c r="S77" s="343" t="s">
        <v>823</v>
      </c>
      <c r="T77" s="343" t="s">
        <v>823</v>
      </c>
      <c r="U77" s="343" t="s">
        <v>823</v>
      </c>
      <c r="V77" s="316"/>
      <c r="W77" s="316"/>
      <c r="X77" s="316" t="s">
        <v>863</v>
      </c>
      <c r="Y77" s="316"/>
      <c r="Z77" s="316"/>
      <c r="AA77" s="316" t="s">
        <v>864</v>
      </c>
      <c r="AB77" s="316" t="s">
        <v>864</v>
      </c>
      <c r="AC77" s="320" t="s">
        <v>1728</v>
      </c>
      <c r="AD77" s="316" t="s">
        <v>864</v>
      </c>
      <c r="AE77" s="316"/>
      <c r="AF77" s="316"/>
      <c r="AG77" s="316">
        <v>1</v>
      </c>
      <c r="AH77" s="316">
        <v>1</v>
      </c>
      <c r="AI77" s="343"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2020</v>
      </c>
      <c r="D78" s="321"/>
      <c r="E78" s="321"/>
      <c r="F78" s="321"/>
      <c r="G78" s="321"/>
      <c r="H78" s="322" t="s">
        <v>1762</v>
      </c>
      <c r="I78" s="322" t="s">
        <v>2021</v>
      </c>
      <c r="J78" s="322" t="s">
        <v>2022</v>
      </c>
      <c r="K78" s="322"/>
      <c r="L78" s="322" t="s">
        <v>2023</v>
      </c>
      <c r="M78" s="322"/>
      <c r="N78" s="322" t="s">
        <v>2023</v>
      </c>
      <c r="O78" s="322"/>
      <c r="P78" s="322"/>
      <c r="Q78" s="322"/>
      <c r="R78" s="322"/>
      <c r="S78" s="332" t="s">
        <v>817</v>
      </c>
      <c r="T78" s="333" t="s">
        <v>817</v>
      </c>
      <c r="U78" s="333" t="s">
        <v>817</v>
      </c>
      <c r="V78" s="322"/>
      <c r="W78" s="322"/>
      <c r="X78" s="322" t="s">
        <v>863</v>
      </c>
      <c r="Y78" s="322"/>
      <c r="Z78" s="322" t="s">
        <v>2024</v>
      </c>
      <c r="AA78" s="322" t="s">
        <v>864</v>
      </c>
      <c r="AB78" s="322" t="s">
        <v>864</v>
      </c>
      <c r="AC78" s="320" t="s">
        <v>1728</v>
      </c>
      <c r="AD78" s="322"/>
      <c r="AE78" s="322"/>
      <c r="AF78" s="322"/>
      <c r="AG78" s="322">
        <v>1</v>
      </c>
      <c r="AH78" s="322">
        <v>1</v>
      </c>
      <c r="AI78" s="332"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1784</v>
      </c>
      <c r="D79" s="325"/>
      <c r="E79" s="325"/>
      <c r="F79" s="325"/>
      <c r="G79" s="325"/>
      <c r="H79" s="316" t="s">
        <v>1762</v>
      </c>
      <c r="I79" s="316" t="s">
        <v>2025</v>
      </c>
      <c r="J79" s="316" t="s">
        <v>2026</v>
      </c>
      <c r="K79" s="316" t="s">
        <v>864</v>
      </c>
      <c r="L79" s="316" t="s">
        <v>1788</v>
      </c>
      <c r="M79" s="316"/>
      <c r="N79" s="316" t="s">
        <v>1788</v>
      </c>
      <c r="O79" s="316"/>
      <c r="P79" s="316"/>
      <c r="Q79" s="316"/>
      <c r="R79" s="316"/>
      <c r="S79" s="326" t="s">
        <v>817</v>
      </c>
      <c r="T79" s="326" t="s">
        <v>817</v>
      </c>
      <c r="U79" s="326" t="s">
        <v>817</v>
      </c>
      <c r="V79" s="316"/>
      <c r="W79" s="316"/>
      <c r="X79" s="316" t="s">
        <v>863</v>
      </c>
      <c r="Y79" s="316"/>
      <c r="Z79" s="316"/>
      <c r="AA79" s="316" t="s">
        <v>864</v>
      </c>
      <c r="AB79" s="316" t="s">
        <v>864</v>
      </c>
      <c r="AC79" s="320" t="s">
        <v>1728</v>
      </c>
      <c r="AD79" s="316"/>
      <c r="AE79" s="316"/>
      <c r="AF79" s="316"/>
      <c r="AG79" s="316">
        <v>1</v>
      </c>
      <c r="AH79" s="316">
        <v>1</v>
      </c>
      <c r="AI79" s="326"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2027</v>
      </c>
      <c r="C80" s="321"/>
      <c r="D80" s="321"/>
      <c r="E80" s="321"/>
      <c r="F80" s="321"/>
      <c r="G80" s="321"/>
      <c r="H80" s="322" t="s">
        <v>2028</v>
      </c>
      <c r="I80" s="322" t="s">
        <v>2029</v>
      </c>
      <c r="J80" s="329"/>
      <c r="K80" s="322"/>
      <c r="L80" s="322" t="s">
        <v>2030</v>
      </c>
      <c r="M80" s="322"/>
      <c r="N80" s="322" t="s">
        <v>2030</v>
      </c>
      <c r="O80" s="322"/>
      <c r="P80" s="322"/>
      <c r="Q80" s="322"/>
      <c r="R80" s="322"/>
      <c r="S80" s="330" t="s">
        <v>823</v>
      </c>
      <c r="T80" s="330" t="s">
        <v>823</v>
      </c>
      <c r="U80" s="330" t="s">
        <v>823</v>
      </c>
      <c r="V80" s="322"/>
      <c r="W80" s="322" t="s">
        <v>864</v>
      </c>
      <c r="X80" s="322" t="s">
        <v>2031</v>
      </c>
      <c r="Y80" s="322"/>
      <c r="Z80" s="322"/>
      <c r="AA80" s="322" t="s">
        <v>864</v>
      </c>
      <c r="AB80" s="322" t="s">
        <v>864</v>
      </c>
      <c r="AC80" s="331" t="s">
        <v>1728</v>
      </c>
      <c r="AD80" s="322"/>
      <c r="AE80" s="322"/>
      <c r="AF80" s="322"/>
      <c r="AG80" s="322">
        <v>1</v>
      </c>
      <c r="AH80" s="322">
        <v>1</v>
      </c>
      <c r="AI80" s="330"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1102</v>
      </c>
      <c r="D81" s="325"/>
      <c r="E81" s="325"/>
      <c r="F81" s="325"/>
      <c r="G81" s="325"/>
      <c r="H81" s="316" t="s">
        <v>2032</v>
      </c>
      <c r="I81" s="316" t="s">
        <v>2033</v>
      </c>
      <c r="J81" s="316" t="s">
        <v>2034</v>
      </c>
      <c r="K81" s="316" t="s">
        <v>864</v>
      </c>
      <c r="L81" s="316" t="s">
        <v>1816</v>
      </c>
      <c r="M81" s="316"/>
      <c r="N81" s="316" t="s">
        <v>1816</v>
      </c>
      <c r="O81" s="316"/>
      <c r="P81" s="316"/>
      <c r="Q81" s="316"/>
      <c r="R81" s="316"/>
      <c r="S81" s="319" t="s">
        <v>820</v>
      </c>
      <c r="T81" s="319" t="s">
        <v>820</v>
      </c>
      <c r="U81" s="319" t="s">
        <v>820</v>
      </c>
      <c r="V81" s="316"/>
      <c r="W81" s="316"/>
      <c r="X81" s="316" t="s">
        <v>863</v>
      </c>
      <c r="Y81" s="316"/>
      <c r="Z81" s="316" t="s">
        <v>2035</v>
      </c>
      <c r="AA81" s="316" t="s">
        <v>864</v>
      </c>
      <c r="AB81" s="316" t="s">
        <v>864</v>
      </c>
      <c r="AC81" s="320" t="s">
        <v>1728</v>
      </c>
      <c r="AD81" s="316"/>
      <c r="AE81" s="316"/>
      <c r="AF81" s="316"/>
      <c r="AG81" s="316">
        <v>1</v>
      </c>
      <c r="AH81" s="316">
        <v>1</v>
      </c>
      <c r="AI81" s="319"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1784</v>
      </c>
      <c r="D82" s="321"/>
      <c r="E82" s="321"/>
      <c r="F82" s="321"/>
      <c r="G82" s="321"/>
      <c r="H82" s="322" t="s">
        <v>2036</v>
      </c>
      <c r="I82" s="322" t="s">
        <v>2037</v>
      </c>
      <c r="J82" s="322" t="s">
        <v>2038</v>
      </c>
      <c r="K82" s="322" t="s">
        <v>864</v>
      </c>
      <c r="L82" s="322" t="s">
        <v>1788</v>
      </c>
      <c r="M82" s="322"/>
      <c r="N82" s="322" t="s">
        <v>1788</v>
      </c>
      <c r="O82" s="322"/>
      <c r="P82" s="322"/>
      <c r="Q82" s="322"/>
      <c r="R82" s="322"/>
      <c r="S82" s="332" t="s">
        <v>817</v>
      </c>
      <c r="T82" s="332" t="s">
        <v>817</v>
      </c>
      <c r="U82" s="332" t="s">
        <v>817</v>
      </c>
      <c r="V82" s="322"/>
      <c r="W82" s="322"/>
      <c r="X82" s="322" t="s">
        <v>863</v>
      </c>
      <c r="Y82" s="322"/>
      <c r="Z82" s="322"/>
      <c r="AA82" s="322" t="s">
        <v>864</v>
      </c>
      <c r="AB82" s="322" t="s">
        <v>864</v>
      </c>
      <c r="AC82" s="320" t="s">
        <v>1728</v>
      </c>
      <c r="AD82" s="322"/>
      <c r="AE82" s="322"/>
      <c r="AF82" s="322"/>
      <c r="AG82" s="322">
        <v>1</v>
      </c>
      <c r="AH82" s="322">
        <v>1</v>
      </c>
      <c r="AI82" s="332"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2039</v>
      </c>
      <c r="D83" s="325"/>
      <c r="E83" s="325"/>
      <c r="F83" s="325"/>
      <c r="G83" s="325"/>
      <c r="H83" s="316" t="s">
        <v>2040</v>
      </c>
      <c r="I83" s="316" t="s">
        <v>2041</v>
      </c>
      <c r="J83" s="316" t="s">
        <v>2042</v>
      </c>
      <c r="K83" s="316" t="s">
        <v>864</v>
      </c>
      <c r="L83" s="316" t="s">
        <v>831</v>
      </c>
      <c r="M83" s="316"/>
      <c r="N83" s="316" t="s">
        <v>831</v>
      </c>
      <c r="O83" s="316"/>
      <c r="P83" s="316"/>
      <c r="Q83" s="316"/>
      <c r="R83" s="316"/>
      <c r="S83" s="332" t="s">
        <v>817</v>
      </c>
      <c r="T83" s="327" t="s">
        <v>820</v>
      </c>
      <c r="U83" s="328" t="s">
        <v>817</v>
      </c>
      <c r="V83" s="316" t="s">
        <v>864</v>
      </c>
      <c r="W83" s="316"/>
      <c r="X83" s="316" t="s">
        <v>863</v>
      </c>
      <c r="Y83" s="316"/>
      <c r="Z83" s="316"/>
      <c r="AA83" s="316" t="s">
        <v>864</v>
      </c>
      <c r="AB83" s="316" t="s">
        <v>864</v>
      </c>
      <c r="AC83" s="320" t="s">
        <v>1728</v>
      </c>
      <c r="AD83" s="316"/>
      <c r="AE83" s="316"/>
      <c r="AF83" s="316"/>
      <c r="AG83" s="316">
        <v>1</v>
      </c>
      <c r="AH83" s="316">
        <v>1</v>
      </c>
      <c r="AI83" s="319"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2043</v>
      </c>
      <c r="D84" s="338"/>
      <c r="E84" s="321"/>
      <c r="F84" s="321"/>
      <c r="G84" s="321"/>
      <c r="H84" s="322" t="s">
        <v>2044</v>
      </c>
      <c r="I84" s="322" t="s">
        <v>2045</v>
      </c>
      <c r="J84" s="322" t="s">
        <v>2046</v>
      </c>
      <c r="K84" s="322" t="s">
        <v>864</v>
      </c>
      <c r="L84" s="322" t="s">
        <v>1795</v>
      </c>
      <c r="M84" s="322"/>
      <c r="N84" s="322" t="s">
        <v>1795</v>
      </c>
      <c r="O84" s="322"/>
      <c r="P84" s="322"/>
      <c r="Q84" s="322"/>
      <c r="R84" s="322"/>
      <c r="S84" s="332" t="s">
        <v>817</v>
      </c>
      <c r="T84" s="332" t="s">
        <v>817</v>
      </c>
      <c r="U84" s="332" t="s">
        <v>817</v>
      </c>
      <c r="V84" s="322"/>
      <c r="W84" s="322"/>
      <c r="X84" s="322" t="s">
        <v>863</v>
      </c>
      <c r="Y84" s="322"/>
      <c r="Z84" s="322"/>
      <c r="AA84" s="322" t="s">
        <v>864</v>
      </c>
      <c r="AB84" s="322" t="s">
        <v>864</v>
      </c>
      <c r="AC84" s="320" t="s">
        <v>1728</v>
      </c>
      <c r="AD84" s="322"/>
      <c r="AE84" s="322"/>
      <c r="AF84" s="322"/>
      <c r="AG84" s="322">
        <v>1</v>
      </c>
      <c r="AH84" s="322">
        <v>1</v>
      </c>
      <c r="AI84" s="332"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2047</v>
      </c>
      <c r="D85" s="325"/>
      <c r="E85" s="325"/>
      <c r="F85" s="325"/>
      <c r="G85" s="325"/>
      <c r="H85" s="316" t="s">
        <v>2048</v>
      </c>
      <c r="I85" s="316" t="s">
        <v>2049</v>
      </c>
      <c r="J85" s="316" t="s">
        <v>2050</v>
      </c>
      <c r="K85" s="316" t="s">
        <v>864</v>
      </c>
      <c r="L85" s="316" t="s">
        <v>1804</v>
      </c>
      <c r="M85" s="316"/>
      <c r="N85" s="316" t="s">
        <v>1804</v>
      </c>
      <c r="O85" s="316"/>
      <c r="P85" s="316"/>
      <c r="Q85" s="316"/>
      <c r="R85" s="316"/>
      <c r="S85" s="326" t="s">
        <v>817</v>
      </c>
      <c r="T85" s="327" t="s">
        <v>820</v>
      </c>
      <c r="U85" s="328" t="s">
        <v>817</v>
      </c>
      <c r="V85" s="316" t="s">
        <v>864</v>
      </c>
      <c r="W85" s="316"/>
      <c r="X85" s="316" t="s">
        <v>863</v>
      </c>
      <c r="Y85" s="316"/>
      <c r="Z85" s="316"/>
      <c r="AA85" s="316" t="s">
        <v>864</v>
      </c>
      <c r="AB85" s="316" t="s">
        <v>864</v>
      </c>
      <c r="AC85" s="331" t="s">
        <v>1728</v>
      </c>
      <c r="AD85" s="316"/>
      <c r="AE85" s="316"/>
      <c r="AF85" s="316"/>
      <c r="AG85" s="316">
        <v>1</v>
      </c>
      <c r="AH85" s="316">
        <v>1</v>
      </c>
      <c r="AI85" s="319"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2051</v>
      </c>
      <c r="D86" s="321"/>
      <c r="E86" s="321"/>
      <c r="F86" s="321"/>
      <c r="G86" s="321"/>
      <c r="H86" s="322" t="s">
        <v>2052</v>
      </c>
      <c r="I86" s="322" t="s">
        <v>2053</v>
      </c>
      <c r="J86" s="322" t="s">
        <v>1897</v>
      </c>
      <c r="K86" s="322" t="s">
        <v>864</v>
      </c>
      <c r="L86" s="322" t="s">
        <v>1898</v>
      </c>
      <c r="M86" s="322"/>
      <c r="N86" s="322" t="s">
        <v>1898</v>
      </c>
      <c r="O86" s="322"/>
      <c r="P86" s="322"/>
      <c r="Q86" s="322"/>
      <c r="R86" s="322"/>
      <c r="S86" s="332" t="s">
        <v>817</v>
      </c>
      <c r="T86" s="332" t="s">
        <v>817</v>
      </c>
      <c r="U86" s="332" t="s">
        <v>817</v>
      </c>
      <c r="V86" s="322"/>
      <c r="W86" s="322"/>
      <c r="X86" s="322" t="s">
        <v>863</v>
      </c>
      <c r="Y86" s="322"/>
      <c r="Z86" s="322" t="s">
        <v>2054</v>
      </c>
      <c r="AA86" s="322" t="s">
        <v>864</v>
      </c>
      <c r="AB86" s="322" t="s">
        <v>864</v>
      </c>
      <c r="AC86" s="320" t="s">
        <v>1728</v>
      </c>
      <c r="AD86" s="322"/>
      <c r="AE86" s="322"/>
      <c r="AF86" s="322"/>
      <c r="AG86" s="322">
        <v>1</v>
      </c>
      <c r="AH86" s="322">
        <v>1</v>
      </c>
      <c r="AI86" s="319"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2055</v>
      </c>
      <c r="D87" s="325"/>
      <c r="E87" s="325"/>
      <c r="F87" s="325"/>
      <c r="G87" s="325"/>
      <c r="H87" s="317" t="s">
        <v>2056</v>
      </c>
      <c r="I87" s="316" t="s">
        <v>2057</v>
      </c>
      <c r="J87" s="316" t="s">
        <v>2058</v>
      </c>
      <c r="K87" s="316" t="s">
        <v>864</v>
      </c>
      <c r="L87" s="316" t="s">
        <v>2059</v>
      </c>
      <c r="M87" s="316"/>
      <c r="N87" s="316" t="s">
        <v>2059</v>
      </c>
      <c r="O87" s="316"/>
      <c r="P87" s="316"/>
      <c r="Q87" s="316"/>
      <c r="R87" s="316"/>
      <c r="S87" s="326" t="s">
        <v>817</v>
      </c>
      <c r="T87" s="327" t="s">
        <v>820</v>
      </c>
      <c r="U87" s="328" t="s">
        <v>817</v>
      </c>
      <c r="V87" s="316" t="s">
        <v>864</v>
      </c>
      <c r="W87" s="316"/>
      <c r="X87" s="316" t="s">
        <v>879</v>
      </c>
      <c r="Y87" s="316"/>
      <c r="Z87" s="316"/>
      <c r="AA87" s="316" t="s">
        <v>864</v>
      </c>
      <c r="AB87" s="316" t="s">
        <v>864</v>
      </c>
      <c r="AC87" s="320" t="s">
        <v>1728</v>
      </c>
      <c r="AD87" s="316"/>
      <c r="AE87" s="316"/>
      <c r="AF87" s="316"/>
      <c r="AG87" s="316">
        <v>1</v>
      </c>
      <c r="AH87" s="316">
        <v>1</v>
      </c>
      <c r="AI87" s="326"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2060</v>
      </c>
      <c r="D88" s="321"/>
      <c r="E88" s="321"/>
      <c r="F88" s="321"/>
      <c r="G88" s="321"/>
      <c r="H88" s="322" t="s">
        <v>2061</v>
      </c>
      <c r="I88" s="322" t="s">
        <v>2062</v>
      </c>
      <c r="J88" s="322" t="s">
        <v>2063</v>
      </c>
      <c r="K88" s="322" t="s">
        <v>864</v>
      </c>
      <c r="L88" s="322" t="s">
        <v>2064</v>
      </c>
      <c r="M88" s="322"/>
      <c r="N88" s="322" t="s">
        <v>2064</v>
      </c>
      <c r="O88" s="322"/>
      <c r="P88" s="322"/>
      <c r="Q88" s="322"/>
      <c r="R88" s="322"/>
      <c r="S88" s="332" t="s">
        <v>817</v>
      </c>
      <c r="T88" s="333" t="s">
        <v>817</v>
      </c>
      <c r="U88" s="333" t="s">
        <v>817</v>
      </c>
      <c r="V88" s="322"/>
      <c r="W88" s="322"/>
      <c r="X88" s="322" t="s">
        <v>879</v>
      </c>
      <c r="Y88" s="322"/>
      <c r="Z88" s="322"/>
      <c r="AA88" s="322" t="s">
        <v>864</v>
      </c>
      <c r="AB88" s="322" t="s">
        <v>864</v>
      </c>
      <c r="AC88" s="320" t="s">
        <v>1728</v>
      </c>
      <c r="AD88" s="322"/>
      <c r="AE88" s="322"/>
      <c r="AF88" s="322"/>
      <c r="AG88" s="322">
        <v>1</v>
      </c>
      <c r="AH88" s="322">
        <v>1</v>
      </c>
      <c r="AI88" s="326"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2065</v>
      </c>
      <c r="D89" s="325"/>
      <c r="E89" s="325"/>
      <c r="F89" s="325"/>
      <c r="G89" s="325"/>
      <c r="H89" s="316" t="s">
        <v>2066</v>
      </c>
      <c r="I89" s="316" t="s">
        <v>2067</v>
      </c>
      <c r="J89" s="316" t="s">
        <v>2068</v>
      </c>
      <c r="K89" s="316" t="s">
        <v>864</v>
      </c>
      <c r="L89" s="316" t="s">
        <v>2069</v>
      </c>
      <c r="M89" s="316"/>
      <c r="N89" s="316" t="s">
        <v>2069</v>
      </c>
      <c r="O89" s="316"/>
      <c r="P89" s="316"/>
      <c r="Q89" s="316"/>
      <c r="R89" s="316"/>
      <c r="S89" s="330" t="s">
        <v>823</v>
      </c>
      <c r="T89" s="330" t="s">
        <v>823</v>
      </c>
      <c r="U89" s="330" t="s">
        <v>823</v>
      </c>
      <c r="V89" s="316"/>
      <c r="W89" s="316"/>
      <c r="X89" s="316" t="s">
        <v>863</v>
      </c>
      <c r="Y89" s="316"/>
      <c r="Z89" s="316"/>
      <c r="AA89" s="316" t="s">
        <v>864</v>
      </c>
      <c r="AB89" s="316" t="s">
        <v>864</v>
      </c>
      <c r="AC89" s="320" t="s">
        <v>1728</v>
      </c>
      <c r="AD89" s="316"/>
      <c r="AE89" s="316"/>
      <c r="AF89" s="316"/>
      <c r="AG89" s="316">
        <v>1</v>
      </c>
      <c r="AH89" s="316">
        <v>1</v>
      </c>
      <c r="AI89" s="330"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2070</v>
      </c>
      <c r="D90" s="335"/>
      <c r="E90" s="335"/>
      <c r="F90" s="335"/>
      <c r="G90" s="335"/>
      <c r="H90" s="322" t="s">
        <v>2071</v>
      </c>
      <c r="I90" s="322" t="s">
        <v>2072</v>
      </c>
      <c r="J90" s="322"/>
      <c r="K90" s="322" t="s">
        <v>864</v>
      </c>
      <c r="L90" s="322" t="s">
        <v>2073</v>
      </c>
      <c r="M90" s="322"/>
      <c r="N90" s="322" t="s">
        <v>2073</v>
      </c>
      <c r="O90" s="322"/>
      <c r="P90" s="322"/>
      <c r="Q90" s="322"/>
      <c r="R90" s="322"/>
      <c r="S90" s="330" t="s">
        <v>823</v>
      </c>
      <c r="T90" s="330" t="s">
        <v>823</v>
      </c>
      <c r="U90" s="330" t="s">
        <v>823</v>
      </c>
      <c r="V90" s="322"/>
      <c r="W90" s="322"/>
      <c r="X90" s="322" t="s">
        <v>863</v>
      </c>
      <c r="Y90" s="322"/>
      <c r="Z90" s="322"/>
      <c r="AA90" s="322" t="s">
        <v>864</v>
      </c>
      <c r="AB90" s="322" t="s">
        <v>864</v>
      </c>
      <c r="AC90" s="331" t="s">
        <v>1728</v>
      </c>
      <c r="AD90" s="322"/>
      <c r="AE90" s="322"/>
      <c r="AF90" s="322"/>
      <c r="AG90" s="322">
        <v>1</v>
      </c>
      <c r="AH90" s="322"/>
      <c r="AI90" s="330"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2074</v>
      </c>
      <c r="D91" s="315"/>
      <c r="E91" s="315"/>
      <c r="F91" s="315"/>
      <c r="G91" s="315"/>
      <c r="H91" s="316" t="s">
        <v>2075</v>
      </c>
      <c r="I91" s="316" t="s">
        <v>2076</v>
      </c>
      <c r="J91" s="316"/>
      <c r="K91" s="316" t="s">
        <v>864</v>
      </c>
      <c r="L91" s="316" t="s">
        <v>2077</v>
      </c>
      <c r="M91" s="316"/>
      <c r="N91" s="316" t="s">
        <v>2077</v>
      </c>
      <c r="O91" s="316"/>
      <c r="P91" s="316"/>
      <c r="Q91" s="316"/>
      <c r="R91" s="316"/>
      <c r="S91" s="343" t="s">
        <v>823</v>
      </c>
      <c r="T91" s="343" t="s">
        <v>823</v>
      </c>
      <c r="U91" s="343" t="s">
        <v>823</v>
      </c>
      <c r="V91" s="316"/>
      <c r="W91" s="316"/>
      <c r="X91" s="316" t="s">
        <v>863</v>
      </c>
      <c r="Y91" s="316"/>
      <c r="Z91" s="316"/>
      <c r="AA91" s="316" t="s">
        <v>864</v>
      </c>
      <c r="AB91" s="316" t="s">
        <v>864</v>
      </c>
      <c r="AC91" s="320" t="s">
        <v>1728</v>
      </c>
      <c r="AD91" s="316"/>
      <c r="AE91" s="316"/>
      <c r="AF91" s="316"/>
      <c r="AG91" s="316">
        <v>1</v>
      </c>
      <c r="AH91" s="316"/>
      <c r="AI91" s="330"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2078</v>
      </c>
      <c r="D92" s="335"/>
      <c r="E92" s="335"/>
      <c r="F92" s="335"/>
      <c r="G92" s="335"/>
      <c r="H92" s="323" t="s">
        <v>2079</v>
      </c>
      <c r="I92" s="322" t="s">
        <v>2080</v>
      </c>
      <c r="J92" s="322" t="s">
        <v>2081</v>
      </c>
      <c r="K92" s="322" t="s">
        <v>864</v>
      </c>
      <c r="L92" s="322" t="s">
        <v>2082</v>
      </c>
      <c r="M92" s="322"/>
      <c r="N92" s="322" t="s">
        <v>2082</v>
      </c>
      <c r="O92" s="322"/>
      <c r="P92" s="322"/>
      <c r="Q92" s="322"/>
      <c r="R92" s="322"/>
      <c r="S92" s="332" t="s">
        <v>817</v>
      </c>
      <c r="T92" s="332" t="s">
        <v>817</v>
      </c>
      <c r="U92" s="332" t="s">
        <v>817</v>
      </c>
      <c r="V92" s="322"/>
      <c r="W92" s="322"/>
      <c r="X92" s="322" t="s">
        <v>863</v>
      </c>
      <c r="Y92" s="322"/>
      <c r="Z92" s="322"/>
      <c r="AA92" s="322" t="s">
        <v>864</v>
      </c>
      <c r="AB92" s="322" t="s">
        <v>864</v>
      </c>
      <c r="AC92" s="320" t="s">
        <v>1728</v>
      </c>
      <c r="AD92" s="322"/>
      <c r="AE92" s="322"/>
      <c r="AF92" s="322"/>
      <c r="AG92" s="322">
        <v>1</v>
      </c>
      <c r="AH92" s="322"/>
      <c r="AI92" s="332"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2083</v>
      </c>
      <c r="D93" s="325" t="s">
        <v>2084</v>
      </c>
      <c r="E93" s="325"/>
      <c r="F93" s="325"/>
      <c r="G93" s="325"/>
      <c r="H93" s="316" t="s">
        <v>2085</v>
      </c>
      <c r="I93" s="316" t="s">
        <v>1983</v>
      </c>
      <c r="J93" s="337"/>
      <c r="K93" s="316" t="s">
        <v>864</v>
      </c>
      <c r="L93" s="316" t="s">
        <v>1984</v>
      </c>
      <c r="M93" s="316"/>
      <c r="N93" s="316" t="s">
        <v>1984</v>
      </c>
      <c r="O93" s="316"/>
      <c r="P93" s="316"/>
      <c r="Q93" s="316"/>
      <c r="R93" s="316"/>
      <c r="S93" s="326" t="s">
        <v>817</v>
      </c>
      <c r="T93" s="328" t="s">
        <v>817</v>
      </c>
      <c r="U93" s="328" t="s">
        <v>817</v>
      </c>
      <c r="V93" s="316"/>
      <c r="W93" s="316" t="s">
        <v>864</v>
      </c>
      <c r="X93" s="316" t="s">
        <v>1985</v>
      </c>
      <c r="Y93" s="316"/>
      <c r="Z93" s="316"/>
      <c r="AA93" s="316" t="s">
        <v>864</v>
      </c>
      <c r="AB93" s="316" t="s">
        <v>864</v>
      </c>
      <c r="AC93" s="320" t="s">
        <v>1728</v>
      </c>
      <c r="AD93" s="316"/>
      <c r="AE93" s="316" t="s">
        <v>2086</v>
      </c>
      <c r="AF93" s="316"/>
      <c r="AG93" s="316">
        <v>1</v>
      </c>
      <c r="AH93" s="316">
        <v>1</v>
      </c>
      <c r="AI93" s="332"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2087</v>
      </c>
      <c r="D94" s="321"/>
      <c r="E94" s="321"/>
      <c r="F94" s="321"/>
      <c r="G94" s="321"/>
      <c r="H94" s="322" t="s">
        <v>2088</v>
      </c>
      <c r="I94" s="322" t="s">
        <v>2089</v>
      </c>
      <c r="J94" s="322">
        <v>5</v>
      </c>
      <c r="K94" s="322" t="s">
        <v>864</v>
      </c>
      <c r="L94" s="322" t="s">
        <v>2090</v>
      </c>
      <c r="M94" s="322"/>
      <c r="N94" s="322" t="s">
        <v>2090</v>
      </c>
      <c r="O94" s="322"/>
      <c r="P94" s="322"/>
      <c r="Q94" s="322"/>
      <c r="R94" s="322"/>
      <c r="S94" s="332" t="s">
        <v>817</v>
      </c>
      <c r="T94" s="332" t="s">
        <v>817</v>
      </c>
      <c r="U94" s="332" t="s">
        <v>817</v>
      </c>
      <c r="V94" s="322"/>
      <c r="W94" s="322"/>
      <c r="X94" s="322" t="s">
        <v>863</v>
      </c>
      <c r="Y94" s="322"/>
      <c r="Z94" s="322" t="s">
        <v>2091</v>
      </c>
      <c r="AA94" s="322" t="s">
        <v>864</v>
      </c>
      <c r="AB94" s="322" t="s">
        <v>864</v>
      </c>
      <c r="AC94" s="320" t="s">
        <v>1728</v>
      </c>
      <c r="AD94" s="322"/>
      <c r="AE94" s="322"/>
      <c r="AF94" s="322"/>
      <c r="AG94" s="322">
        <v>1</v>
      </c>
      <c r="AH94" s="322">
        <v>1</v>
      </c>
      <c r="AI94" s="332"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2092</v>
      </c>
      <c r="C95" s="342"/>
      <c r="D95" s="342"/>
      <c r="E95" s="342"/>
      <c r="F95" s="342"/>
      <c r="G95" s="342"/>
      <c r="H95" s="316" t="s">
        <v>2093</v>
      </c>
      <c r="I95" s="316" t="s">
        <v>2094</v>
      </c>
      <c r="J95" s="337"/>
      <c r="K95" s="316"/>
      <c r="L95" s="316" t="s">
        <v>2095</v>
      </c>
      <c r="M95" s="316"/>
      <c r="N95" s="316" t="s">
        <v>2095</v>
      </c>
      <c r="O95" s="316"/>
      <c r="P95" s="316"/>
      <c r="Q95" s="316"/>
      <c r="R95" s="316"/>
      <c r="S95" s="343" t="s">
        <v>823</v>
      </c>
      <c r="T95" s="316"/>
      <c r="U95" s="349" t="s">
        <v>823</v>
      </c>
      <c r="V95" s="316"/>
      <c r="W95" s="316" t="s">
        <v>864</v>
      </c>
      <c r="X95" s="316" t="s">
        <v>1365</v>
      </c>
      <c r="Y95" s="316"/>
      <c r="Z95" s="316"/>
      <c r="AA95" s="316" t="s">
        <v>864</v>
      </c>
      <c r="AB95" s="316" t="s">
        <v>864</v>
      </c>
      <c r="AC95" s="331" t="s">
        <v>1728</v>
      </c>
      <c r="AD95" s="316"/>
      <c r="AE95" s="316"/>
      <c r="AF95" s="316"/>
      <c r="AG95" s="316"/>
      <c r="AH95" s="316"/>
      <c r="AI95" s="343"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2096</v>
      </c>
      <c r="D96" s="350"/>
      <c r="E96" s="350"/>
      <c r="F96" s="350"/>
      <c r="G96" s="350"/>
      <c r="H96" s="322" t="s">
        <v>2097</v>
      </c>
      <c r="I96" s="322" t="s">
        <v>2098</v>
      </c>
      <c r="J96" s="329"/>
      <c r="K96" s="322" t="s">
        <v>864</v>
      </c>
      <c r="L96" s="322" t="s">
        <v>2099</v>
      </c>
      <c r="M96" s="322"/>
      <c r="N96" s="322" t="s">
        <v>2099</v>
      </c>
      <c r="O96" s="322"/>
      <c r="P96" s="322"/>
      <c r="Q96" s="322"/>
      <c r="R96" s="322"/>
      <c r="S96" s="324" t="s">
        <v>820</v>
      </c>
      <c r="T96" s="322"/>
      <c r="U96" s="351" t="s">
        <v>820</v>
      </c>
      <c r="V96" s="322"/>
      <c r="W96" s="322" t="s">
        <v>864</v>
      </c>
      <c r="X96" s="322" t="s">
        <v>2100</v>
      </c>
      <c r="Y96" s="322"/>
      <c r="Z96" s="322"/>
      <c r="AA96" s="322" t="s">
        <v>864</v>
      </c>
      <c r="AB96" s="322" t="s">
        <v>864</v>
      </c>
      <c r="AC96" s="320" t="s">
        <v>1728</v>
      </c>
      <c r="AD96" s="322"/>
      <c r="AE96" s="322"/>
      <c r="AF96" s="322"/>
      <c r="AG96" s="322"/>
      <c r="AH96" s="322">
        <v>1</v>
      </c>
      <c r="AI96" s="324"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2101</v>
      </c>
      <c r="E97" s="353"/>
      <c r="F97" s="352"/>
      <c r="G97" s="352"/>
      <c r="H97" s="316" t="s">
        <v>2102</v>
      </c>
      <c r="I97" s="316" t="s">
        <v>2103</v>
      </c>
      <c r="J97" s="316" t="s">
        <v>2104</v>
      </c>
      <c r="K97" s="316"/>
      <c r="L97" s="316" t="s">
        <v>2105</v>
      </c>
      <c r="M97" s="316"/>
      <c r="N97" s="316" t="s">
        <v>2105</v>
      </c>
      <c r="O97" s="316"/>
      <c r="P97" s="316"/>
      <c r="Q97" s="316"/>
      <c r="R97" s="316"/>
      <c r="S97" s="316" t="s">
        <v>893</v>
      </c>
      <c r="T97" s="316"/>
      <c r="U97" s="354" t="s">
        <v>893</v>
      </c>
      <c r="V97" s="316"/>
      <c r="W97" s="316"/>
      <c r="X97" s="316" t="s">
        <v>863</v>
      </c>
      <c r="Y97" s="316"/>
      <c r="Z97" s="316" t="s">
        <v>2106</v>
      </c>
      <c r="AA97" s="316" t="s">
        <v>864</v>
      </c>
      <c r="AB97" s="316" t="s">
        <v>864</v>
      </c>
      <c r="AC97" s="320" t="s">
        <v>1728</v>
      </c>
      <c r="AD97" s="316"/>
      <c r="AE97" s="316"/>
      <c r="AF97" s="316"/>
      <c r="AG97" s="316"/>
      <c r="AH97" s="316">
        <v>1</v>
      </c>
      <c r="AI97" s="316"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2107</v>
      </c>
      <c r="E98" s="344"/>
      <c r="F98" s="344"/>
      <c r="G98" s="344"/>
      <c r="H98" s="322" t="s">
        <v>2108</v>
      </c>
      <c r="I98" s="322" t="s">
        <v>2109</v>
      </c>
      <c r="J98" s="322"/>
      <c r="K98" s="322"/>
      <c r="L98" s="322" t="s">
        <v>2110</v>
      </c>
      <c r="M98" s="322"/>
      <c r="N98" s="322" t="s">
        <v>2110</v>
      </c>
      <c r="O98" s="322"/>
      <c r="P98" s="322"/>
      <c r="Q98" s="322"/>
      <c r="R98" s="322"/>
      <c r="S98" s="330" t="s">
        <v>823</v>
      </c>
      <c r="T98" s="340"/>
      <c r="U98" s="355" t="s">
        <v>823</v>
      </c>
      <c r="V98" s="322"/>
      <c r="W98" s="322"/>
      <c r="X98" s="322" t="s">
        <v>863</v>
      </c>
      <c r="Y98" s="322"/>
      <c r="Z98" s="322" t="s">
        <v>2111</v>
      </c>
      <c r="AA98" s="322" t="s">
        <v>864</v>
      </c>
      <c r="AB98" s="322" t="s">
        <v>864</v>
      </c>
      <c r="AC98" s="320" t="s">
        <v>1728</v>
      </c>
      <c r="AD98" s="322"/>
      <c r="AE98" s="322"/>
      <c r="AF98" s="322"/>
      <c r="AG98" s="322"/>
      <c r="AH98" s="322"/>
      <c r="AI98" s="330"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2112</v>
      </c>
      <c r="E99" s="341"/>
      <c r="F99" s="341"/>
      <c r="G99" s="341"/>
      <c r="H99" s="316" t="s">
        <v>2113</v>
      </c>
      <c r="I99" s="316" t="s">
        <v>2114</v>
      </c>
      <c r="J99" s="316"/>
      <c r="K99" s="316"/>
      <c r="L99" s="316" t="s">
        <v>2115</v>
      </c>
      <c r="M99" s="316"/>
      <c r="N99" s="316" t="s">
        <v>2115</v>
      </c>
      <c r="O99" s="316"/>
      <c r="P99" s="316"/>
      <c r="Q99" s="316"/>
      <c r="R99" s="316"/>
      <c r="S99" s="343" t="s">
        <v>823</v>
      </c>
      <c r="T99" s="316"/>
      <c r="U99" s="349" t="s">
        <v>823</v>
      </c>
      <c r="V99" s="316"/>
      <c r="W99" s="316"/>
      <c r="X99" s="316" t="s">
        <v>863</v>
      </c>
      <c r="Y99" s="316"/>
      <c r="Z99" s="316"/>
      <c r="AA99" s="316" t="s">
        <v>864</v>
      </c>
      <c r="AB99" s="316" t="s">
        <v>864</v>
      </c>
      <c r="AC99" s="320" t="s">
        <v>1728</v>
      </c>
      <c r="AD99" s="316"/>
      <c r="AE99" s="316"/>
      <c r="AF99" s="316"/>
      <c r="AG99" s="316"/>
      <c r="AH99" s="316"/>
      <c r="AI99" s="343"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2116</v>
      </c>
      <c r="D100" s="350"/>
      <c r="E100" s="350"/>
      <c r="F100" s="350"/>
      <c r="G100" s="350"/>
      <c r="H100" s="322" t="s">
        <v>2117</v>
      </c>
      <c r="I100" s="322" t="s">
        <v>2118</v>
      </c>
      <c r="J100" s="322" t="s">
        <v>2068</v>
      </c>
      <c r="K100" s="322" t="s">
        <v>864</v>
      </c>
      <c r="L100" s="322" t="s">
        <v>831</v>
      </c>
      <c r="M100" s="322"/>
      <c r="N100" s="322" t="s">
        <v>831</v>
      </c>
      <c r="O100" s="322"/>
      <c r="P100" s="322"/>
      <c r="Q100" s="322"/>
      <c r="R100" s="322"/>
      <c r="S100" s="332" t="s">
        <v>817</v>
      </c>
      <c r="T100" s="322"/>
      <c r="U100" s="356" t="s">
        <v>817</v>
      </c>
      <c r="V100" s="322"/>
      <c r="W100" s="322"/>
      <c r="X100" s="322" t="s">
        <v>863</v>
      </c>
      <c r="Y100" s="322"/>
      <c r="Z100" s="322" t="s">
        <v>2119</v>
      </c>
      <c r="AA100" s="322" t="s">
        <v>864</v>
      </c>
      <c r="AB100" s="322" t="s">
        <v>864</v>
      </c>
      <c r="AC100" s="331" t="s">
        <v>1728</v>
      </c>
      <c r="AD100" s="322"/>
      <c r="AE100" s="322"/>
      <c r="AF100" s="322"/>
      <c r="AG100" s="322"/>
      <c r="AH100" s="322">
        <v>1</v>
      </c>
      <c r="AI100" s="324"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2043</v>
      </c>
      <c r="D101" s="353"/>
      <c r="E101" s="352"/>
      <c r="F101" s="352"/>
      <c r="G101" s="352"/>
      <c r="H101" s="316" t="s">
        <v>2120</v>
      </c>
      <c r="I101" s="316" t="s">
        <v>2121</v>
      </c>
      <c r="J101" s="316" t="s">
        <v>2046</v>
      </c>
      <c r="K101" s="316" t="s">
        <v>864</v>
      </c>
      <c r="L101" s="316" t="s">
        <v>1795</v>
      </c>
      <c r="M101" s="316"/>
      <c r="N101" s="316" t="s">
        <v>1795</v>
      </c>
      <c r="O101" s="316"/>
      <c r="P101" s="316"/>
      <c r="Q101" s="316"/>
      <c r="R101" s="316"/>
      <c r="S101" s="326" t="s">
        <v>817</v>
      </c>
      <c r="T101" s="316"/>
      <c r="U101" s="357" t="s">
        <v>817</v>
      </c>
      <c r="V101" s="316"/>
      <c r="W101" s="316"/>
      <c r="X101" s="316" t="s">
        <v>863</v>
      </c>
      <c r="Y101" s="316"/>
      <c r="Z101" s="316"/>
      <c r="AA101" s="316" t="s">
        <v>864</v>
      </c>
      <c r="AB101" s="316" t="s">
        <v>864</v>
      </c>
      <c r="AC101" s="320" t="s">
        <v>1728</v>
      </c>
      <c r="AD101" s="316"/>
      <c r="AE101" s="316"/>
      <c r="AF101" s="316"/>
      <c r="AG101" s="316"/>
      <c r="AH101" s="316">
        <v>1</v>
      </c>
      <c r="AI101" s="326"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2122</v>
      </c>
      <c r="D102" s="350"/>
      <c r="E102" s="350"/>
      <c r="F102" s="350"/>
      <c r="G102" s="350"/>
      <c r="H102" s="322" t="s">
        <v>2123</v>
      </c>
      <c r="I102" s="322" t="s">
        <v>2124</v>
      </c>
      <c r="J102" s="322" t="s">
        <v>2125</v>
      </c>
      <c r="K102" s="322" t="s">
        <v>864</v>
      </c>
      <c r="L102" s="322" t="s">
        <v>1804</v>
      </c>
      <c r="M102" s="322"/>
      <c r="N102" s="322" t="s">
        <v>1804</v>
      </c>
      <c r="O102" s="322"/>
      <c r="P102" s="322"/>
      <c r="Q102" s="322"/>
      <c r="R102" s="322"/>
      <c r="S102" s="332" t="s">
        <v>817</v>
      </c>
      <c r="T102" s="322"/>
      <c r="U102" s="356" t="s">
        <v>817</v>
      </c>
      <c r="V102" s="322"/>
      <c r="W102" s="322"/>
      <c r="X102" s="322" t="s">
        <v>863</v>
      </c>
      <c r="Y102" s="322"/>
      <c r="Z102" s="322"/>
      <c r="AA102" s="322" t="s">
        <v>864</v>
      </c>
      <c r="AB102" s="322" t="s">
        <v>864</v>
      </c>
      <c r="AC102" s="320" t="s">
        <v>1728</v>
      </c>
      <c r="AD102" s="322"/>
      <c r="AE102" s="322"/>
      <c r="AF102" s="322"/>
      <c r="AG102" s="322"/>
      <c r="AH102" s="322">
        <v>1</v>
      </c>
      <c r="AI102" s="324"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2126</v>
      </c>
      <c r="D103" s="352"/>
      <c r="E103" s="352"/>
      <c r="F103" s="352"/>
      <c r="G103" s="352"/>
      <c r="H103" s="316" t="s">
        <v>2127</v>
      </c>
      <c r="I103" s="316"/>
      <c r="J103" s="316"/>
      <c r="K103" s="316" t="s">
        <v>864</v>
      </c>
      <c r="L103" s="316" t="s">
        <v>1788</v>
      </c>
      <c r="M103" s="316"/>
      <c r="N103" s="316" t="s">
        <v>1788</v>
      </c>
      <c r="O103" s="316"/>
      <c r="P103" s="316"/>
      <c r="Q103" s="316"/>
      <c r="R103" s="316"/>
      <c r="S103" s="326" t="s">
        <v>817</v>
      </c>
      <c r="T103" s="348"/>
      <c r="U103" s="357" t="s">
        <v>817</v>
      </c>
      <c r="V103" s="316"/>
      <c r="W103" s="316"/>
      <c r="X103" s="316" t="s">
        <v>863</v>
      </c>
      <c r="Y103" s="316"/>
      <c r="Z103" s="316"/>
      <c r="AA103" s="316" t="s">
        <v>864</v>
      </c>
      <c r="AB103" s="316" t="s">
        <v>864</v>
      </c>
      <c r="AC103" s="320" t="s">
        <v>1728</v>
      </c>
      <c r="AD103" s="316"/>
      <c r="AE103" s="316"/>
      <c r="AF103" s="316"/>
      <c r="AG103" s="316"/>
      <c r="AH103" s="316">
        <v>1</v>
      </c>
      <c r="AI103" s="326"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2128</v>
      </c>
      <c r="D104" s="350"/>
      <c r="E104" s="350"/>
      <c r="F104" s="350"/>
      <c r="G104" s="350"/>
      <c r="H104" s="322" t="s">
        <v>2129</v>
      </c>
      <c r="I104" s="322" t="s">
        <v>2130</v>
      </c>
      <c r="J104" s="329"/>
      <c r="K104" s="322" t="s">
        <v>864</v>
      </c>
      <c r="L104" s="322" t="s">
        <v>2131</v>
      </c>
      <c r="M104" s="322"/>
      <c r="N104" s="322" t="s">
        <v>2131</v>
      </c>
      <c r="O104" s="322"/>
      <c r="P104" s="322"/>
      <c r="Q104" s="322"/>
      <c r="R104" s="322"/>
      <c r="S104" s="330" t="s">
        <v>823</v>
      </c>
      <c r="T104" s="322"/>
      <c r="U104" s="355" t="s">
        <v>823</v>
      </c>
      <c r="V104" s="322"/>
      <c r="W104" s="322" t="s">
        <v>864</v>
      </c>
      <c r="X104" s="322" t="s">
        <v>2132</v>
      </c>
      <c r="Y104" s="322"/>
      <c r="Z104" s="322"/>
      <c r="AA104" s="322" t="s">
        <v>864</v>
      </c>
      <c r="AB104" s="322" t="s">
        <v>864</v>
      </c>
      <c r="AC104" s="320" t="s">
        <v>1728</v>
      </c>
      <c r="AD104" s="322"/>
      <c r="AE104" s="322"/>
      <c r="AF104" s="322"/>
      <c r="AG104" s="322"/>
      <c r="AH104" s="322">
        <v>1</v>
      </c>
      <c r="AI104" s="330"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2133</v>
      </c>
      <c r="E105" s="353"/>
      <c r="F105" s="352"/>
      <c r="G105" s="352"/>
      <c r="H105" s="316" t="s">
        <v>2134</v>
      </c>
      <c r="I105" s="316" t="s">
        <v>2135</v>
      </c>
      <c r="J105" s="316" t="s">
        <v>2136</v>
      </c>
      <c r="K105" s="316" t="s">
        <v>864</v>
      </c>
      <c r="L105" s="316" t="s">
        <v>1929</v>
      </c>
      <c r="M105" s="316"/>
      <c r="N105" s="316" t="s">
        <v>1929</v>
      </c>
      <c r="O105" s="316"/>
      <c r="P105" s="316"/>
      <c r="Q105" s="316"/>
      <c r="R105" s="316"/>
      <c r="S105" s="326" t="s">
        <v>817</v>
      </c>
      <c r="T105" s="316"/>
      <c r="U105" s="357" t="s">
        <v>817</v>
      </c>
      <c r="V105" s="316"/>
      <c r="W105" s="316"/>
      <c r="X105" s="316" t="s">
        <v>879</v>
      </c>
      <c r="Y105" s="316"/>
      <c r="Z105" s="316"/>
      <c r="AA105" s="316" t="s">
        <v>864</v>
      </c>
      <c r="AB105" s="316" t="s">
        <v>864</v>
      </c>
      <c r="AC105" s="331" t="s">
        <v>1728</v>
      </c>
      <c r="AD105" s="316"/>
      <c r="AE105" s="316"/>
      <c r="AF105" s="316"/>
      <c r="AG105" s="316"/>
      <c r="AH105" s="316">
        <v>1</v>
      </c>
      <c r="AI105" s="326"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1855</v>
      </c>
      <c r="E106" s="350"/>
      <c r="F106" s="350"/>
      <c r="G106" s="350"/>
      <c r="H106" s="322" t="s">
        <v>2137</v>
      </c>
      <c r="I106" s="322" t="s">
        <v>2138</v>
      </c>
      <c r="J106" s="322" t="s">
        <v>2139</v>
      </c>
      <c r="K106" s="322" t="s">
        <v>864</v>
      </c>
      <c r="L106" s="322" t="s">
        <v>1816</v>
      </c>
      <c r="M106" s="322"/>
      <c r="N106" s="322" t="s">
        <v>1816</v>
      </c>
      <c r="O106" s="322"/>
      <c r="P106" s="322"/>
      <c r="Q106" s="322"/>
      <c r="R106" s="322"/>
      <c r="S106" s="324" t="s">
        <v>820</v>
      </c>
      <c r="T106" s="322"/>
      <c r="U106" s="351" t="s">
        <v>820</v>
      </c>
      <c r="V106" s="322"/>
      <c r="W106" s="322"/>
      <c r="X106" s="322" t="s">
        <v>863</v>
      </c>
      <c r="Y106" s="322"/>
      <c r="Z106" s="322" t="s">
        <v>2140</v>
      </c>
      <c r="AA106" s="322" t="s">
        <v>864</v>
      </c>
      <c r="AB106" s="322" t="s">
        <v>864</v>
      </c>
      <c r="AC106" s="320" t="s">
        <v>1728</v>
      </c>
      <c r="AD106" s="322"/>
      <c r="AE106" s="322"/>
      <c r="AF106" s="322"/>
      <c r="AG106" s="322"/>
      <c r="AH106" s="322">
        <v>1</v>
      </c>
      <c r="AI106" s="324" t="s">
        <v>820</v>
      </c>
      <c r="AJ106" s="511" t="s">
        <v>2141</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1809</v>
      </c>
      <c r="E107" s="352"/>
      <c r="F107" s="352"/>
      <c r="G107" s="352"/>
      <c r="H107" s="316" t="s">
        <v>2142</v>
      </c>
      <c r="I107" s="316"/>
      <c r="J107" s="316" t="s">
        <v>2143</v>
      </c>
      <c r="K107" s="316" t="s">
        <v>864</v>
      </c>
      <c r="L107" s="316" t="s">
        <v>1788</v>
      </c>
      <c r="M107" s="316"/>
      <c r="N107" s="316" t="s">
        <v>1788</v>
      </c>
      <c r="O107" s="316"/>
      <c r="P107" s="316"/>
      <c r="Q107" s="316"/>
      <c r="R107" s="316"/>
      <c r="S107" s="326" t="s">
        <v>817</v>
      </c>
      <c r="T107" s="316"/>
      <c r="U107" s="357" t="s">
        <v>817</v>
      </c>
      <c r="V107" s="316"/>
      <c r="W107" s="316"/>
      <c r="X107" s="316" t="s">
        <v>863</v>
      </c>
      <c r="Y107" s="316"/>
      <c r="Z107" s="316"/>
      <c r="AA107" s="316" t="s">
        <v>864</v>
      </c>
      <c r="AB107" s="316" t="s">
        <v>864</v>
      </c>
      <c r="AC107" s="320" t="s">
        <v>1728</v>
      </c>
      <c r="AD107" s="316"/>
      <c r="AE107" s="316"/>
      <c r="AF107" s="316"/>
      <c r="AG107" s="316"/>
      <c r="AH107" s="316">
        <v>1</v>
      </c>
      <c r="AI107" s="326"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2144</v>
      </c>
      <c r="E108" s="350"/>
      <c r="F108" s="350"/>
      <c r="G108" s="350"/>
      <c r="H108" s="322" t="s">
        <v>2145</v>
      </c>
      <c r="I108" s="322" t="s">
        <v>2146</v>
      </c>
      <c r="J108" s="322"/>
      <c r="K108" s="322"/>
      <c r="L108" s="322" t="s">
        <v>831</v>
      </c>
      <c r="M108" s="322"/>
      <c r="N108" s="322" t="s">
        <v>831</v>
      </c>
      <c r="O108" s="322"/>
      <c r="P108" s="322"/>
      <c r="Q108" s="322"/>
      <c r="R108" s="322"/>
      <c r="S108" s="332" t="s">
        <v>817</v>
      </c>
      <c r="T108" s="340"/>
      <c r="U108" s="356" t="s">
        <v>817</v>
      </c>
      <c r="V108" s="322"/>
      <c r="W108" s="322"/>
      <c r="X108" s="322" t="s">
        <v>863</v>
      </c>
      <c r="Y108" s="322"/>
      <c r="Z108" s="322"/>
      <c r="AA108" s="322" t="s">
        <v>864</v>
      </c>
      <c r="AB108" s="322" t="s">
        <v>864</v>
      </c>
      <c r="AC108" s="320" t="s">
        <v>1728</v>
      </c>
      <c r="AD108" s="322"/>
      <c r="AE108" s="322"/>
      <c r="AF108" s="322"/>
      <c r="AG108" s="322"/>
      <c r="AH108" s="322">
        <v>1</v>
      </c>
      <c r="AI108" s="332"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2147</v>
      </c>
      <c r="E109" s="353" t="s">
        <v>2084</v>
      </c>
      <c r="F109" s="352"/>
      <c r="G109" s="352"/>
      <c r="H109" s="316" t="s">
        <v>2148</v>
      </c>
      <c r="I109" s="316" t="s">
        <v>2149</v>
      </c>
      <c r="J109" s="337"/>
      <c r="K109" s="316" t="s">
        <v>864</v>
      </c>
      <c r="L109" s="316" t="s">
        <v>1984</v>
      </c>
      <c r="M109" s="316"/>
      <c r="N109" s="316" t="s">
        <v>1984</v>
      </c>
      <c r="O109" s="316"/>
      <c r="P109" s="316"/>
      <c r="Q109" s="316"/>
      <c r="R109" s="316"/>
      <c r="S109" s="343" t="s">
        <v>823</v>
      </c>
      <c r="T109" s="316"/>
      <c r="U109" s="349" t="s">
        <v>823</v>
      </c>
      <c r="V109" s="316"/>
      <c r="W109" s="316" t="s">
        <v>864</v>
      </c>
      <c r="X109" s="316" t="s">
        <v>1985</v>
      </c>
      <c r="Y109" s="316"/>
      <c r="Z109" s="316"/>
      <c r="AA109" s="316" t="s">
        <v>864</v>
      </c>
      <c r="AB109" s="316" t="s">
        <v>864</v>
      </c>
      <c r="AC109" s="320" t="s">
        <v>1728</v>
      </c>
      <c r="AD109" s="316"/>
      <c r="AE109" s="316"/>
      <c r="AF109" s="316"/>
      <c r="AG109" s="316"/>
      <c r="AH109" s="316">
        <v>1</v>
      </c>
      <c r="AI109" s="343"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2150</v>
      </c>
      <c r="D110" s="344"/>
      <c r="E110" s="344"/>
      <c r="F110" s="344"/>
      <c r="G110" s="344"/>
      <c r="H110" s="322" t="s">
        <v>2151</v>
      </c>
      <c r="I110" s="322" t="s">
        <v>2152</v>
      </c>
      <c r="J110" s="322">
        <v>1</v>
      </c>
      <c r="K110" s="322"/>
      <c r="L110" s="322" t="s">
        <v>2153</v>
      </c>
      <c r="M110" s="322"/>
      <c r="N110" s="322" t="s">
        <v>2153</v>
      </c>
      <c r="O110" s="322"/>
      <c r="P110" s="322"/>
      <c r="Q110" s="322"/>
      <c r="R110" s="322"/>
      <c r="S110" s="332" t="s">
        <v>817</v>
      </c>
      <c r="T110" s="322"/>
      <c r="U110" s="356" t="s">
        <v>817</v>
      </c>
      <c r="V110" s="322"/>
      <c r="W110" s="322"/>
      <c r="X110" s="322" t="s">
        <v>1092</v>
      </c>
      <c r="Y110" s="322"/>
      <c r="Z110" s="322"/>
      <c r="AA110" s="322" t="s">
        <v>864</v>
      </c>
      <c r="AB110" s="322" t="s">
        <v>864</v>
      </c>
      <c r="AC110" s="331" t="s">
        <v>1728</v>
      </c>
      <c r="AD110" s="322"/>
      <c r="AE110" s="322"/>
      <c r="AF110" s="322"/>
      <c r="AG110" s="322"/>
      <c r="AH110" s="322"/>
      <c r="AI110" s="332"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2154</v>
      </c>
      <c r="D111" s="345"/>
      <c r="E111" s="341"/>
      <c r="F111" s="341"/>
      <c r="G111" s="341"/>
      <c r="H111" s="316" t="s">
        <v>2155</v>
      </c>
      <c r="I111" s="316" t="s">
        <v>2156</v>
      </c>
      <c r="J111" s="316"/>
      <c r="K111" s="316"/>
      <c r="L111" s="316" t="s">
        <v>2157</v>
      </c>
      <c r="M111" s="316"/>
      <c r="N111" s="316" t="s">
        <v>2157</v>
      </c>
      <c r="O111" s="316"/>
      <c r="P111" s="316"/>
      <c r="Q111" s="316"/>
      <c r="R111" s="316"/>
      <c r="S111" s="326" t="s">
        <v>817</v>
      </c>
      <c r="T111" s="316"/>
      <c r="U111" s="357" t="s">
        <v>817</v>
      </c>
      <c r="V111" s="316"/>
      <c r="W111" s="316"/>
      <c r="X111" s="316" t="s">
        <v>863</v>
      </c>
      <c r="Y111" s="316"/>
      <c r="Z111" s="316" t="s">
        <v>2158</v>
      </c>
      <c r="AA111" s="316" t="s">
        <v>864</v>
      </c>
      <c r="AB111" s="316" t="s">
        <v>864</v>
      </c>
      <c r="AC111" s="320" t="s">
        <v>1728</v>
      </c>
      <c r="AD111" s="316"/>
      <c r="AE111" s="316"/>
      <c r="AF111" s="316"/>
      <c r="AG111" s="316"/>
      <c r="AH111" s="316"/>
      <c r="AI111" s="326"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2159</v>
      </c>
      <c r="D112" s="350"/>
      <c r="E112" s="350"/>
      <c r="F112" s="350"/>
      <c r="G112" s="350"/>
      <c r="H112" s="322" t="s">
        <v>2160</v>
      </c>
      <c r="I112" s="322" t="s">
        <v>2161</v>
      </c>
      <c r="J112" s="322" t="s">
        <v>2162</v>
      </c>
      <c r="K112" s="322" t="s">
        <v>864</v>
      </c>
      <c r="L112" s="322" t="s">
        <v>1898</v>
      </c>
      <c r="M112" s="322"/>
      <c r="N112" s="322" t="s">
        <v>1898</v>
      </c>
      <c r="O112" s="322"/>
      <c r="P112" s="322"/>
      <c r="Q112" s="322"/>
      <c r="R112" s="322"/>
      <c r="S112" s="332" t="s">
        <v>817</v>
      </c>
      <c r="T112" s="322"/>
      <c r="U112" s="356" t="s">
        <v>817</v>
      </c>
      <c r="V112" s="322"/>
      <c r="W112" s="322"/>
      <c r="X112" s="322" t="s">
        <v>863</v>
      </c>
      <c r="Y112" s="322"/>
      <c r="Z112" s="322" t="s">
        <v>2163</v>
      </c>
      <c r="AA112" s="322" t="s">
        <v>864</v>
      </c>
      <c r="AB112" s="322" t="s">
        <v>864</v>
      </c>
      <c r="AC112" s="320" t="s">
        <v>1728</v>
      </c>
      <c r="AD112" s="322"/>
      <c r="AE112" s="322"/>
      <c r="AF112" s="322"/>
      <c r="AG112" s="322"/>
      <c r="AH112" s="322">
        <v>1</v>
      </c>
      <c r="AI112" s="324"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2164</v>
      </c>
      <c r="D113" s="341"/>
      <c r="E113" s="341"/>
      <c r="F113" s="341"/>
      <c r="G113" s="341"/>
      <c r="H113" s="316" t="s">
        <v>2165</v>
      </c>
      <c r="I113" s="316" t="s">
        <v>2166</v>
      </c>
      <c r="J113" s="316" t="s">
        <v>1282</v>
      </c>
      <c r="K113" s="316"/>
      <c r="L113" s="316" t="s">
        <v>2167</v>
      </c>
      <c r="M113" s="316"/>
      <c r="N113" s="316" t="s">
        <v>2167</v>
      </c>
      <c r="O113" s="316"/>
      <c r="P113" s="316"/>
      <c r="Q113" s="316"/>
      <c r="R113" s="316"/>
      <c r="S113" s="326" t="s">
        <v>817</v>
      </c>
      <c r="T113" s="348"/>
      <c r="U113" s="357" t="s">
        <v>817</v>
      </c>
      <c r="V113" s="316"/>
      <c r="W113" s="316"/>
      <c r="X113" s="316" t="s">
        <v>863</v>
      </c>
      <c r="Y113" s="316"/>
      <c r="Z113" s="316"/>
      <c r="AA113" s="316" t="s">
        <v>864</v>
      </c>
      <c r="AB113" s="316" t="s">
        <v>864</v>
      </c>
      <c r="AC113" s="320" t="s">
        <v>1728</v>
      </c>
      <c r="AD113" s="316"/>
      <c r="AE113" s="316"/>
      <c r="AF113" s="316"/>
      <c r="AG113" s="316"/>
      <c r="AH113" s="316"/>
      <c r="AI113" s="326"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2168</v>
      </c>
      <c r="D114" s="346"/>
      <c r="E114" s="346"/>
      <c r="F114" s="346"/>
      <c r="G114" s="346"/>
      <c r="H114" s="322" t="s">
        <v>2169</v>
      </c>
      <c r="I114" s="322" t="s">
        <v>2170</v>
      </c>
      <c r="J114" s="329"/>
      <c r="K114" s="322" t="s">
        <v>864</v>
      </c>
      <c r="L114" s="322" t="s">
        <v>2171</v>
      </c>
      <c r="M114" s="322"/>
      <c r="N114" s="322" t="s">
        <v>2171</v>
      </c>
      <c r="O114" s="322"/>
      <c r="P114" s="322"/>
      <c r="Q114" s="322"/>
      <c r="R114" s="322"/>
      <c r="S114" s="330" t="s">
        <v>823</v>
      </c>
      <c r="T114" s="322"/>
      <c r="U114" s="355" t="s">
        <v>823</v>
      </c>
      <c r="V114" s="322"/>
      <c r="W114" s="322" t="s">
        <v>864</v>
      </c>
      <c r="X114" s="322" t="s">
        <v>1264</v>
      </c>
      <c r="Y114" s="322"/>
      <c r="Z114" s="322"/>
      <c r="AA114" s="322" t="s">
        <v>864</v>
      </c>
      <c r="AB114" s="322" t="s">
        <v>864</v>
      </c>
      <c r="AC114" s="320" t="s">
        <v>1728</v>
      </c>
      <c r="AD114" s="322"/>
      <c r="AE114" s="322"/>
      <c r="AF114" s="322"/>
      <c r="AG114" s="322"/>
      <c r="AH114" s="322"/>
      <c r="AI114" s="330"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1669</v>
      </c>
      <c r="E115" s="341"/>
      <c r="F115" s="341"/>
      <c r="G115" s="341"/>
      <c r="H115" s="316" t="s">
        <v>2172</v>
      </c>
      <c r="I115" s="316" t="s">
        <v>2173</v>
      </c>
      <c r="J115" s="316" t="s">
        <v>1268</v>
      </c>
      <c r="K115" s="316" t="s">
        <v>864</v>
      </c>
      <c r="L115" s="316" t="s">
        <v>1816</v>
      </c>
      <c r="M115" s="316"/>
      <c r="N115" s="316" t="s">
        <v>1816</v>
      </c>
      <c r="O115" s="316"/>
      <c r="P115" s="316"/>
      <c r="Q115" s="316"/>
      <c r="R115" s="316"/>
      <c r="S115" s="319" t="s">
        <v>820</v>
      </c>
      <c r="T115" s="316"/>
      <c r="U115" s="358" t="s">
        <v>820</v>
      </c>
      <c r="V115" s="316"/>
      <c r="W115" s="316"/>
      <c r="X115" s="316" t="s">
        <v>863</v>
      </c>
      <c r="Y115" s="316"/>
      <c r="Z115" s="316" t="s">
        <v>1269</v>
      </c>
      <c r="AA115" s="316" t="s">
        <v>864</v>
      </c>
      <c r="AB115" s="316" t="s">
        <v>864</v>
      </c>
      <c r="AC115" s="331" t="s">
        <v>1728</v>
      </c>
      <c r="AD115" s="316"/>
      <c r="AE115" s="316"/>
      <c r="AF115" s="316"/>
      <c r="AG115" s="316"/>
      <c r="AH115" s="316"/>
      <c r="AI115" s="319"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2174</v>
      </c>
      <c r="E116" s="344"/>
      <c r="F116" s="344"/>
      <c r="G116" s="344"/>
      <c r="H116" s="322" t="s">
        <v>2175</v>
      </c>
      <c r="I116" s="322" t="s">
        <v>2176</v>
      </c>
      <c r="J116" s="375">
        <v>606070707</v>
      </c>
      <c r="K116" s="322" t="s">
        <v>864</v>
      </c>
      <c r="L116" s="322" t="s">
        <v>2177</v>
      </c>
      <c r="M116" s="322"/>
      <c r="N116" s="322" t="s">
        <v>2177</v>
      </c>
      <c r="O116" s="322"/>
      <c r="P116" s="322"/>
      <c r="Q116" s="322"/>
      <c r="R116" s="322"/>
      <c r="S116" s="324" t="s">
        <v>820</v>
      </c>
      <c r="T116" s="322"/>
      <c r="U116" s="351" t="s">
        <v>820</v>
      </c>
      <c r="V116" s="322"/>
      <c r="W116" s="322"/>
      <c r="X116" s="322" t="s">
        <v>863</v>
      </c>
      <c r="Y116" s="322"/>
      <c r="Z116" s="322"/>
      <c r="AA116" s="322" t="s">
        <v>864</v>
      </c>
      <c r="AB116" s="322" t="s">
        <v>864</v>
      </c>
      <c r="AC116" s="320" t="s">
        <v>1728</v>
      </c>
      <c r="AD116" s="322"/>
      <c r="AE116" s="322"/>
      <c r="AF116" s="322"/>
      <c r="AG116" s="322"/>
      <c r="AH116" s="322"/>
      <c r="AI116" s="324"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1728</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8"/>
  <sheetViews>
    <sheetView zoomScaleNormal="100" workbookViewId="0">
      <pane xSplit="7" ySplit="8" topLeftCell="I9" activePane="bottomRight" state="frozen"/>
      <selection pane="topRight" activeCell="H1" sqref="H1"/>
      <selection pane="bottomLeft" activeCell="A9" sqref="A9"/>
      <selection pane="bottomRight" activeCell="D14" sqref="D14"/>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7.875" style="159" hidden="1" customWidth="1"/>
    <col min="11" max="11" width="12.125" style="96" customWidth="1"/>
    <col min="12" max="12" width="6" style="173" customWidth="1"/>
    <col min="13" max="13" width="10.125" style="277" customWidth="1"/>
    <col min="14" max="14" width="12.625" style="277" customWidth="1"/>
    <col min="15" max="15" width="28.125" style="96" customWidth="1"/>
    <col min="16" max="16" width="8.875" style="96" customWidth="1"/>
    <col min="17" max="17" width="9.5" style="96" hidden="1" customWidth="1"/>
    <col min="18" max="18" width="10.625"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2178</v>
      </c>
      <c r="C1" s="130"/>
      <c r="F1" s="157"/>
      <c r="G1" s="128"/>
      <c r="H1" s="799"/>
      <c r="I1" s="799"/>
      <c r="X1" s="128"/>
      <c r="ALR1"/>
    </row>
    <row r="2" spans="1:1006" ht="13.5" customHeight="1">
      <c r="C2" s="141"/>
      <c r="D2" s="284"/>
      <c r="E2" s="157"/>
      <c r="F2" s="157"/>
      <c r="G2" s="128"/>
      <c r="H2" s="799"/>
      <c r="I2" s="799"/>
      <c r="X2" s="128"/>
      <c r="ALR2"/>
    </row>
    <row r="3" spans="1:1006" ht="13.5" customHeight="1">
      <c r="A3" s="128" t="s">
        <v>851</v>
      </c>
      <c r="B3" s="128" t="s">
        <v>2179</v>
      </c>
      <c r="C3" s="142"/>
      <c r="E3" s="157"/>
      <c r="G3" s="128"/>
      <c r="X3" s="128"/>
      <c r="ALR3"/>
    </row>
    <row r="4" spans="1:1006" ht="13.5" customHeight="1">
      <c r="C4" s="128" t="s">
        <v>2180</v>
      </c>
      <c r="G4" s="137"/>
      <c r="X4" s="128"/>
      <c r="ALR4"/>
    </row>
    <row r="5" spans="1:1006" s="149" customFormat="1" ht="13.5" customHeight="1">
      <c r="A5" s="128"/>
      <c r="B5" s="128" t="s">
        <v>2181</v>
      </c>
      <c r="D5" s="146"/>
      <c r="E5" s="128"/>
      <c r="F5" s="146"/>
      <c r="G5" s="148"/>
      <c r="H5" s="148"/>
      <c r="I5" s="275"/>
      <c r="J5" s="160"/>
      <c r="K5" s="148"/>
      <c r="L5" s="186"/>
      <c r="M5" s="279"/>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2182</v>
      </c>
      <c r="D6" s="138"/>
      <c r="E6" s="146"/>
      <c r="F6" s="138"/>
      <c r="X6" s="128"/>
      <c r="ALR6"/>
    </row>
    <row r="7" spans="1:1006" ht="13.5" customHeight="1">
      <c r="A7"/>
      <c r="B7"/>
      <c r="C7" s="138"/>
      <c r="D7" s="377"/>
      <c r="E7" s="138"/>
      <c r="F7" s="138"/>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27"/>
      <c r="E9" s="727"/>
      <c r="F9" s="727"/>
      <c r="G9" s="727"/>
      <c r="H9" s="728" t="s">
        <v>2183</v>
      </c>
      <c r="I9" s="316" t="s">
        <v>1612</v>
      </c>
      <c r="J9" s="672"/>
      <c r="K9" s="729" t="s">
        <v>919</v>
      </c>
      <c r="L9" s="728" t="s">
        <v>820</v>
      </c>
      <c r="M9" s="730"/>
      <c r="N9" s="728" t="s">
        <v>863</v>
      </c>
      <c r="O9" s="731"/>
      <c r="P9" s="728"/>
      <c r="Q9" s="732"/>
      <c r="R9" s="732" t="s">
        <v>864</v>
      </c>
      <c r="S9" s="232"/>
      <c r="T9" s="733"/>
      <c r="U9" s="728"/>
      <c r="V9" s="734"/>
      <c r="W9" s="728"/>
      <c r="X9" s="731"/>
    </row>
    <row r="10" spans="1:1006" s="517" customFormat="1" ht="13.5" hidden="1" customHeight="1">
      <c r="A10" s="225">
        <v>2</v>
      </c>
      <c r="B10" s="707" t="s">
        <v>2184</v>
      </c>
      <c r="C10" s="708"/>
      <c r="D10" s="709"/>
      <c r="E10" s="709"/>
      <c r="F10" s="709"/>
      <c r="G10" s="709"/>
      <c r="H10" s="385" t="s">
        <v>2185</v>
      </c>
      <c r="I10" s="710" t="s">
        <v>2186</v>
      </c>
      <c r="J10" s="711"/>
      <c r="K10" s="712" t="s">
        <v>2187</v>
      </c>
      <c r="L10" s="385" t="s">
        <v>820</v>
      </c>
      <c r="M10" s="713"/>
      <c r="N10" s="385" t="s">
        <v>863</v>
      </c>
      <c r="O10" s="714"/>
      <c r="P10" s="385"/>
      <c r="Q10" s="715"/>
      <c r="R10" s="715"/>
      <c r="S10" s="716"/>
      <c r="T10" s="717"/>
      <c r="U10" s="385"/>
      <c r="V10" s="718"/>
      <c r="W10" s="385"/>
      <c r="X10" s="714"/>
    </row>
    <row r="11" spans="1:1006" s="224" customFormat="1" ht="14.25" customHeight="1">
      <c r="A11" s="225">
        <v>3</v>
      </c>
      <c r="B11" s="217" t="s">
        <v>2065</v>
      </c>
      <c r="C11" s="240"/>
      <c r="D11" s="241"/>
      <c r="E11" s="241"/>
      <c r="F11" s="241"/>
      <c r="G11" s="241"/>
      <c r="H11" s="728" t="s">
        <v>2188</v>
      </c>
      <c r="I11" s="729"/>
      <c r="J11" s="729"/>
      <c r="K11" s="729" t="s">
        <v>2189</v>
      </c>
      <c r="L11" s="744" t="s">
        <v>893</v>
      </c>
      <c r="M11" s="730" t="s">
        <v>864</v>
      </c>
      <c r="N11" s="243" t="s">
        <v>1365</v>
      </c>
      <c r="O11" s="731"/>
      <c r="P11" s="728"/>
      <c r="Q11" s="732"/>
      <c r="R11" s="732" t="s">
        <v>864</v>
      </c>
      <c r="S11" s="232"/>
      <c r="T11" s="733"/>
      <c r="U11" s="728"/>
      <c r="V11" s="734"/>
      <c r="W11" s="728"/>
      <c r="X11" s="731"/>
    </row>
    <row r="12" spans="1:1006" s="224" customFormat="1" ht="14.25" customHeight="1">
      <c r="A12" s="225">
        <v>4</v>
      </c>
      <c r="B12" s="217"/>
      <c r="C12" s="727" t="s">
        <v>2190</v>
      </c>
      <c r="D12" s="241"/>
      <c r="E12" s="241"/>
      <c r="F12" s="241"/>
      <c r="G12" s="241"/>
      <c r="H12" s="728" t="s">
        <v>2191</v>
      </c>
      <c r="I12" s="729"/>
      <c r="J12" s="729"/>
      <c r="K12" s="729" t="s">
        <v>2192</v>
      </c>
      <c r="L12" s="728" t="s">
        <v>820</v>
      </c>
      <c r="M12" s="730"/>
      <c r="N12" s="728" t="s">
        <v>879</v>
      </c>
      <c r="O12" s="731"/>
      <c r="P12" s="728" t="s">
        <v>932</v>
      </c>
      <c r="Q12" s="732"/>
      <c r="R12" s="732" t="s">
        <v>864</v>
      </c>
      <c r="S12" s="232"/>
      <c r="T12" s="733"/>
      <c r="U12" s="728"/>
      <c r="V12" s="734"/>
      <c r="W12" s="728"/>
      <c r="X12" s="731"/>
    </row>
    <row r="13" spans="1:1006" s="224" customFormat="1" ht="14.25" hidden="1" customHeight="1">
      <c r="A13" s="225">
        <v>5</v>
      </c>
      <c r="B13" s="217"/>
      <c r="C13" s="727" t="s">
        <v>2193</v>
      </c>
      <c r="D13" s="241"/>
      <c r="E13" s="241"/>
      <c r="F13" s="241"/>
      <c r="G13" s="241"/>
      <c r="H13" s="728"/>
      <c r="I13" s="729"/>
      <c r="J13" s="225"/>
      <c r="K13" s="729"/>
      <c r="L13" s="728"/>
      <c r="M13" s="730"/>
      <c r="N13" s="728"/>
      <c r="O13" s="731"/>
      <c r="P13" s="728"/>
      <c r="Q13" s="732"/>
      <c r="R13" s="732"/>
      <c r="S13" s="232"/>
      <c r="T13" s="733"/>
      <c r="U13" s="728"/>
      <c r="V13" s="734"/>
      <c r="W13" s="728"/>
      <c r="X13" s="731"/>
    </row>
    <row r="14" spans="1:1006" s="158" customFormat="1" ht="13.5" customHeight="1">
      <c r="A14" s="225">
        <v>6</v>
      </c>
      <c r="B14" s="219"/>
      <c r="C14" s="219" t="s">
        <v>2194</v>
      </c>
      <c r="D14" s="219"/>
      <c r="E14" s="219"/>
      <c r="F14" s="219"/>
      <c r="G14" s="219"/>
      <c r="H14" s="263" t="s">
        <v>2195</v>
      </c>
      <c r="I14" s="264" t="s">
        <v>2196</v>
      </c>
      <c r="J14" s="264"/>
      <c r="K14" s="264" t="s">
        <v>2197</v>
      </c>
      <c r="L14" s="263" t="s">
        <v>820</v>
      </c>
      <c r="M14" s="265"/>
      <c r="N14" s="263" t="s">
        <v>863</v>
      </c>
      <c r="O14" s="268"/>
      <c r="P14" s="263"/>
      <c r="Q14" s="260"/>
      <c r="R14" s="260" t="s">
        <v>864</v>
      </c>
      <c r="S14" s="232"/>
      <c r="T14" s="266"/>
      <c r="U14" s="263"/>
      <c r="V14" s="261"/>
      <c r="W14" s="263"/>
      <c r="X14" s="268"/>
    </row>
    <row r="15" spans="1:1006" s="224" customFormat="1" ht="13.5" customHeight="1">
      <c r="A15" s="225">
        <v>2</v>
      </c>
      <c r="B15" s="217"/>
      <c r="C15" s="217" t="s">
        <v>2198</v>
      </c>
      <c r="D15" s="241"/>
      <c r="E15" s="241"/>
      <c r="F15" s="241"/>
      <c r="G15" s="241"/>
      <c r="H15" s="728" t="s">
        <v>2199</v>
      </c>
      <c r="I15" s="316" t="s">
        <v>2200</v>
      </c>
      <c r="J15" s="745"/>
      <c r="K15" s="729" t="s">
        <v>2201</v>
      </c>
      <c r="L15" s="728" t="s">
        <v>817</v>
      </c>
      <c r="M15" s="730"/>
      <c r="N15" s="728" t="s">
        <v>863</v>
      </c>
      <c r="O15" s="731"/>
      <c r="P15" s="728"/>
      <c r="Q15" s="732"/>
      <c r="R15" s="732" t="s">
        <v>864</v>
      </c>
      <c r="S15" s="232"/>
      <c r="T15" s="733"/>
      <c r="U15" s="728"/>
      <c r="V15" s="734"/>
      <c r="W15" s="728"/>
      <c r="X15" s="731"/>
    </row>
    <row r="16" spans="1:1006" s="158" customFormat="1" ht="13.5" customHeight="1">
      <c r="A16" s="225">
        <v>7</v>
      </c>
      <c r="B16" s="219"/>
      <c r="C16" s="219" t="s">
        <v>2202</v>
      </c>
      <c r="D16" s="219"/>
      <c r="E16" s="219"/>
      <c r="F16" s="219"/>
      <c r="G16" s="219"/>
      <c r="H16" s="263" t="s">
        <v>2203</v>
      </c>
      <c r="I16" s="219" t="s">
        <v>2204</v>
      </c>
      <c r="J16" s="264"/>
      <c r="K16" s="264" t="s">
        <v>2205</v>
      </c>
      <c r="L16" s="263" t="s">
        <v>817</v>
      </c>
      <c r="M16" s="265"/>
      <c r="N16" s="263" t="s">
        <v>863</v>
      </c>
      <c r="O16" s="268"/>
      <c r="P16" s="263"/>
      <c r="Q16" s="260"/>
      <c r="R16" s="260" t="s">
        <v>864</v>
      </c>
      <c r="S16" s="660"/>
      <c r="T16" s="266"/>
      <c r="U16" s="263"/>
      <c r="V16" s="261"/>
      <c r="W16" s="263"/>
      <c r="X16" s="268"/>
    </row>
    <row r="17" spans="1:24" s="158" customFormat="1" ht="13.5" customHeight="1">
      <c r="A17" s="225">
        <v>8</v>
      </c>
      <c r="B17" s="219"/>
      <c r="C17" s="219" t="s">
        <v>2206</v>
      </c>
      <c r="D17" s="219"/>
      <c r="E17" s="219"/>
      <c r="F17" s="219"/>
      <c r="G17" s="219"/>
      <c r="H17" s="263" t="s">
        <v>2207</v>
      </c>
      <c r="I17" s="264" t="s">
        <v>1341</v>
      </c>
      <c r="J17" s="264"/>
      <c r="K17" s="264" t="s">
        <v>2208</v>
      </c>
      <c r="L17" s="263" t="s">
        <v>817</v>
      </c>
      <c r="M17" s="265"/>
      <c r="N17" s="263" t="s">
        <v>863</v>
      </c>
      <c r="O17" s="268"/>
      <c r="P17" s="263"/>
      <c r="Q17" s="260"/>
      <c r="R17" s="260" t="s">
        <v>864</v>
      </c>
      <c r="S17" s="660"/>
      <c r="T17" s="266"/>
      <c r="U17" s="263"/>
      <c r="V17" s="261"/>
      <c r="W17" s="263"/>
      <c r="X17" s="268"/>
    </row>
    <row r="18" spans="1:24" s="224" customFormat="1" ht="13.5" customHeight="1">
      <c r="A18" s="225">
        <v>9</v>
      </c>
      <c r="B18" s="217"/>
      <c r="C18" s="241" t="s">
        <v>2209</v>
      </c>
      <c r="D18" s="241"/>
      <c r="E18" s="241"/>
      <c r="F18" s="241"/>
      <c r="G18" s="241"/>
      <c r="H18" s="728" t="s">
        <v>2210</v>
      </c>
      <c r="I18" s="729" t="s">
        <v>2211</v>
      </c>
      <c r="J18" s="729"/>
      <c r="K18" s="729" t="s">
        <v>2212</v>
      </c>
      <c r="L18" s="728" t="s">
        <v>817</v>
      </c>
      <c r="M18" s="730"/>
      <c r="N18" s="728" t="s">
        <v>863</v>
      </c>
      <c r="O18" s="731"/>
      <c r="P18" s="728"/>
      <c r="Q18" s="732"/>
      <c r="R18" s="732" t="s">
        <v>864</v>
      </c>
      <c r="S18" s="232"/>
      <c r="T18" s="733"/>
      <c r="U18" s="728"/>
      <c r="V18" s="734"/>
      <c r="W18" s="728"/>
      <c r="X18" s="731"/>
    </row>
    <row r="19" spans="1:24" s="224" customFormat="1" ht="13.5" customHeight="1">
      <c r="A19" s="225">
        <v>10</v>
      </c>
      <c r="B19" s="217"/>
      <c r="C19" s="241" t="s">
        <v>1702</v>
      </c>
      <c r="D19" s="241"/>
      <c r="E19" s="241"/>
      <c r="F19" s="241"/>
      <c r="G19" s="241"/>
      <c r="H19" s="728" t="s">
        <v>2213</v>
      </c>
      <c r="I19" s="720" t="s">
        <v>2214</v>
      </c>
      <c r="J19" s="729"/>
      <c r="K19" s="729" t="s">
        <v>1710</v>
      </c>
      <c r="L19" s="728" t="s">
        <v>820</v>
      </c>
      <c r="M19" s="730"/>
      <c r="N19" s="728" t="s">
        <v>863</v>
      </c>
      <c r="O19" s="731" t="s">
        <v>864</v>
      </c>
      <c r="P19" s="728" t="s">
        <v>1706</v>
      </c>
      <c r="Q19" s="732"/>
      <c r="R19" s="732" t="s">
        <v>864</v>
      </c>
      <c r="S19" s="232"/>
      <c r="T19" s="733" t="s">
        <v>2215</v>
      </c>
      <c r="U19" s="728"/>
      <c r="V19" s="734"/>
      <c r="W19" s="728"/>
      <c r="X19" s="731"/>
    </row>
    <row r="20" spans="1:24" s="224" customFormat="1" ht="13.5" customHeight="1">
      <c r="A20" s="225">
        <v>11</v>
      </c>
      <c r="B20" s="217"/>
      <c r="C20" s="719" t="s">
        <v>1707</v>
      </c>
      <c r="D20" s="241"/>
      <c r="E20" s="241"/>
      <c r="F20" s="241"/>
      <c r="G20" s="241"/>
      <c r="H20" s="728" t="s">
        <v>2216</v>
      </c>
      <c r="I20" s="729" t="s">
        <v>2217</v>
      </c>
      <c r="J20" s="225"/>
      <c r="K20" s="729" t="s">
        <v>2218</v>
      </c>
      <c r="L20" s="728" t="s">
        <v>817</v>
      </c>
      <c r="M20" s="730"/>
      <c r="N20" s="728" t="s">
        <v>863</v>
      </c>
      <c r="O20" s="731" t="s">
        <v>864</v>
      </c>
      <c r="P20" s="728" t="s">
        <v>1711</v>
      </c>
      <c r="Q20" s="732"/>
      <c r="R20" s="732" t="s">
        <v>864</v>
      </c>
      <c r="S20" s="232"/>
      <c r="T20" s="733" t="s">
        <v>2219</v>
      </c>
      <c r="U20" s="728" t="s">
        <v>2220</v>
      </c>
      <c r="V20" s="734"/>
      <c r="W20" s="728"/>
      <c r="X20" s="731"/>
    </row>
    <row r="21" spans="1:24" s="224" customFormat="1" ht="13.5" customHeight="1">
      <c r="A21" s="225">
        <v>12</v>
      </c>
      <c r="B21" s="217"/>
      <c r="C21" s="727" t="s">
        <v>2221</v>
      </c>
      <c r="D21" s="241"/>
      <c r="E21" s="241"/>
      <c r="F21" s="241"/>
      <c r="G21" s="241"/>
      <c r="H21" s="728" t="s">
        <v>2222</v>
      </c>
      <c r="I21" s="729"/>
      <c r="J21" s="729"/>
      <c r="K21" s="729" t="s">
        <v>2223</v>
      </c>
      <c r="L21" s="728" t="s">
        <v>817</v>
      </c>
      <c r="M21" s="730"/>
      <c r="N21" s="728" t="s">
        <v>863</v>
      </c>
      <c r="O21" s="731"/>
      <c r="P21" s="728"/>
      <c r="Q21" s="732"/>
      <c r="R21" s="732" t="s">
        <v>864</v>
      </c>
      <c r="S21" s="232"/>
      <c r="T21" s="733"/>
      <c r="U21" s="728"/>
      <c r="V21" s="734"/>
      <c r="W21" s="728"/>
      <c r="X21" s="731"/>
    </row>
    <row r="22" spans="1:24" s="224" customFormat="1" ht="13.5" customHeight="1">
      <c r="A22" s="225">
        <v>13</v>
      </c>
      <c r="B22" s="217"/>
      <c r="C22" s="241" t="s">
        <v>1104</v>
      </c>
      <c r="D22" s="241"/>
      <c r="E22" s="241"/>
      <c r="F22" s="241"/>
      <c r="G22" s="241"/>
      <c r="H22" s="263" t="s">
        <v>2224</v>
      </c>
      <c r="I22" s="729" t="s">
        <v>2225</v>
      </c>
      <c r="J22" s="729"/>
      <c r="K22" s="729" t="s">
        <v>871</v>
      </c>
      <c r="L22" s="728" t="s">
        <v>817</v>
      </c>
      <c r="M22" s="730"/>
      <c r="N22" s="728" t="s">
        <v>863</v>
      </c>
      <c r="O22" s="731"/>
      <c r="P22" s="728"/>
      <c r="Q22" s="732"/>
      <c r="R22" s="732" t="s">
        <v>864</v>
      </c>
      <c r="S22" s="232"/>
      <c r="T22" s="733"/>
      <c r="U22" s="728"/>
      <c r="V22" s="734"/>
      <c r="W22" s="728"/>
      <c r="X22" s="731"/>
    </row>
    <row r="23" spans="1:24" s="224" customFormat="1" ht="13.5" hidden="1" customHeight="1">
      <c r="A23" s="225">
        <v>14</v>
      </c>
      <c r="B23" s="217"/>
      <c r="C23" s="719" t="s">
        <v>2226</v>
      </c>
      <c r="D23" s="241"/>
      <c r="E23" s="241"/>
      <c r="F23" s="241"/>
      <c r="G23" s="241"/>
      <c r="H23" s="728"/>
      <c r="I23" s="729"/>
      <c r="J23" s="729"/>
      <c r="K23" s="729" t="s">
        <v>2227</v>
      </c>
      <c r="L23" s="728" t="s">
        <v>817</v>
      </c>
      <c r="M23" s="730"/>
      <c r="N23" s="728" t="s">
        <v>863</v>
      </c>
      <c r="O23" s="731"/>
      <c r="P23" s="728"/>
      <c r="Q23" s="732"/>
      <c r="R23" s="732"/>
      <c r="S23" s="232"/>
      <c r="T23" s="733" t="s">
        <v>2228</v>
      </c>
      <c r="U23" s="728"/>
      <c r="V23" s="734"/>
      <c r="W23" s="728"/>
      <c r="X23" s="731"/>
    </row>
    <row r="24" spans="1:24" s="224" customFormat="1" ht="13.5" customHeight="1">
      <c r="A24" s="225">
        <v>15</v>
      </c>
      <c r="B24" s="217"/>
      <c r="C24" s="241" t="s">
        <v>2229</v>
      </c>
      <c r="D24" s="241"/>
      <c r="E24" s="241"/>
      <c r="F24" s="241"/>
      <c r="G24" s="241"/>
      <c r="H24" s="728" t="s">
        <v>2230</v>
      </c>
      <c r="I24" s="729">
        <v>44109</v>
      </c>
      <c r="J24" s="729"/>
      <c r="K24" s="264" t="s">
        <v>2231</v>
      </c>
      <c r="L24" s="728" t="s">
        <v>817</v>
      </c>
      <c r="M24" s="730"/>
      <c r="N24" s="728" t="s">
        <v>863</v>
      </c>
      <c r="O24" s="731"/>
      <c r="P24" s="728" t="s">
        <v>1116</v>
      </c>
      <c r="Q24" s="732"/>
      <c r="R24" s="732" t="s">
        <v>864</v>
      </c>
      <c r="S24" s="232"/>
      <c r="T24" s="733"/>
      <c r="U24" s="728"/>
      <c r="V24" s="734"/>
      <c r="W24" s="728"/>
      <c r="X24" s="731"/>
    </row>
    <row r="25" spans="1:24" s="224" customFormat="1" ht="13.5" hidden="1" customHeight="1">
      <c r="A25" s="225">
        <v>16</v>
      </c>
      <c r="B25" s="217"/>
      <c r="C25" s="241" t="s">
        <v>2232</v>
      </c>
      <c r="D25" s="241"/>
      <c r="E25" s="241"/>
      <c r="F25" s="241"/>
      <c r="G25" s="241"/>
      <c r="H25" s="728" t="s">
        <v>2232</v>
      </c>
      <c r="I25" s="729"/>
      <c r="J25" s="729"/>
      <c r="K25" s="264" t="s">
        <v>2233</v>
      </c>
      <c r="L25" s="728" t="s">
        <v>817</v>
      </c>
      <c r="M25" s="730"/>
      <c r="N25" s="728" t="s">
        <v>863</v>
      </c>
      <c r="O25" s="731"/>
      <c r="P25" s="728"/>
      <c r="Q25" s="732"/>
      <c r="R25" s="732"/>
      <c r="S25" s="232"/>
      <c r="T25" s="733"/>
      <c r="U25" s="728"/>
      <c r="V25" s="734"/>
      <c r="W25" s="728"/>
      <c r="X25" s="731"/>
    </row>
    <row r="26" spans="1:24" s="224" customFormat="1" ht="13.5" hidden="1" customHeight="1">
      <c r="A26" s="225">
        <v>17</v>
      </c>
      <c r="B26" s="217"/>
      <c r="C26" s="241" t="s">
        <v>2234</v>
      </c>
      <c r="D26" s="241"/>
      <c r="E26" s="241"/>
      <c r="F26" s="241"/>
      <c r="G26" s="241"/>
      <c r="H26" s="728" t="s">
        <v>2234</v>
      </c>
      <c r="I26" s="729"/>
      <c r="J26" s="729"/>
      <c r="K26" s="264" t="s">
        <v>2235</v>
      </c>
      <c r="L26" s="728" t="s">
        <v>817</v>
      </c>
      <c r="M26" s="730"/>
      <c r="N26" s="728" t="s">
        <v>863</v>
      </c>
      <c r="O26" s="731"/>
      <c r="P26" s="728"/>
      <c r="Q26" s="732"/>
      <c r="R26" s="732"/>
      <c r="S26" s="232"/>
      <c r="T26" s="733"/>
      <c r="U26" s="728"/>
      <c r="V26" s="734"/>
      <c r="W26" s="728"/>
      <c r="X26" s="731"/>
    </row>
    <row r="27" spans="1:24" s="224" customFormat="1" ht="13.5" customHeight="1">
      <c r="A27" s="225">
        <v>18</v>
      </c>
      <c r="B27" s="217"/>
      <c r="C27" s="241" t="s">
        <v>2236</v>
      </c>
      <c r="D27" s="241"/>
      <c r="E27" s="241"/>
      <c r="F27" s="241"/>
      <c r="G27" s="241"/>
      <c r="H27" s="728" t="s">
        <v>2237</v>
      </c>
      <c r="I27" s="729"/>
      <c r="J27" s="729"/>
      <c r="K27" s="264" t="s">
        <v>2238</v>
      </c>
      <c r="L27" s="263" t="s">
        <v>817</v>
      </c>
      <c r="M27" s="265" t="s">
        <v>864</v>
      </c>
      <c r="N27" s="726" t="s">
        <v>2238</v>
      </c>
      <c r="O27" s="731"/>
      <c r="P27" s="728"/>
      <c r="Q27" s="732"/>
      <c r="R27" s="732" t="s">
        <v>864</v>
      </c>
      <c r="S27" s="232"/>
      <c r="T27" s="733"/>
      <c r="U27" s="728"/>
      <c r="V27" s="734"/>
      <c r="W27" s="728"/>
      <c r="X27" s="731"/>
    </row>
    <row r="28" spans="1:24" s="224" customFormat="1" ht="13.5" customHeight="1">
      <c r="A28" s="225">
        <v>19</v>
      </c>
      <c r="B28" s="217"/>
      <c r="C28" s="241"/>
      <c r="D28" s="719" t="s">
        <v>1102</v>
      </c>
      <c r="E28" s="241"/>
      <c r="F28" s="241"/>
      <c r="G28" s="241"/>
      <c r="H28" s="728" t="s">
        <v>2239</v>
      </c>
      <c r="I28" s="729"/>
      <c r="J28" s="729"/>
      <c r="K28" s="264" t="s">
        <v>1575</v>
      </c>
      <c r="L28" s="263" t="s">
        <v>817</v>
      </c>
      <c r="M28" s="265"/>
      <c r="N28" s="263" t="s">
        <v>863</v>
      </c>
      <c r="O28" s="731" t="s">
        <v>864</v>
      </c>
      <c r="P28" s="728" t="s">
        <v>1715</v>
      </c>
      <c r="Q28" s="732"/>
      <c r="R28" s="732" t="s">
        <v>864</v>
      </c>
      <c r="S28" s="232"/>
      <c r="T28" s="733" t="s">
        <v>2240</v>
      </c>
      <c r="U28" s="728" t="s">
        <v>2241</v>
      </c>
      <c r="V28" s="734"/>
      <c r="W28" s="728"/>
      <c r="X28" s="731"/>
    </row>
    <row r="29" spans="1:24" s="224" customFormat="1" ht="13.5" customHeight="1">
      <c r="A29" s="225">
        <v>20</v>
      </c>
      <c r="B29" s="217"/>
      <c r="C29" s="241"/>
      <c r="D29" s="241" t="s">
        <v>1104</v>
      </c>
      <c r="E29" s="241"/>
      <c r="F29" s="241"/>
      <c r="G29" s="241"/>
      <c r="H29" s="728" t="s">
        <v>2242</v>
      </c>
      <c r="I29" s="729"/>
      <c r="J29" s="729"/>
      <c r="K29" s="264" t="s">
        <v>871</v>
      </c>
      <c r="L29" s="263" t="s">
        <v>817</v>
      </c>
      <c r="M29" s="265"/>
      <c r="N29" s="263" t="s">
        <v>863</v>
      </c>
      <c r="O29" s="731"/>
      <c r="P29" s="728"/>
      <c r="Q29" s="732"/>
      <c r="R29" s="732" t="s">
        <v>864</v>
      </c>
      <c r="S29" s="232"/>
      <c r="T29" s="733"/>
      <c r="U29" s="728"/>
      <c r="V29" s="734"/>
      <c r="W29" s="728"/>
      <c r="X29" s="731"/>
    </row>
    <row r="30" spans="1:24" s="249" customFormat="1" ht="13.5" customHeight="1">
      <c r="A30" s="225">
        <v>21</v>
      </c>
      <c r="B30" s="218"/>
      <c r="C30" s="727" t="s">
        <v>2243</v>
      </c>
      <c r="D30" s="218"/>
      <c r="E30" s="218"/>
      <c r="F30" s="218"/>
      <c r="G30" s="218"/>
      <c r="H30" s="255"/>
      <c r="I30" s="497"/>
      <c r="J30" s="497"/>
      <c r="K30" s="264" t="s">
        <v>2244</v>
      </c>
      <c r="L30" s="263" t="s">
        <v>823</v>
      </c>
      <c r="M30" s="265" t="s">
        <v>864</v>
      </c>
      <c r="N30" s="726" t="s">
        <v>2244</v>
      </c>
      <c r="O30" s="373"/>
      <c r="P30" s="255"/>
      <c r="Q30" s="374"/>
      <c r="R30" s="374" t="s">
        <v>864</v>
      </c>
      <c r="S30" s="500"/>
      <c r="T30" s="379"/>
      <c r="U30" s="255"/>
      <c r="V30" s="245"/>
      <c r="W30" s="255"/>
      <c r="X30" s="373"/>
    </row>
    <row r="31" spans="1:24" s="224" customFormat="1" ht="13.5" customHeight="1">
      <c r="A31" s="225">
        <v>22</v>
      </c>
      <c r="B31" s="217"/>
      <c r="C31" s="727"/>
      <c r="D31" s="241" t="s">
        <v>2245</v>
      </c>
      <c r="E31" s="241"/>
      <c r="F31" s="241"/>
      <c r="G31" s="241"/>
      <c r="H31" s="728"/>
      <c r="I31" s="729"/>
      <c r="J31" s="729"/>
      <c r="K31" s="264" t="s">
        <v>2192</v>
      </c>
      <c r="L31" s="263" t="s">
        <v>817</v>
      </c>
      <c r="M31" s="265"/>
      <c r="N31" s="263" t="s">
        <v>879</v>
      </c>
      <c r="O31" s="731"/>
      <c r="P31" s="728" t="s">
        <v>932</v>
      </c>
      <c r="Q31" s="732"/>
      <c r="R31" s="732" t="s">
        <v>864</v>
      </c>
      <c r="S31" s="232"/>
      <c r="T31" s="733"/>
      <c r="U31" s="728"/>
      <c r="V31" s="734"/>
      <c r="W31" s="728"/>
      <c r="X31" s="731"/>
    </row>
    <row r="32" spans="1:24" s="224" customFormat="1" ht="13.5" customHeight="1">
      <c r="A32" s="225">
        <v>23</v>
      </c>
      <c r="B32" s="217"/>
      <c r="C32" s="727"/>
      <c r="D32" s="719" t="s">
        <v>2246</v>
      </c>
      <c r="E32" s="241"/>
      <c r="F32" s="241"/>
      <c r="G32" s="241"/>
      <c r="H32" s="728" t="s">
        <v>2247</v>
      </c>
      <c r="I32" s="729"/>
      <c r="J32" s="729"/>
      <c r="K32" s="264" t="s">
        <v>888</v>
      </c>
      <c r="L32" s="263" t="s">
        <v>817</v>
      </c>
      <c r="M32" s="265"/>
      <c r="N32" s="263" t="s">
        <v>863</v>
      </c>
      <c r="O32" s="731" t="s">
        <v>864</v>
      </c>
      <c r="P32" s="728" t="s">
        <v>2248</v>
      </c>
      <c r="Q32" s="732"/>
      <c r="R32" s="732" t="s">
        <v>864</v>
      </c>
      <c r="S32" s="232"/>
      <c r="T32" s="733" t="s">
        <v>2249</v>
      </c>
      <c r="U32" s="728"/>
      <c r="V32" s="734"/>
      <c r="W32" s="728"/>
      <c r="X32" s="731"/>
    </row>
    <row r="33" spans="1:32" s="224" customFormat="1" ht="13.5" customHeight="1">
      <c r="A33" s="225">
        <v>24</v>
      </c>
      <c r="B33" s="217"/>
      <c r="C33" s="727"/>
      <c r="D33" s="719" t="s">
        <v>2250</v>
      </c>
      <c r="E33" s="241"/>
      <c r="F33" s="241"/>
      <c r="G33" s="241"/>
      <c r="H33" s="728" t="s">
        <v>2251</v>
      </c>
      <c r="I33" s="729"/>
      <c r="J33" s="729"/>
      <c r="K33" s="264" t="s">
        <v>2252</v>
      </c>
      <c r="L33" s="263" t="s">
        <v>817</v>
      </c>
      <c r="M33" s="265"/>
      <c r="N33" s="263" t="s">
        <v>863</v>
      </c>
      <c r="O33" s="731" t="s">
        <v>864</v>
      </c>
      <c r="P33" s="728" t="s">
        <v>2253</v>
      </c>
      <c r="Q33" s="732"/>
      <c r="R33" s="732" t="s">
        <v>864</v>
      </c>
      <c r="S33" s="232"/>
      <c r="T33" s="733"/>
      <c r="U33" s="728"/>
      <c r="V33" s="734"/>
      <c r="W33" s="728"/>
      <c r="X33" s="731"/>
    </row>
    <row r="34" spans="1:32" s="249" customFormat="1" ht="13.5" customHeight="1">
      <c r="A34" s="225">
        <v>25</v>
      </c>
      <c r="B34" s="218"/>
      <c r="C34" s="727" t="s">
        <v>2254</v>
      </c>
      <c r="D34" s="218"/>
      <c r="E34" s="218"/>
      <c r="F34" s="218"/>
      <c r="G34" s="218"/>
      <c r="H34" s="255"/>
      <c r="I34" s="497"/>
      <c r="J34" s="497"/>
      <c r="K34" s="264" t="s">
        <v>1169</v>
      </c>
      <c r="L34" s="263" t="s">
        <v>817</v>
      </c>
      <c r="M34" s="265" t="s">
        <v>864</v>
      </c>
      <c r="N34" s="518" t="s">
        <v>1169</v>
      </c>
      <c r="O34" s="373"/>
      <c r="P34" s="255"/>
      <c r="Q34" s="374"/>
      <c r="R34" s="732" t="s">
        <v>864</v>
      </c>
      <c r="S34" s="500"/>
      <c r="T34" s="379"/>
      <c r="U34" s="255"/>
      <c r="V34" s="245"/>
      <c r="W34" s="255"/>
      <c r="X34" s="373"/>
    </row>
    <row r="35" spans="1:32" s="224" customFormat="1" ht="13.5" customHeight="1">
      <c r="A35" s="225">
        <v>26</v>
      </c>
      <c r="B35" s="217"/>
      <c r="C35" s="217"/>
      <c r="D35" s="217" t="s">
        <v>1170</v>
      </c>
      <c r="E35" s="241"/>
      <c r="F35" s="241"/>
      <c r="G35" s="241"/>
      <c r="H35" s="728" t="s">
        <v>1171</v>
      </c>
      <c r="I35" s="729" t="s">
        <v>1172</v>
      </c>
      <c r="J35" s="729"/>
      <c r="K35" s="264" t="s">
        <v>1173</v>
      </c>
      <c r="L35" s="263" t="s">
        <v>820</v>
      </c>
      <c r="M35" s="265"/>
      <c r="N35" s="263" t="s">
        <v>1092</v>
      </c>
      <c r="O35" s="731"/>
      <c r="P35" s="728"/>
      <c r="Q35" s="732"/>
      <c r="R35" s="732" t="s">
        <v>864</v>
      </c>
      <c r="S35" s="232"/>
      <c r="T35" s="733"/>
      <c r="U35" s="728"/>
      <c r="V35" s="734"/>
      <c r="W35" s="728"/>
      <c r="X35" s="731"/>
    </row>
    <row r="36" spans="1:32" s="224" customFormat="1" ht="13.5" customHeight="1">
      <c r="A36" s="225">
        <v>27</v>
      </c>
      <c r="B36" s="217"/>
      <c r="C36" s="217"/>
      <c r="D36" s="217" t="s">
        <v>1176</v>
      </c>
      <c r="E36" s="241"/>
      <c r="F36" s="241"/>
      <c r="G36" s="241"/>
      <c r="H36" s="728" t="s">
        <v>1177</v>
      </c>
      <c r="I36" s="729" t="s">
        <v>1178</v>
      </c>
      <c r="J36" s="729"/>
      <c r="K36" s="729" t="s">
        <v>1179</v>
      </c>
      <c r="L36" s="728" t="s">
        <v>820</v>
      </c>
      <c r="M36" s="730"/>
      <c r="N36" s="728" t="s">
        <v>1092</v>
      </c>
      <c r="O36" s="731"/>
      <c r="P36" s="728"/>
      <c r="Q36" s="732"/>
      <c r="R36" s="732" t="s">
        <v>864</v>
      </c>
      <c r="S36" s="232"/>
      <c r="T36" s="733"/>
      <c r="U36" s="728"/>
      <c r="V36" s="734"/>
      <c r="W36" s="728"/>
      <c r="X36" s="731"/>
    </row>
    <row r="37" spans="1:32" s="224" customFormat="1" ht="13.5" customHeight="1">
      <c r="A37" s="225">
        <v>28</v>
      </c>
      <c r="B37" s="217"/>
      <c r="C37" s="217"/>
      <c r="D37" s="219" t="s">
        <v>1180</v>
      </c>
      <c r="E37" s="241"/>
      <c r="F37" s="241"/>
      <c r="G37" s="241"/>
      <c r="H37" s="728" t="s">
        <v>1181</v>
      </c>
      <c r="I37" s="729">
        <v>120</v>
      </c>
      <c r="J37" s="729"/>
      <c r="K37" s="728" t="s">
        <v>1182</v>
      </c>
      <c r="L37" s="728" t="s">
        <v>817</v>
      </c>
      <c r="M37" s="730"/>
      <c r="N37" s="728" t="s">
        <v>1092</v>
      </c>
      <c r="O37" s="731"/>
      <c r="P37" s="728"/>
      <c r="Q37" s="732"/>
      <c r="R37" s="732" t="s">
        <v>864</v>
      </c>
      <c r="S37" s="232"/>
      <c r="T37" s="733"/>
      <c r="U37" s="728"/>
      <c r="V37" s="734"/>
      <c r="W37" s="728"/>
      <c r="X37" s="731"/>
    </row>
    <row r="38" spans="1:32" s="224" customFormat="1" ht="13.5" customHeight="1">
      <c r="A38" s="225">
        <v>29</v>
      </c>
      <c r="B38" s="217"/>
      <c r="C38" s="217"/>
      <c r="D38" s="241" t="s">
        <v>1184</v>
      </c>
      <c r="E38" s="241"/>
      <c r="F38" s="241"/>
      <c r="G38" s="241"/>
      <c r="H38" s="728" t="s">
        <v>1185</v>
      </c>
      <c r="I38" s="729">
        <v>96</v>
      </c>
      <c r="J38" s="729"/>
      <c r="K38" s="728" t="s">
        <v>1186</v>
      </c>
      <c r="L38" s="728" t="s">
        <v>817</v>
      </c>
      <c r="M38" s="730"/>
      <c r="N38" s="728" t="s">
        <v>1092</v>
      </c>
      <c r="O38" s="731"/>
      <c r="P38" s="728"/>
      <c r="Q38" s="732"/>
      <c r="R38" s="732" t="s">
        <v>864</v>
      </c>
      <c r="S38" s="232"/>
      <c r="T38" s="733"/>
      <c r="U38" s="728"/>
      <c r="V38" s="734"/>
      <c r="W38" s="728"/>
      <c r="X38" s="731"/>
    </row>
    <row r="39" spans="1:32" s="224" customFormat="1" ht="13.5" customHeight="1">
      <c r="A39" s="225">
        <v>30</v>
      </c>
      <c r="B39" s="217"/>
      <c r="C39" s="217"/>
      <c r="D39" s="241" t="s">
        <v>1188</v>
      </c>
      <c r="E39" s="241"/>
      <c r="F39" s="241"/>
      <c r="G39" s="241"/>
      <c r="H39" s="728" t="s">
        <v>1189</v>
      </c>
      <c r="I39" s="729">
        <v>34</v>
      </c>
      <c r="J39" s="729"/>
      <c r="K39" s="728" t="s">
        <v>1190</v>
      </c>
      <c r="L39" s="728" t="s">
        <v>817</v>
      </c>
      <c r="M39" s="730"/>
      <c r="N39" s="728" t="s">
        <v>1092</v>
      </c>
      <c r="O39" s="731"/>
      <c r="P39" s="728"/>
      <c r="Q39" s="732"/>
      <c r="R39" s="732" t="s">
        <v>864</v>
      </c>
      <c r="S39" s="232"/>
      <c r="T39" s="733"/>
      <c r="U39" s="728"/>
      <c r="V39" s="734"/>
      <c r="W39" s="728"/>
      <c r="X39" s="731"/>
    </row>
    <row r="40" spans="1:32" s="224" customFormat="1" ht="13.5" customHeight="1">
      <c r="A40" s="225">
        <v>31</v>
      </c>
      <c r="B40" s="217"/>
      <c r="C40" s="217"/>
      <c r="D40" s="241" t="s">
        <v>1192</v>
      </c>
      <c r="E40" s="241"/>
      <c r="F40" s="241"/>
      <c r="G40" s="241"/>
      <c r="H40" s="728" t="s">
        <v>1193</v>
      </c>
      <c r="I40" s="729" t="s">
        <v>1194</v>
      </c>
      <c r="J40" s="729"/>
      <c r="K40" s="729" t="s">
        <v>1195</v>
      </c>
      <c r="L40" s="728" t="s">
        <v>820</v>
      </c>
      <c r="M40" s="730"/>
      <c r="N40" s="728" t="s">
        <v>863</v>
      </c>
      <c r="O40" s="731" t="s">
        <v>864</v>
      </c>
      <c r="P40" s="728" t="s">
        <v>1654</v>
      </c>
      <c r="Q40" s="732"/>
      <c r="R40" s="732" t="s">
        <v>864</v>
      </c>
      <c r="S40" s="232"/>
      <c r="T40" s="733"/>
      <c r="U40" s="728"/>
      <c r="V40" s="734"/>
      <c r="W40" s="728"/>
      <c r="X40" s="731"/>
    </row>
    <row r="41" spans="1:32" s="224" customFormat="1" ht="13.5" customHeight="1">
      <c r="A41" s="225">
        <v>32</v>
      </c>
      <c r="B41" s="217"/>
      <c r="C41" s="727" t="s">
        <v>1259</v>
      </c>
      <c r="D41" s="241"/>
      <c r="E41" s="241"/>
      <c r="F41" s="241"/>
      <c r="G41" s="241"/>
      <c r="H41" s="728" t="s">
        <v>2255</v>
      </c>
      <c r="I41" s="729"/>
      <c r="J41" s="729"/>
      <c r="K41" s="729" t="s">
        <v>1264</v>
      </c>
      <c r="L41" s="728" t="s">
        <v>817</v>
      </c>
      <c r="M41" s="730" t="s">
        <v>864</v>
      </c>
      <c r="N41" s="728" t="s">
        <v>1264</v>
      </c>
      <c r="O41" s="731"/>
      <c r="P41" s="728"/>
      <c r="Q41" s="732"/>
      <c r="R41" s="732" t="s">
        <v>864</v>
      </c>
      <c r="S41" s="232"/>
      <c r="T41" s="733"/>
      <c r="U41" s="728"/>
      <c r="V41" s="734"/>
      <c r="W41" s="728"/>
      <c r="X41" s="731"/>
    </row>
    <row r="42" spans="1:32" s="224" customFormat="1" ht="13.5" customHeight="1">
      <c r="A42" s="225">
        <v>33</v>
      </c>
      <c r="B42" s="217"/>
      <c r="C42" s="241"/>
      <c r="D42" s="241" t="s">
        <v>2256</v>
      </c>
      <c r="E42" s="241"/>
      <c r="F42" s="241"/>
      <c r="G42" s="241"/>
      <c r="H42" s="728" t="s">
        <v>2257</v>
      </c>
      <c r="I42" s="729" t="s">
        <v>1268</v>
      </c>
      <c r="J42" s="729"/>
      <c r="K42" s="729" t="s">
        <v>970</v>
      </c>
      <c r="L42" s="728" t="s">
        <v>817</v>
      </c>
      <c r="M42" s="730"/>
      <c r="N42" s="728" t="s">
        <v>863</v>
      </c>
      <c r="O42" s="731" t="s">
        <v>864</v>
      </c>
      <c r="P42" s="728" t="s">
        <v>1670</v>
      </c>
      <c r="Q42" s="732"/>
      <c r="R42" s="732" t="s">
        <v>864</v>
      </c>
      <c r="S42" s="232"/>
      <c r="T42" s="733"/>
      <c r="U42" s="728"/>
      <c r="V42" s="734"/>
      <c r="W42" s="728"/>
      <c r="X42" s="731"/>
    </row>
    <row r="43" spans="1:32" s="224" customFormat="1" ht="13.5" customHeight="1">
      <c r="A43" s="225">
        <v>34</v>
      </c>
      <c r="B43" s="217"/>
      <c r="D43" s="224" t="s">
        <v>1671</v>
      </c>
      <c r="F43" s="225"/>
      <c r="G43" s="241"/>
      <c r="H43" s="728" t="s">
        <v>2258</v>
      </c>
      <c r="I43" s="273" t="s">
        <v>1273</v>
      </c>
      <c r="J43" s="273"/>
      <c r="K43" s="729" t="s">
        <v>1013</v>
      </c>
      <c r="L43" s="728" t="s">
        <v>817</v>
      </c>
      <c r="M43" s="730"/>
      <c r="N43" s="728" t="s">
        <v>863</v>
      </c>
      <c r="O43" s="277"/>
      <c r="P43" s="728"/>
      <c r="Q43" s="732"/>
      <c r="R43" s="732" t="s">
        <v>864</v>
      </c>
      <c r="S43" s="232"/>
      <c r="T43" s="733"/>
      <c r="U43" s="728"/>
      <c r="V43" s="734"/>
      <c r="W43" s="728"/>
      <c r="X43" s="731"/>
    </row>
    <row r="44" spans="1:32" s="224" customFormat="1" ht="13.5" customHeight="1">
      <c r="A44" s="225">
        <v>35</v>
      </c>
      <c r="B44" s="217"/>
      <c r="C44" s="727" t="s">
        <v>12</v>
      </c>
      <c r="D44" s="241"/>
      <c r="E44" s="241"/>
      <c r="F44" s="241"/>
      <c r="G44" s="241"/>
      <c r="H44" s="728" t="s">
        <v>2259</v>
      </c>
      <c r="I44" s="729"/>
      <c r="J44" s="729"/>
      <c r="K44" s="729" t="s">
        <v>939</v>
      </c>
      <c r="L44" s="728" t="s">
        <v>823</v>
      </c>
      <c r="M44" s="730"/>
      <c r="N44" s="728" t="s">
        <v>863</v>
      </c>
      <c r="O44" s="731"/>
      <c r="P44" s="728"/>
      <c r="Q44" s="728"/>
      <c r="R44" s="731" t="s">
        <v>864</v>
      </c>
      <c r="S44" s="232"/>
      <c r="T44" s="733"/>
      <c r="U44" s="728"/>
      <c r="V44" s="734"/>
      <c r="W44" s="728"/>
      <c r="X44" s="731"/>
    </row>
    <row r="45" spans="1:32" s="224" customFormat="1" ht="13.5" hidden="1" customHeight="1">
      <c r="A45" s="225">
        <v>36</v>
      </c>
      <c r="B45" s="217"/>
      <c r="C45" s="217" t="s">
        <v>2260</v>
      </c>
      <c r="D45" s="241"/>
      <c r="E45" s="241"/>
      <c r="F45" s="241"/>
      <c r="G45" s="217"/>
      <c r="H45" s="263" t="s">
        <v>2261</v>
      </c>
      <c r="I45" s="729"/>
      <c r="J45" s="729"/>
      <c r="K45" s="263" t="s">
        <v>2262</v>
      </c>
      <c r="L45" s="728" t="s">
        <v>817</v>
      </c>
      <c r="M45" s="731" t="s">
        <v>864</v>
      </c>
      <c r="N45" s="243" t="s">
        <v>1054</v>
      </c>
      <c r="O45" s="280"/>
      <c r="P45" s="728"/>
      <c r="Q45" s="730"/>
      <c r="R45" s="731"/>
      <c r="S45" s="232"/>
      <c r="T45" s="733"/>
      <c r="U45" s="728"/>
      <c r="V45" s="734"/>
      <c r="W45" s="732"/>
      <c r="X45" s="732"/>
      <c r="Y45" s="731"/>
      <c r="AA45" s="733"/>
      <c r="AB45" s="728"/>
      <c r="AC45" s="729"/>
      <c r="AD45" s="728"/>
      <c r="AE45" s="731"/>
      <c r="AF45" s="731"/>
    </row>
    <row r="46" spans="1:32" s="224" customFormat="1" ht="13.5" hidden="1" customHeight="1">
      <c r="A46" s="225">
        <v>37</v>
      </c>
      <c r="B46" s="217"/>
      <c r="C46" s="217"/>
      <c r="D46" s="709" t="s">
        <v>1055</v>
      </c>
      <c r="E46" s="241"/>
      <c r="F46" s="241"/>
      <c r="G46" s="217"/>
      <c r="H46" s="728" t="s">
        <v>1056</v>
      </c>
      <c r="I46" s="729" t="s">
        <v>1057</v>
      </c>
      <c r="J46" s="729"/>
      <c r="K46" s="728" t="s">
        <v>1058</v>
      </c>
      <c r="L46" s="728" t="s">
        <v>817</v>
      </c>
      <c r="M46" s="731"/>
      <c r="N46" s="728" t="s">
        <v>863</v>
      </c>
      <c r="O46" s="731"/>
      <c r="P46" s="728"/>
      <c r="Q46" s="730"/>
      <c r="R46" s="731"/>
      <c r="S46" s="232"/>
      <c r="T46" s="733"/>
      <c r="U46" s="728"/>
      <c r="V46" s="734"/>
      <c r="W46" s="732"/>
      <c r="X46" s="732"/>
      <c r="Y46" s="731"/>
      <c r="AA46" s="733"/>
      <c r="AB46" s="728"/>
      <c r="AC46" s="729"/>
      <c r="AD46" s="728"/>
      <c r="AE46" s="731"/>
      <c r="AF46" s="731"/>
    </row>
    <row r="47" spans="1:32" s="224" customFormat="1" ht="13.5" hidden="1" customHeight="1">
      <c r="A47" s="225">
        <v>38</v>
      </c>
      <c r="B47" s="217"/>
      <c r="C47" s="217"/>
      <c r="D47" s="719" t="s">
        <v>2263</v>
      </c>
      <c r="E47" s="241"/>
      <c r="F47" s="241"/>
      <c r="G47" s="241"/>
      <c r="H47" s="728"/>
      <c r="I47" s="269" t="s">
        <v>2264</v>
      </c>
      <c r="J47" s="269"/>
      <c r="K47" s="729" t="s">
        <v>970</v>
      </c>
      <c r="L47" s="728" t="s">
        <v>817</v>
      </c>
      <c r="M47" s="730"/>
      <c r="N47" s="728" t="s">
        <v>863</v>
      </c>
      <c r="O47" s="268" t="s">
        <v>864</v>
      </c>
      <c r="P47" s="263" t="s">
        <v>1724</v>
      </c>
      <c r="Q47" s="732"/>
      <c r="R47" s="731"/>
      <c r="S47" s="232"/>
      <c r="T47" s="733" t="s">
        <v>2265</v>
      </c>
      <c r="U47" s="728" t="s">
        <v>2266</v>
      </c>
      <c r="V47" s="734"/>
      <c r="W47" s="746"/>
      <c r="X47" s="732"/>
      <c r="Y47" s="731"/>
      <c r="AA47" s="733"/>
      <c r="AB47" s="728"/>
      <c r="AC47" s="729"/>
      <c r="AD47" s="728"/>
      <c r="AE47" s="731"/>
      <c r="AF47" s="731"/>
    </row>
    <row r="48" spans="1:32" s="249" customFormat="1" ht="13.5" hidden="1" customHeight="1">
      <c r="A48" s="225">
        <v>39</v>
      </c>
      <c r="B48" s="217"/>
      <c r="C48" s="217"/>
      <c r="D48" s="241" t="s">
        <v>1059</v>
      </c>
      <c r="E48" s="241"/>
      <c r="F48" s="241"/>
      <c r="G48" s="220"/>
      <c r="H48" s="728" t="s">
        <v>1640</v>
      </c>
      <c r="I48" s="729" t="s">
        <v>1061</v>
      </c>
      <c r="J48" s="729"/>
      <c r="K48" s="728" t="s">
        <v>1062</v>
      </c>
      <c r="L48" s="728" t="s">
        <v>817</v>
      </c>
      <c r="M48" s="731"/>
      <c r="N48" s="728" t="s">
        <v>863</v>
      </c>
      <c r="O48" s="731"/>
      <c r="P48" s="728"/>
      <c r="Q48" s="252"/>
      <c r="R48" s="731"/>
      <c r="S48" s="500"/>
      <c r="T48" s="733"/>
      <c r="U48" s="728"/>
      <c r="V48" s="734"/>
      <c r="W48" s="732"/>
      <c r="X48" s="732"/>
      <c r="Y48" s="731"/>
      <c r="Z48" s="224"/>
      <c r="AA48" s="733"/>
      <c r="AB48" s="728"/>
      <c r="AC48" s="729"/>
      <c r="AD48" s="728"/>
      <c r="AE48" s="731"/>
      <c r="AF48" s="731"/>
    </row>
    <row r="49" spans="1:32" s="224" customFormat="1" ht="13.5" hidden="1" customHeight="1">
      <c r="A49" s="225">
        <v>40</v>
      </c>
      <c r="B49" s="217"/>
      <c r="C49" s="217"/>
      <c r="D49" s="241" t="s">
        <v>1063</v>
      </c>
      <c r="E49" s="241"/>
      <c r="F49" s="241"/>
      <c r="G49" s="217"/>
      <c r="H49" s="263" t="s">
        <v>1064</v>
      </c>
      <c r="I49" s="729" t="s">
        <v>1065</v>
      </c>
      <c r="J49" s="729"/>
      <c r="K49" s="728" t="s">
        <v>871</v>
      </c>
      <c r="L49" s="728" t="s">
        <v>817</v>
      </c>
      <c r="M49" s="731"/>
      <c r="N49" s="728" t="s">
        <v>863</v>
      </c>
      <c r="O49" s="731"/>
      <c r="P49" s="728"/>
      <c r="Q49" s="252"/>
      <c r="R49" s="731"/>
      <c r="S49" s="232"/>
      <c r="T49" s="733"/>
      <c r="U49" s="728"/>
      <c r="V49" s="734"/>
      <c r="W49" s="732"/>
      <c r="X49" s="732"/>
      <c r="Y49" s="731"/>
      <c r="AA49" s="733"/>
      <c r="AB49" s="728"/>
      <c r="AC49" s="729"/>
      <c r="AD49" s="728"/>
      <c r="AE49" s="731"/>
      <c r="AF49" s="731"/>
    </row>
    <row r="50" spans="1:32" s="158" customFormat="1" ht="13.5" hidden="1" customHeight="1">
      <c r="A50" s="225">
        <v>41</v>
      </c>
      <c r="B50" s="217"/>
      <c r="C50" s="219"/>
      <c r="D50" s="241" t="s">
        <v>1068</v>
      </c>
      <c r="E50" s="241"/>
      <c r="F50" s="241"/>
      <c r="G50" s="262"/>
      <c r="H50" s="263" t="s">
        <v>1069</v>
      </c>
      <c r="I50" s="264"/>
      <c r="J50" s="264"/>
      <c r="K50" s="264" t="s">
        <v>1070</v>
      </c>
      <c r="L50" s="263" t="s">
        <v>823</v>
      </c>
      <c r="M50" s="268" t="s">
        <v>864</v>
      </c>
      <c r="N50" s="518" t="s">
        <v>1070</v>
      </c>
      <c r="O50" s="268"/>
      <c r="P50" s="268"/>
      <c r="Q50" s="265"/>
      <c r="R50" s="268"/>
      <c r="S50" s="660"/>
      <c r="T50" s="266"/>
      <c r="U50" s="263"/>
      <c r="V50" s="261"/>
      <c r="W50" s="260"/>
      <c r="X50" s="260"/>
      <c r="Y50" s="268"/>
      <c r="AA50" s="266"/>
      <c r="AB50" s="263"/>
      <c r="AC50" s="264"/>
      <c r="AD50" s="263"/>
      <c r="AE50" s="268"/>
      <c r="AF50" s="268"/>
    </row>
    <row r="51" spans="1:32" s="224" customFormat="1" ht="13.5" hidden="1" customHeight="1">
      <c r="A51" s="225">
        <v>42</v>
      </c>
      <c r="B51" s="217"/>
      <c r="C51" s="217"/>
      <c r="D51" s="241"/>
      <c r="E51" s="241" t="s">
        <v>1071</v>
      </c>
      <c r="F51" s="241"/>
      <c r="G51" s="241"/>
      <c r="H51" s="728" t="s">
        <v>1072</v>
      </c>
      <c r="I51" s="736" t="s">
        <v>1073</v>
      </c>
      <c r="J51" s="736"/>
      <c r="K51" s="729" t="s">
        <v>908</v>
      </c>
      <c r="L51" s="728" t="s">
        <v>820</v>
      </c>
      <c r="M51" s="731"/>
      <c r="N51" s="728" t="s">
        <v>863</v>
      </c>
      <c r="O51" s="731" t="s">
        <v>864</v>
      </c>
      <c r="P51" s="729" t="s">
        <v>1641</v>
      </c>
      <c r="Q51" s="730"/>
      <c r="R51" s="731"/>
      <c r="S51" s="232"/>
      <c r="T51" s="733"/>
      <c r="U51" s="728"/>
      <c r="V51" s="734"/>
      <c r="W51" s="374"/>
      <c r="X51" s="260"/>
      <c r="Y51" s="731"/>
      <c r="AA51" s="266"/>
      <c r="AB51" s="728"/>
      <c r="AC51" s="497"/>
      <c r="AD51" s="728"/>
      <c r="AE51" s="731"/>
      <c r="AF51" s="731"/>
    </row>
    <row r="52" spans="1:32" s="224" customFormat="1" ht="13.5" hidden="1" customHeight="1">
      <c r="A52" s="225">
        <v>43</v>
      </c>
      <c r="B52" s="217"/>
      <c r="C52" s="217"/>
      <c r="D52" s="241"/>
      <c r="E52" s="241" t="s">
        <v>1077</v>
      </c>
      <c r="F52" s="241"/>
      <c r="G52" s="241"/>
      <c r="H52" s="728" t="s">
        <v>1078</v>
      </c>
      <c r="I52" s="736" t="s">
        <v>1079</v>
      </c>
      <c r="J52" s="736"/>
      <c r="K52" s="729" t="s">
        <v>1080</v>
      </c>
      <c r="L52" s="728" t="s">
        <v>820</v>
      </c>
      <c r="M52" s="731"/>
      <c r="N52" s="728" t="s">
        <v>863</v>
      </c>
      <c r="O52" s="731"/>
      <c r="P52" s="731"/>
      <c r="Q52" s="730"/>
      <c r="R52" s="731"/>
      <c r="S52" s="232"/>
      <c r="T52" s="733"/>
      <c r="U52" s="728"/>
      <c r="V52" s="734"/>
      <c r="W52" s="374"/>
      <c r="X52" s="260"/>
      <c r="Y52" s="731"/>
      <c r="AA52" s="733"/>
      <c r="AB52" s="728"/>
      <c r="AC52" s="497"/>
      <c r="AD52" s="728"/>
      <c r="AE52" s="731"/>
      <c r="AF52" s="731"/>
    </row>
    <row r="53" spans="1:32" s="224" customFormat="1" ht="13.5" hidden="1" customHeight="1">
      <c r="A53" s="225">
        <v>44</v>
      </c>
      <c r="B53" s="217"/>
      <c r="C53" s="217"/>
      <c r="D53" s="241" t="s">
        <v>1081</v>
      </c>
      <c r="E53" s="241"/>
      <c r="F53" s="241"/>
      <c r="G53" s="221"/>
      <c r="H53" s="728"/>
      <c r="I53" s="729"/>
      <c r="J53" s="729"/>
      <c r="K53" s="729" t="s">
        <v>1082</v>
      </c>
      <c r="L53" s="728" t="s">
        <v>817</v>
      </c>
      <c r="M53" s="731" t="s">
        <v>864</v>
      </c>
      <c r="N53" s="243" t="s">
        <v>1082</v>
      </c>
      <c r="O53" s="731"/>
      <c r="P53" s="728"/>
      <c r="Q53" s="730"/>
      <c r="R53" s="731"/>
      <c r="S53" s="232"/>
      <c r="T53" s="733"/>
      <c r="U53" s="728"/>
      <c r="V53" s="734"/>
      <c r="W53" s="732"/>
      <c r="X53" s="732"/>
      <c r="Y53" s="731"/>
      <c r="AA53" s="733"/>
      <c r="AB53" s="728"/>
      <c r="AC53" s="729"/>
      <c r="AD53" s="728"/>
      <c r="AE53" s="731"/>
      <c r="AF53" s="731"/>
    </row>
    <row r="54" spans="1:32" s="224" customFormat="1" ht="13.5" hidden="1" customHeight="1">
      <c r="A54" s="225">
        <v>45</v>
      </c>
      <c r="B54" s="217"/>
      <c r="C54" s="217"/>
      <c r="D54" s="241"/>
      <c r="E54" s="241" t="s">
        <v>1083</v>
      </c>
      <c r="F54" s="241"/>
      <c r="G54" s="239"/>
      <c r="H54" s="728" t="s">
        <v>1649</v>
      </c>
      <c r="I54" s="729" t="s">
        <v>1085</v>
      </c>
      <c r="J54" s="729"/>
      <c r="K54" s="729" t="s">
        <v>1087</v>
      </c>
      <c r="L54" s="728" t="s">
        <v>820</v>
      </c>
      <c r="M54" s="731"/>
      <c r="N54" s="728" t="s">
        <v>863</v>
      </c>
      <c r="O54" s="731"/>
      <c r="P54" s="728" t="s">
        <v>1088</v>
      </c>
      <c r="Q54" s="730"/>
      <c r="R54" s="731"/>
      <c r="S54" s="232"/>
      <c r="T54" s="733"/>
      <c r="U54" s="728"/>
      <c r="V54" s="734"/>
      <c r="W54" s="732"/>
      <c r="X54" s="732"/>
      <c r="Y54" s="731"/>
      <c r="AA54" s="733"/>
      <c r="AB54" s="728"/>
      <c r="AC54" s="729"/>
      <c r="AD54" s="728"/>
      <c r="AE54" s="731"/>
      <c r="AF54" s="731"/>
    </row>
    <row r="55" spans="1:32" s="254" customFormat="1" ht="13.5" hidden="1" customHeight="1">
      <c r="A55" s="225">
        <v>46</v>
      </c>
      <c r="B55" s="217"/>
      <c r="C55" s="217"/>
      <c r="D55" s="241"/>
      <c r="E55" s="241" t="s">
        <v>1089</v>
      </c>
      <c r="F55" s="241"/>
      <c r="G55" s="221"/>
      <c r="H55" s="728" t="s">
        <v>1090</v>
      </c>
      <c r="I55" s="729" t="s">
        <v>1091</v>
      </c>
      <c r="J55" s="729"/>
      <c r="K55" s="729" t="s">
        <v>1092</v>
      </c>
      <c r="L55" s="728" t="s">
        <v>817</v>
      </c>
      <c r="M55" s="731"/>
      <c r="N55" s="728" t="s">
        <v>863</v>
      </c>
      <c r="O55" s="731"/>
      <c r="P55" s="728"/>
      <c r="Q55" s="730"/>
      <c r="R55" s="731"/>
      <c r="S55" s="664"/>
      <c r="T55" s="733"/>
      <c r="U55" s="728"/>
      <c r="V55" s="734"/>
      <c r="W55" s="732"/>
      <c r="X55" s="732"/>
      <c r="Y55" s="731"/>
      <c r="Z55" s="224"/>
      <c r="AA55" s="733"/>
      <c r="AB55" s="728"/>
      <c r="AC55" s="729"/>
      <c r="AD55" s="728"/>
      <c r="AE55" s="731"/>
      <c r="AF55" s="731"/>
    </row>
    <row r="56" spans="1:32" s="254" customFormat="1" ht="13.5" hidden="1" customHeight="1">
      <c r="A56" s="225">
        <v>47</v>
      </c>
      <c r="B56" s="217"/>
      <c r="C56" s="217"/>
      <c r="D56" s="241"/>
      <c r="E56" s="241" t="s">
        <v>1094</v>
      </c>
      <c r="F56" s="241"/>
      <c r="G56" s="221"/>
      <c r="H56" s="728"/>
      <c r="I56" s="729"/>
      <c r="J56" s="729"/>
      <c r="K56" s="729" t="s">
        <v>1095</v>
      </c>
      <c r="L56" s="728" t="s">
        <v>817</v>
      </c>
      <c r="M56" s="731" t="s">
        <v>864</v>
      </c>
      <c r="N56" s="243" t="s">
        <v>1095</v>
      </c>
      <c r="O56" s="731"/>
      <c r="P56" s="728"/>
      <c r="Q56" s="730"/>
      <c r="R56" s="731"/>
      <c r="S56" s="664"/>
      <c r="T56" s="733"/>
      <c r="U56" s="728"/>
      <c r="V56" s="734"/>
      <c r="W56" s="732"/>
      <c r="X56" s="732"/>
      <c r="Y56" s="731"/>
      <c r="Z56" s="224"/>
      <c r="AA56" s="733"/>
      <c r="AB56" s="728"/>
      <c r="AC56" s="729"/>
      <c r="AD56" s="728"/>
      <c r="AE56" s="731"/>
      <c r="AF56" s="731"/>
    </row>
    <row r="57" spans="1:32" s="254" customFormat="1" ht="13.5" hidden="1" customHeight="1">
      <c r="A57" s="225">
        <v>48</v>
      </c>
      <c r="B57" s="217"/>
      <c r="C57" s="217"/>
      <c r="D57" s="241"/>
      <c r="E57" s="241"/>
      <c r="F57" s="241" t="s">
        <v>1098</v>
      </c>
      <c r="G57" s="241"/>
      <c r="H57" s="728" t="s">
        <v>1099</v>
      </c>
      <c r="I57" s="729" t="s">
        <v>1100</v>
      </c>
      <c r="J57" s="729"/>
      <c r="K57" s="729" t="s">
        <v>1087</v>
      </c>
      <c r="L57" s="728" t="s">
        <v>820</v>
      </c>
      <c r="M57" s="731"/>
      <c r="N57" s="728" t="s">
        <v>863</v>
      </c>
      <c r="O57" s="731"/>
      <c r="P57" s="728" t="s">
        <v>1101</v>
      </c>
      <c r="Q57" s="730"/>
      <c r="R57" s="731"/>
      <c r="S57" s="664"/>
      <c r="T57" s="733"/>
      <c r="U57" s="728"/>
      <c r="V57" s="734"/>
      <c r="W57" s="732"/>
      <c r="X57" s="732"/>
      <c r="Y57" s="731"/>
      <c r="Z57" s="224"/>
      <c r="AA57" s="733"/>
      <c r="AB57" s="728"/>
      <c r="AC57" s="729"/>
      <c r="AD57" s="728"/>
      <c r="AE57" s="731"/>
      <c r="AF57" s="731"/>
    </row>
    <row r="58" spans="1:32" s="224" customFormat="1" ht="13.5" hidden="1" customHeight="1">
      <c r="A58" s="225">
        <v>49</v>
      </c>
      <c r="B58" s="217"/>
      <c r="C58" s="217"/>
      <c r="D58" s="241"/>
      <c r="E58" s="241"/>
      <c r="F58" s="241" t="s">
        <v>1102</v>
      </c>
      <c r="G58" s="241"/>
      <c r="H58" s="728" t="s">
        <v>1650</v>
      </c>
      <c r="I58" s="729" t="s">
        <v>1103</v>
      </c>
      <c r="J58" s="729"/>
      <c r="K58" s="729" t="s">
        <v>970</v>
      </c>
      <c r="L58" s="728" t="s">
        <v>817</v>
      </c>
      <c r="M58" s="731"/>
      <c r="N58" s="728" t="s">
        <v>863</v>
      </c>
      <c r="O58" s="731"/>
      <c r="P58" s="728"/>
      <c r="Q58" s="730"/>
      <c r="R58" s="731"/>
      <c r="S58" s="232"/>
      <c r="T58" s="733"/>
      <c r="U58" s="728"/>
      <c r="V58" s="734"/>
      <c r="W58" s="732"/>
      <c r="X58" s="732"/>
      <c r="Y58" s="731"/>
      <c r="AA58" s="733"/>
      <c r="AB58" s="728"/>
      <c r="AC58" s="729"/>
      <c r="AD58" s="728"/>
      <c r="AE58" s="731"/>
      <c r="AF58" s="731"/>
    </row>
    <row r="59" spans="1:32" s="224" customFormat="1" ht="13.5" hidden="1" customHeight="1">
      <c r="A59" s="225">
        <v>50</v>
      </c>
      <c r="B59" s="217"/>
      <c r="C59" s="217"/>
      <c r="D59" s="241"/>
      <c r="E59" s="241"/>
      <c r="F59" s="241" t="s">
        <v>1104</v>
      </c>
      <c r="G59" s="241"/>
      <c r="H59" s="728" t="s">
        <v>1651</v>
      </c>
      <c r="I59" s="729" t="s">
        <v>1105</v>
      </c>
      <c r="J59" s="729"/>
      <c r="K59" s="729" t="s">
        <v>871</v>
      </c>
      <c r="L59" s="728" t="s">
        <v>817</v>
      </c>
      <c r="M59" s="731"/>
      <c r="N59" s="728" t="s">
        <v>863</v>
      </c>
      <c r="O59" s="731"/>
      <c r="P59" s="728"/>
      <c r="Q59" s="730"/>
      <c r="R59" s="731"/>
      <c r="S59" s="232"/>
      <c r="T59" s="733"/>
      <c r="U59" s="728"/>
      <c r="V59" s="734"/>
      <c r="W59" s="732"/>
      <c r="X59" s="732"/>
      <c r="Y59" s="731"/>
      <c r="AA59" s="733"/>
      <c r="AB59" s="728"/>
      <c r="AC59" s="729"/>
      <c r="AD59" s="728"/>
      <c r="AE59" s="731"/>
      <c r="AF59" s="731"/>
    </row>
    <row r="60" spans="1:32" s="224" customFormat="1" ht="13.5" hidden="1" customHeight="1">
      <c r="A60" s="225">
        <v>51</v>
      </c>
      <c r="B60" s="217"/>
      <c r="C60" s="217"/>
      <c r="D60" s="241" t="s">
        <v>1106</v>
      </c>
      <c r="E60" s="241"/>
      <c r="F60" s="241"/>
      <c r="G60" s="221"/>
      <c r="H60" s="728"/>
      <c r="I60" s="729"/>
      <c r="J60" s="729"/>
      <c r="K60" s="729" t="s">
        <v>1107</v>
      </c>
      <c r="L60" s="728" t="s">
        <v>817</v>
      </c>
      <c r="M60" s="731" t="s">
        <v>864</v>
      </c>
      <c r="N60" s="243" t="s">
        <v>1107</v>
      </c>
      <c r="O60" s="731"/>
      <c r="P60" s="728"/>
      <c r="Q60" s="730"/>
      <c r="R60" s="731"/>
      <c r="S60" s="232"/>
      <c r="T60" s="733"/>
      <c r="U60" s="728"/>
      <c r="V60" s="734"/>
      <c r="W60" s="732"/>
      <c r="X60" s="732"/>
      <c r="Y60" s="731"/>
      <c r="AA60" s="733"/>
      <c r="AB60" s="728"/>
      <c r="AC60" s="729"/>
      <c r="AD60" s="728"/>
      <c r="AE60" s="731"/>
      <c r="AF60" s="731"/>
    </row>
    <row r="61" spans="1:32" s="663" customFormat="1" ht="13.5" hidden="1" customHeight="1">
      <c r="A61" s="225">
        <v>52</v>
      </c>
      <c r="B61" s="217"/>
      <c r="C61" s="217"/>
      <c r="D61" s="241"/>
      <c r="E61" s="241" t="s">
        <v>388</v>
      </c>
      <c r="F61" s="241"/>
      <c r="G61" s="217"/>
      <c r="H61" s="728" t="s">
        <v>1108</v>
      </c>
      <c r="I61" s="729" t="s">
        <v>1109</v>
      </c>
      <c r="J61" s="729"/>
      <c r="K61" s="729" t="s">
        <v>871</v>
      </c>
      <c r="L61" s="728" t="s">
        <v>817</v>
      </c>
      <c r="M61" s="731"/>
      <c r="N61" s="728" t="s">
        <v>863</v>
      </c>
      <c r="O61" s="731"/>
      <c r="P61" s="728"/>
      <c r="Q61" s="252"/>
      <c r="R61" s="731"/>
      <c r="S61" s="747"/>
      <c r="T61" s="733"/>
      <c r="U61" s="728"/>
      <c r="V61" s="734"/>
      <c r="W61" s="732"/>
      <c r="X61" s="732"/>
      <c r="Y61" s="731"/>
      <c r="Z61" s="224"/>
      <c r="AA61" s="733"/>
      <c r="AB61" s="255"/>
      <c r="AC61" s="497"/>
      <c r="AD61" s="728"/>
      <c r="AE61" s="731"/>
      <c r="AF61" s="731"/>
    </row>
    <row r="62" spans="1:32" s="224" customFormat="1" ht="13.5" hidden="1" customHeight="1">
      <c r="A62" s="225">
        <v>53</v>
      </c>
      <c r="B62" s="217"/>
      <c r="C62" s="217"/>
      <c r="D62" s="241"/>
      <c r="E62" s="241" t="s">
        <v>392</v>
      </c>
      <c r="F62" s="241"/>
      <c r="G62" s="217"/>
      <c r="H62" s="728" t="s">
        <v>1112</v>
      </c>
      <c r="I62" s="729">
        <v>59350</v>
      </c>
      <c r="J62" s="729"/>
      <c r="K62" s="729" t="s">
        <v>1114</v>
      </c>
      <c r="L62" s="728" t="s">
        <v>817</v>
      </c>
      <c r="M62" s="731"/>
      <c r="N62" s="728" t="s">
        <v>863</v>
      </c>
      <c r="O62" s="731"/>
      <c r="P62" s="728" t="s">
        <v>1116</v>
      </c>
      <c r="Q62" s="252"/>
      <c r="R62" s="731"/>
      <c r="S62" s="232"/>
      <c r="T62" s="733"/>
      <c r="U62" s="728"/>
      <c r="V62" s="734"/>
      <c r="W62" s="732"/>
      <c r="X62" s="732"/>
      <c r="Y62" s="731"/>
      <c r="AA62" s="733"/>
      <c r="AB62" s="728"/>
      <c r="AC62" s="729"/>
      <c r="AD62" s="728"/>
      <c r="AE62" s="731"/>
      <c r="AF62" s="731"/>
    </row>
    <row r="63" spans="1:32" s="224" customFormat="1" ht="13.5" hidden="1" customHeight="1">
      <c r="A63" s="225">
        <v>54</v>
      </c>
      <c r="B63" s="217"/>
      <c r="C63" s="217"/>
      <c r="D63" s="241"/>
      <c r="E63" s="241" t="s">
        <v>1117</v>
      </c>
      <c r="F63" s="241"/>
      <c r="G63" s="241"/>
      <c r="H63" s="263" t="s">
        <v>1652</v>
      </c>
      <c r="I63" s="729" t="s">
        <v>1119</v>
      </c>
      <c r="J63" s="729"/>
      <c r="K63" s="729" t="s">
        <v>1120</v>
      </c>
      <c r="L63" s="728" t="s">
        <v>817</v>
      </c>
      <c r="M63" s="731"/>
      <c r="N63" s="735" t="s">
        <v>863</v>
      </c>
      <c r="O63" s="281"/>
      <c r="P63" s="728"/>
      <c r="Q63" s="730"/>
      <c r="R63" s="731"/>
      <c r="S63" s="232"/>
      <c r="T63" s="733"/>
      <c r="U63" s="728"/>
      <c r="V63" s="734"/>
      <c r="W63" s="732"/>
      <c r="X63" s="732"/>
      <c r="Y63" s="731"/>
      <c r="AA63" s="733"/>
      <c r="AB63" s="728"/>
      <c r="AC63" s="729"/>
      <c r="AD63" s="728"/>
      <c r="AE63" s="731"/>
      <c r="AF63" s="731"/>
    </row>
    <row r="64" spans="1:32" s="256" customFormat="1" ht="13.5" hidden="1" customHeight="1">
      <c r="A64" s="225">
        <v>55</v>
      </c>
      <c r="B64" s="217"/>
      <c r="C64" s="217"/>
      <c r="D64" s="241" t="s">
        <v>1121</v>
      </c>
      <c r="E64" s="241"/>
      <c r="F64" s="241"/>
      <c r="G64" s="221"/>
      <c r="H64" s="728" t="s">
        <v>1653</v>
      </c>
      <c r="I64" s="729"/>
      <c r="J64" s="729"/>
      <c r="K64" s="729" t="s">
        <v>1123</v>
      </c>
      <c r="L64" s="728" t="s">
        <v>817</v>
      </c>
      <c r="M64" s="731" t="s">
        <v>864</v>
      </c>
      <c r="N64" s="243" t="s">
        <v>1123</v>
      </c>
      <c r="O64" s="731"/>
      <c r="P64" s="728"/>
      <c r="Q64" s="730"/>
      <c r="R64" s="731"/>
      <c r="S64" s="665"/>
      <c r="T64" s="733"/>
      <c r="U64" s="728"/>
      <c r="V64" s="734"/>
      <c r="W64" s="732"/>
      <c r="X64" s="732"/>
      <c r="Y64" s="731"/>
      <c r="Z64" s="224"/>
      <c r="AA64" s="733"/>
      <c r="AB64" s="728"/>
      <c r="AC64" s="729"/>
      <c r="AD64" s="728"/>
      <c r="AE64" s="731"/>
      <c r="AF64" s="731"/>
    </row>
    <row r="65" spans="1:32" s="256" customFormat="1" ht="13.5" hidden="1" customHeight="1">
      <c r="A65" s="225">
        <v>56</v>
      </c>
      <c r="B65" s="217"/>
      <c r="C65" s="217"/>
      <c r="D65" s="241"/>
      <c r="E65" s="241" t="s">
        <v>415</v>
      </c>
      <c r="F65" s="241"/>
      <c r="G65" s="221"/>
      <c r="H65" s="728" t="s">
        <v>1124</v>
      </c>
      <c r="I65" s="729" t="s">
        <v>1125</v>
      </c>
      <c r="J65" s="729"/>
      <c r="K65" s="729" t="s">
        <v>1126</v>
      </c>
      <c r="L65" s="728" t="s">
        <v>817</v>
      </c>
      <c r="M65" s="731"/>
      <c r="N65" s="735" t="s">
        <v>863</v>
      </c>
      <c r="O65" s="281"/>
      <c r="P65" s="728"/>
      <c r="Q65" s="730"/>
      <c r="R65" s="731"/>
      <c r="S65" s="665"/>
      <c r="T65" s="733"/>
      <c r="U65" s="728"/>
      <c r="V65" s="734"/>
      <c r="W65" s="732"/>
      <c r="X65" s="732"/>
      <c r="Y65" s="731"/>
      <c r="Z65" s="224"/>
      <c r="AA65" s="733"/>
      <c r="AB65" s="728"/>
      <c r="AC65" s="729"/>
      <c r="AD65" s="728"/>
      <c r="AE65" s="731"/>
      <c r="AF65" s="731"/>
    </row>
    <row r="66" spans="1:32" s="256" customFormat="1" ht="13.5" hidden="1" customHeight="1">
      <c r="A66" s="225">
        <v>57</v>
      </c>
      <c r="B66" s="217"/>
      <c r="C66" s="217"/>
      <c r="D66" s="241"/>
      <c r="E66" s="241" t="s">
        <v>1128</v>
      </c>
      <c r="F66" s="241"/>
      <c r="G66" s="221"/>
      <c r="H66" s="728" t="s">
        <v>1129</v>
      </c>
      <c r="I66" s="729" t="s">
        <v>1130</v>
      </c>
      <c r="J66" s="729"/>
      <c r="K66" s="729" t="s">
        <v>1131</v>
      </c>
      <c r="L66" s="728" t="s">
        <v>817</v>
      </c>
      <c r="M66" s="731"/>
      <c r="N66" s="735" t="s">
        <v>863</v>
      </c>
      <c r="O66" s="281"/>
      <c r="P66" s="728"/>
      <c r="Q66" s="730"/>
      <c r="R66" s="731"/>
      <c r="S66" s="665"/>
      <c r="T66" s="733"/>
      <c r="U66" s="728"/>
      <c r="V66" s="734"/>
      <c r="W66" s="732"/>
      <c r="X66" s="732"/>
      <c r="Y66" s="731"/>
      <c r="Z66" s="224"/>
      <c r="AA66" s="733"/>
      <c r="AB66" s="728"/>
      <c r="AC66" s="729"/>
      <c r="AD66" s="728"/>
      <c r="AE66" s="731"/>
      <c r="AF66" s="731"/>
    </row>
    <row r="67" spans="1:32" s="244" customFormat="1" ht="13.5" hidden="1" customHeight="1">
      <c r="A67" s="225">
        <v>58</v>
      </c>
      <c r="B67" s="217"/>
      <c r="C67" s="217"/>
      <c r="D67" s="241"/>
      <c r="E67" s="241" t="s">
        <v>429</v>
      </c>
      <c r="F67" s="241"/>
      <c r="G67" s="221"/>
      <c r="H67" s="728" t="s">
        <v>1133</v>
      </c>
      <c r="I67" s="729" t="s">
        <v>1134</v>
      </c>
      <c r="J67" s="729"/>
      <c r="K67" s="729" t="s">
        <v>1135</v>
      </c>
      <c r="L67" s="728" t="s">
        <v>817</v>
      </c>
      <c r="M67" s="731"/>
      <c r="N67" s="735" t="s">
        <v>863</v>
      </c>
      <c r="O67" s="281"/>
      <c r="P67" s="728"/>
      <c r="Q67" s="730"/>
      <c r="R67" s="731"/>
      <c r="S67" s="666"/>
      <c r="T67" s="733"/>
      <c r="U67" s="728"/>
      <c r="V67" s="734"/>
      <c r="W67" s="732"/>
      <c r="X67" s="732"/>
      <c r="Y67" s="731"/>
      <c r="Z67" s="224"/>
      <c r="AA67" s="733"/>
      <c r="AB67" s="728"/>
      <c r="AC67" s="729"/>
      <c r="AD67" s="728"/>
      <c r="AE67" s="731"/>
      <c r="AF67" s="731"/>
    </row>
    <row r="68" spans="1:32" s="244" customFormat="1" ht="13.5" hidden="1" customHeight="1">
      <c r="A68" s="225">
        <v>59</v>
      </c>
      <c r="B68" s="217"/>
      <c r="C68" s="217"/>
      <c r="D68" s="241"/>
      <c r="E68" s="241" t="s">
        <v>426</v>
      </c>
      <c r="F68" s="241"/>
      <c r="G68" s="221"/>
      <c r="H68" s="728" t="s">
        <v>1136</v>
      </c>
      <c r="I68" s="729" t="s">
        <v>1137</v>
      </c>
      <c r="J68" s="729"/>
      <c r="K68" s="729" t="s">
        <v>1138</v>
      </c>
      <c r="L68" s="728" t="s">
        <v>823</v>
      </c>
      <c r="M68" s="731"/>
      <c r="N68" s="735" t="s">
        <v>863</v>
      </c>
      <c r="O68" s="281"/>
      <c r="P68" s="728"/>
      <c r="Q68" s="730"/>
      <c r="R68" s="731"/>
      <c r="S68" s="666"/>
      <c r="T68" s="733"/>
      <c r="U68" s="728"/>
      <c r="V68" s="734"/>
      <c r="W68" s="732"/>
      <c r="X68" s="732"/>
      <c r="Y68" s="731"/>
      <c r="Z68" s="224"/>
      <c r="AA68" s="733"/>
      <c r="AB68" s="728"/>
      <c r="AC68" s="729"/>
      <c r="AD68" s="728"/>
      <c r="AE68" s="731"/>
      <c r="AF68" s="731"/>
    </row>
    <row r="69" spans="1:32" s="244" customFormat="1" ht="13.5" hidden="1" customHeight="1">
      <c r="A69" s="225">
        <v>60</v>
      </c>
      <c r="B69" s="217"/>
      <c r="C69" s="217"/>
      <c r="D69" s="241"/>
      <c r="E69" s="241" t="s">
        <v>1140</v>
      </c>
      <c r="F69" s="241"/>
      <c r="G69" s="221"/>
      <c r="H69" s="728" t="s">
        <v>1141</v>
      </c>
      <c r="I69" s="729" t="s">
        <v>1142</v>
      </c>
      <c r="J69" s="729"/>
      <c r="K69" s="729" t="s">
        <v>1143</v>
      </c>
      <c r="L69" s="728" t="s">
        <v>817</v>
      </c>
      <c r="M69" s="731"/>
      <c r="N69" s="735" t="s">
        <v>863</v>
      </c>
      <c r="O69" s="281"/>
      <c r="P69" s="728"/>
      <c r="Q69" s="730"/>
      <c r="R69" s="731"/>
      <c r="S69" s="666"/>
      <c r="T69" s="733"/>
      <c r="U69" s="728"/>
      <c r="V69" s="734"/>
      <c r="W69" s="732"/>
      <c r="X69" s="732"/>
      <c r="Y69" s="731"/>
      <c r="Z69" s="224"/>
      <c r="AA69" s="733"/>
      <c r="AB69" s="728"/>
      <c r="AC69" s="729"/>
      <c r="AD69" s="728"/>
      <c r="AE69" s="731"/>
      <c r="AF69" s="731"/>
    </row>
    <row r="70" spans="1:32" s="257" customFormat="1" ht="13.5" hidden="1" customHeight="1">
      <c r="A70" s="225">
        <v>61</v>
      </c>
      <c r="B70" s="217"/>
      <c r="C70" s="217"/>
      <c r="D70" s="241"/>
      <c r="E70" s="241" t="s">
        <v>1144</v>
      </c>
      <c r="F70" s="241"/>
      <c r="G70" s="221"/>
      <c r="H70" s="728" t="s">
        <v>410</v>
      </c>
      <c r="I70" s="729" t="s">
        <v>1145</v>
      </c>
      <c r="J70" s="729"/>
      <c r="K70" s="729" t="s">
        <v>1146</v>
      </c>
      <c r="L70" s="728" t="s">
        <v>817</v>
      </c>
      <c r="M70" s="731"/>
      <c r="N70" s="735" t="s">
        <v>863</v>
      </c>
      <c r="O70" s="281"/>
      <c r="P70" s="728"/>
      <c r="Q70" s="730"/>
      <c r="R70" s="731"/>
      <c r="S70" s="667"/>
      <c r="T70" s="733"/>
      <c r="U70" s="728"/>
      <c r="V70" s="734"/>
      <c r="W70" s="732"/>
      <c r="X70" s="732"/>
      <c r="Y70" s="731"/>
      <c r="Z70" s="224"/>
      <c r="AA70" s="733"/>
      <c r="AB70" s="728"/>
      <c r="AC70" s="729"/>
      <c r="AD70" s="728"/>
      <c r="AE70" s="731"/>
      <c r="AF70" s="731"/>
    </row>
    <row r="71" spans="1:32" s="258" customFormat="1" ht="13.5" hidden="1" customHeight="1">
      <c r="A71" s="225">
        <v>62</v>
      </c>
      <c r="B71" s="217"/>
      <c r="C71" s="217"/>
      <c r="D71" s="241"/>
      <c r="E71" s="241" t="s">
        <v>1147</v>
      </c>
      <c r="F71" s="241"/>
      <c r="G71" s="221"/>
      <c r="H71" s="728"/>
      <c r="I71" s="729" t="s">
        <v>1148</v>
      </c>
      <c r="J71" s="729"/>
      <c r="K71" s="729" t="s">
        <v>1149</v>
      </c>
      <c r="L71" s="728" t="s">
        <v>817</v>
      </c>
      <c r="M71" s="731"/>
      <c r="N71" s="735" t="s">
        <v>863</v>
      </c>
      <c r="O71" s="281"/>
      <c r="P71" s="728"/>
      <c r="Q71" s="730"/>
      <c r="R71" s="731"/>
      <c r="S71" s="668"/>
      <c r="T71" s="733"/>
      <c r="U71" s="728"/>
      <c r="V71" s="734"/>
      <c r="W71" s="732"/>
      <c r="X71" s="732"/>
      <c r="Y71" s="731"/>
      <c r="Z71" s="224"/>
      <c r="AA71" s="733"/>
      <c r="AB71" s="728"/>
      <c r="AC71" s="729"/>
      <c r="AD71" s="728"/>
      <c r="AE71" s="731"/>
      <c r="AF71" s="731"/>
    </row>
    <row r="72" spans="1:32" s="256" customFormat="1" ht="13.5" hidden="1" customHeight="1">
      <c r="A72" s="225">
        <v>63</v>
      </c>
      <c r="B72" s="217"/>
      <c r="C72" s="217"/>
      <c r="D72" s="241"/>
      <c r="E72" s="241" t="s">
        <v>178</v>
      </c>
      <c r="F72" s="241"/>
      <c r="G72" s="221"/>
      <c r="H72" s="728" t="s">
        <v>1150</v>
      </c>
      <c r="I72" s="729" t="s">
        <v>1151</v>
      </c>
      <c r="J72" s="729"/>
      <c r="K72" s="729" t="s">
        <v>1152</v>
      </c>
      <c r="L72" s="728" t="s">
        <v>817</v>
      </c>
      <c r="M72" s="731"/>
      <c r="N72" s="735" t="s">
        <v>863</v>
      </c>
      <c r="O72" s="281"/>
      <c r="P72" s="728"/>
      <c r="Q72" s="730"/>
      <c r="R72" s="731"/>
      <c r="S72" s="665"/>
      <c r="T72" s="733"/>
      <c r="U72" s="728"/>
      <c r="V72" s="734"/>
      <c r="W72" s="732"/>
      <c r="X72" s="732"/>
      <c r="Y72" s="731"/>
      <c r="Z72" s="224"/>
      <c r="AA72" s="733"/>
      <c r="AB72" s="728"/>
      <c r="AC72" s="729"/>
      <c r="AD72" s="728"/>
      <c r="AE72" s="731"/>
      <c r="AF72" s="731"/>
    </row>
    <row r="73" spans="1:32" s="256" customFormat="1" ht="13.5" hidden="1" customHeight="1">
      <c r="A73" s="225">
        <v>64</v>
      </c>
      <c r="B73" s="217"/>
      <c r="C73" s="217"/>
      <c r="D73" s="241"/>
      <c r="E73" s="241" t="s">
        <v>1153</v>
      </c>
      <c r="F73" s="241"/>
      <c r="G73" s="241"/>
      <c r="H73" s="728" t="s">
        <v>1154</v>
      </c>
      <c r="I73" s="729">
        <v>33123452323</v>
      </c>
      <c r="J73" s="729"/>
      <c r="K73" s="729" t="s">
        <v>1155</v>
      </c>
      <c r="L73" s="728" t="s">
        <v>817</v>
      </c>
      <c r="M73" s="731"/>
      <c r="N73" s="728" t="s">
        <v>1092</v>
      </c>
      <c r="O73" s="731"/>
      <c r="P73" s="728"/>
      <c r="Q73" s="730"/>
      <c r="R73" s="731"/>
      <c r="S73" s="665"/>
      <c r="T73" s="733"/>
      <c r="U73" s="728"/>
      <c r="V73" s="734"/>
      <c r="W73" s="732"/>
      <c r="X73" s="732"/>
      <c r="Y73" s="731"/>
      <c r="Z73" s="224"/>
      <c r="AA73" s="733"/>
      <c r="AB73" s="728"/>
      <c r="AC73" s="729"/>
      <c r="AD73" s="728"/>
      <c r="AE73" s="731"/>
      <c r="AF73" s="731"/>
    </row>
    <row r="74" spans="1:32" s="224" customFormat="1" ht="13.5" hidden="1" customHeight="1">
      <c r="A74" s="225">
        <v>65</v>
      </c>
      <c r="B74" s="217"/>
      <c r="C74" s="217"/>
      <c r="D74" s="241" t="s">
        <v>1157</v>
      </c>
      <c r="E74" s="241"/>
      <c r="F74" s="241"/>
      <c r="G74" s="217"/>
      <c r="H74" s="728"/>
      <c r="I74" s="729"/>
      <c r="J74" s="729"/>
      <c r="K74" s="729" t="s">
        <v>1159</v>
      </c>
      <c r="L74" s="728" t="s">
        <v>817</v>
      </c>
      <c r="M74" s="731" t="s">
        <v>864</v>
      </c>
      <c r="N74" s="243" t="s">
        <v>1159</v>
      </c>
      <c r="O74" s="731"/>
      <c r="P74" s="728"/>
      <c r="Q74" s="252"/>
      <c r="R74" s="731"/>
      <c r="S74" s="232"/>
      <c r="T74" s="733"/>
      <c r="U74" s="728"/>
      <c r="V74" s="734"/>
      <c r="W74" s="732"/>
      <c r="X74" s="732"/>
      <c r="Y74" s="731"/>
      <c r="AA74" s="733"/>
      <c r="AB74" s="728"/>
      <c r="AC74" s="729"/>
      <c r="AD74" s="728"/>
      <c r="AE74" s="731"/>
      <c r="AF74" s="731"/>
    </row>
    <row r="75" spans="1:32" s="224" customFormat="1" ht="13.5" hidden="1" customHeight="1">
      <c r="A75" s="225">
        <v>66</v>
      </c>
      <c r="B75" s="217"/>
      <c r="C75" s="217"/>
      <c r="D75" s="241"/>
      <c r="E75" s="241" t="s">
        <v>1160</v>
      </c>
      <c r="F75" s="241"/>
      <c r="G75" s="241"/>
      <c r="H75" s="728" t="s">
        <v>1161</v>
      </c>
      <c r="I75" s="729" t="s">
        <v>930</v>
      </c>
      <c r="J75" s="729"/>
      <c r="K75" s="729" t="s">
        <v>1162</v>
      </c>
      <c r="L75" s="728" t="s">
        <v>820</v>
      </c>
      <c r="M75" s="731"/>
      <c r="N75" s="728" t="s">
        <v>879</v>
      </c>
      <c r="O75" s="731"/>
      <c r="P75" s="728"/>
      <c r="Q75" s="730"/>
      <c r="R75" s="731"/>
      <c r="S75" s="232"/>
      <c r="T75" s="733"/>
      <c r="U75" s="728"/>
      <c r="V75" s="734"/>
      <c r="W75" s="732"/>
      <c r="X75" s="732"/>
      <c r="Y75" s="731"/>
      <c r="AA75" s="733"/>
      <c r="AB75" s="728"/>
      <c r="AC75" s="729"/>
      <c r="AD75" s="728"/>
      <c r="AE75" s="731"/>
      <c r="AF75" s="731"/>
    </row>
    <row r="76" spans="1:32" s="224" customFormat="1" ht="13.5" hidden="1" customHeight="1">
      <c r="A76" s="225">
        <v>67</v>
      </c>
      <c r="B76" s="217"/>
      <c r="C76" s="217"/>
      <c r="D76" s="241"/>
      <c r="E76" s="241" t="s">
        <v>1164</v>
      </c>
      <c r="F76" s="241"/>
      <c r="G76" s="217"/>
      <c r="H76" s="728" t="s">
        <v>1165</v>
      </c>
      <c r="I76" s="729"/>
      <c r="J76" s="729"/>
      <c r="K76" s="729" t="s">
        <v>1166</v>
      </c>
      <c r="L76" s="728" t="s">
        <v>817</v>
      </c>
      <c r="M76" s="731" t="s">
        <v>864</v>
      </c>
      <c r="N76" s="243" t="s">
        <v>1166</v>
      </c>
      <c r="O76" s="731"/>
      <c r="P76" s="728"/>
      <c r="Q76" s="252"/>
      <c r="R76" s="731"/>
      <c r="S76" s="232"/>
      <c r="T76" s="733"/>
      <c r="U76" s="728"/>
      <c r="V76" s="734"/>
      <c r="W76" s="732"/>
      <c r="X76" s="732"/>
      <c r="Y76" s="731"/>
      <c r="AA76" s="733"/>
      <c r="AB76" s="728"/>
      <c r="AC76" s="729"/>
      <c r="AD76" s="728"/>
      <c r="AE76" s="731"/>
      <c r="AF76" s="731"/>
    </row>
    <row r="77" spans="1:32" s="224" customFormat="1" ht="13.5" hidden="1" customHeight="1">
      <c r="A77" s="225">
        <v>68</v>
      </c>
      <c r="B77" s="217"/>
      <c r="C77" s="217"/>
      <c r="D77" s="241"/>
      <c r="E77" s="241"/>
      <c r="F77" s="241" t="s">
        <v>1167</v>
      </c>
      <c r="G77" s="217"/>
      <c r="H77" s="728" t="s">
        <v>1168</v>
      </c>
      <c r="I77" s="729"/>
      <c r="J77" s="729"/>
      <c r="K77" s="729" t="s">
        <v>1169</v>
      </c>
      <c r="L77" s="728" t="s">
        <v>820</v>
      </c>
      <c r="M77" s="731" t="s">
        <v>864</v>
      </c>
      <c r="N77" s="243" t="s">
        <v>1169</v>
      </c>
      <c r="O77" s="731"/>
      <c r="P77" s="728"/>
      <c r="Q77" s="252"/>
      <c r="R77" s="731"/>
      <c r="S77" s="232"/>
      <c r="T77" s="733"/>
      <c r="U77" s="728"/>
      <c r="V77" s="734"/>
      <c r="W77" s="732"/>
      <c r="X77" s="732"/>
      <c r="Y77" s="731"/>
      <c r="AA77" s="733"/>
      <c r="AB77" s="728"/>
      <c r="AC77" s="729"/>
      <c r="AD77" s="728"/>
      <c r="AE77" s="731"/>
      <c r="AF77" s="731"/>
    </row>
    <row r="78" spans="1:32" s="224" customFormat="1" ht="13.5" hidden="1" customHeight="1">
      <c r="A78" s="225">
        <v>69</v>
      </c>
      <c r="B78" s="217"/>
      <c r="C78" s="217"/>
      <c r="D78" s="241"/>
      <c r="E78" s="241"/>
      <c r="F78" s="241"/>
      <c r="G78" s="217" t="s">
        <v>1170</v>
      </c>
      <c r="H78" s="728" t="s">
        <v>1171</v>
      </c>
      <c r="I78" s="729" t="s">
        <v>1172</v>
      </c>
      <c r="J78" s="729"/>
      <c r="K78" s="729" t="s">
        <v>1173</v>
      </c>
      <c r="L78" s="728" t="s">
        <v>820</v>
      </c>
      <c r="M78" s="731"/>
      <c r="N78" s="728" t="s">
        <v>1092</v>
      </c>
      <c r="O78" s="731"/>
      <c r="P78" s="728"/>
      <c r="Q78" s="252"/>
      <c r="R78" s="731"/>
      <c r="S78" s="232"/>
      <c r="T78" s="733"/>
      <c r="U78" s="728"/>
      <c r="V78" s="734"/>
      <c r="W78" s="732"/>
      <c r="X78" s="732"/>
      <c r="Y78" s="731"/>
      <c r="AA78" s="728"/>
      <c r="AB78" s="728"/>
      <c r="AC78" s="497"/>
      <c r="AD78" s="728"/>
      <c r="AE78" s="731"/>
      <c r="AF78" s="731"/>
    </row>
    <row r="79" spans="1:32" s="256" customFormat="1" ht="13.5" hidden="1" customHeight="1">
      <c r="A79" s="225">
        <v>70</v>
      </c>
      <c r="B79" s="217"/>
      <c r="C79" s="217"/>
      <c r="D79" s="241"/>
      <c r="E79" s="241"/>
      <c r="F79" s="241"/>
      <c r="G79" s="217" t="s">
        <v>1176</v>
      </c>
      <c r="H79" s="728" t="s">
        <v>1177</v>
      </c>
      <c r="I79" s="729" t="s">
        <v>1178</v>
      </c>
      <c r="J79" s="729"/>
      <c r="K79" s="729" t="s">
        <v>1179</v>
      </c>
      <c r="L79" s="728" t="s">
        <v>820</v>
      </c>
      <c r="M79" s="731"/>
      <c r="N79" s="728" t="s">
        <v>1092</v>
      </c>
      <c r="O79" s="731"/>
      <c r="P79" s="728"/>
      <c r="Q79" s="252"/>
      <c r="R79" s="731"/>
      <c r="S79" s="665"/>
      <c r="T79" s="733"/>
      <c r="U79" s="728"/>
      <c r="V79" s="734"/>
      <c r="W79" s="732"/>
      <c r="X79" s="732"/>
      <c r="Y79" s="731"/>
      <c r="Z79" s="224"/>
      <c r="AA79" s="728"/>
      <c r="AB79" s="728"/>
      <c r="AC79" s="497"/>
      <c r="AD79" s="728"/>
      <c r="AE79" s="731"/>
      <c r="AF79" s="731"/>
    </row>
    <row r="80" spans="1:32" s="244" customFormat="1" ht="13.5" hidden="1" customHeight="1">
      <c r="A80" s="225">
        <v>71</v>
      </c>
      <c r="B80" s="217"/>
      <c r="C80" s="217"/>
      <c r="D80" s="241"/>
      <c r="E80" s="241"/>
      <c r="F80" s="241"/>
      <c r="G80" s="669" t="s">
        <v>1180</v>
      </c>
      <c r="H80" s="728" t="s">
        <v>1181</v>
      </c>
      <c r="I80" s="729">
        <v>120</v>
      </c>
      <c r="J80" s="729"/>
      <c r="K80" s="728" t="s">
        <v>1182</v>
      </c>
      <c r="L80" s="728" t="s">
        <v>817</v>
      </c>
      <c r="M80" s="731"/>
      <c r="N80" s="728" t="s">
        <v>1092</v>
      </c>
      <c r="O80" s="731"/>
      <c r="P80" s="728"/>
      <c r="Q80" s="730"/>
      <c r="R80" s="731"/>
      <c r="S80" s="666"/>
      <c r="T80" s="733"/>
      <c r="U80" s="728"/>
      <c r="V80" s="734"/>
      <c r="W80" s="732"/>
      <c r="X80" s="732"/>
      <c r="Y80" s="731"/>
      <c r="Z80" s="224"/>
      <c r="AA80" s="728"/>
      <c r="AB80" s="728"/>
      <c r="AC80" s="729"/>
      <c r="AD80" s="728"/>
      <c r="AE80" s="731"/>
      <c r="AF80" s="731"/>
    </row>
    <row r="81" spans="1:1009" s="244" customFormat="1" ht="13.5" hidden="1" customHeight="1">
      <c r="A81" s="225">
        <v>72</v>
      </c>
      <c r="B81" s="217"/>
      <c r="C81" s="217"/>
      <c r="D81" s="241"/>
      <c r="E81" s="241"/>
      <c r="F81" s="241"/>
      <c r="G81" s="241" t="s">
        <v>1192</v>
      </c>
      <c r="H81" s="728" t="s">
        <v>1193</v>
      </c>
      <c r="I81" s="729" t="s">
        <v>1194</v>
      </c>
      <c r="J81" s="729"/>
      <c r="K81" s="729" t="s">
        <v>1195</v>
      </c>
      <c r="L81" s="728" t="s">
        <v>820</v>
      </c>
      <c r="M81" s="731"/>
      <c r="N81" s="728" t="s">
        <v>863</v>
      </c>
      <c r="O81" s="731" t="s">
        <v>864</v>
      </c>
      <c r="P81" s="728" t="s">
        <v>1654</v>
      </c>
      <c r="Q81" s="730"/>
      <c r="R81" s="731"/>
      <c r="S81" s="666"/>
      <c r="T81" s="733"/>
      <c r="U81" s="728"/>
      <c r="V81" s="734"/>
      <c r="W81" s="732"/>
      <c r="X81" s="732"/>
      <c r="Y81" s="731"/>
      <c r="Z81" s="224"/>
      <c r="AA81" s="733"/>
      <c r="AB81" s="728"/>
      <c r="AC81" s="729"/>
      <c r="AD81" s="728"/>
      <c r="AE81" s="731"/>
      <c r="AF81" s="731"/>
    </row>
    <row r="82" spans="1:1009" s="256" customFormat="1" ht="13.5" hidden="1" customHeight="1">
      <c r="A82" s="225">
        <v>73</v>
      </c>
      <c r="B82" s="217"/>
      <c r="C82" s="217"/>
      <c r="D82" s="241"/>
      <c r="E82" s="241"/>
      <c r="F82" s="241" t="s">
        <v>1197</v>
      </c>
      <c r="G82" s="217"/>
      <c r="H82" s="728" t="s">
        <v>1198</v>
      </c>
      <c r="I82" s="729" t="s">
        <v>1199</v>
      </c>
      <c r="J82" s="729"/>
      <c r="K82" s="729" t="s">
        <v>1201</v>
      </c>
      <c r="L82" s="728" t="s">
        <v>817</v>
      </c>
      <c r="M82" s="731"/>
      <c r="N82" s="728" t="s">
        <v>863</v>
      </c>
      <c r="O82" s="731"/>
      <c r="P82" s="728"/>
      <c r="Q82" s="730"/>
      <c r="R82" s="731"/>
      <c r="S82" s="665"/>
      <c r="T82" s="733"/>
      <c r="U82" s="728"/>
      <c r="V82" s="734"/>
      <c r="W82" s="732"/>
      <c r="X82" s="732"/>
      <c r="Y82" s="731"/>
      <c r="Z82" s="224"/>
      <c r="AA82" s="733"/>
      <c r="AB82" s="728"/>
      <c r="AC82" s="729"/>
      <c r="AD82" s="728"/>
      <c r="AE82" s="731"/>
      <c r="AF82" s="731"/>
    </row>
    <row r="83" spans="1:1009" s="256" customFormat="1" ht="13.5" hidden="1" customHeight="1">
      <c r="A83" s="225">
        <v>74</v>
      </c>
      <c r="B83" s="217"/>
      <c r="C83" s="217"/>
      <c r="D83" s="241"/>
      <c r="E83" s="241" t="s">
        <v>1202</v>
      </c>
      <c r="F83" s="241"/>
      <c r="G83" s="217"/>
      <c r="H83" s="728" t="s">
        <v>1203</v>
      </c>
      <c r="I83" s="729"/>
      <c r="J83" s="729"/>
      <c r="K83" s="729" t="s">
        <v>1204</v>
      </c>
      <c r="L83" s="728" t="s">
        <v>817</v>
      </c>
      <c r="M83" s="731"/>
      <c r="N83" s="728" t="s">
        <v>863</v>
      </c>
      <c r="O83" s="731"/>
      <c r="P83" s="728"/>
      <c r="Q83" s="252"/>
      <c r="R83" s="731"/>
      <c r="S83" s="665"/>
      <c r="T83" s="733"/>
      <c r="U83" s="728"/>
      <c r="V83" s="734"/>
      <c r="W83" s="732"/>
      <c r="X83" s="732"/>
      <c r="Y83" s="731"/>
      <c r="Z83" s="224"/>
      <c r="AA83" s="733"/>
      <c r="AB83" s="728"/>
      <c r="AC83" s="729"/>
      <c r="AD83" s="728"/>
      <c r="AE83" s="731"/>
      <c r="AF83" s="731"/>
    </row>
    <row r="84" spans="1:1009" s="224" customFormat="1" ht="13.5" hidden="1" customHeight="1">
      <c r="A84" s="225">
        <v>75</v>
      </c>
      <c r="B84" s="217"/>
      <c r="C84" s="217"/>
      <c r="D84" s="241" t="s">
        <v>1205</v>
      </c>
      <c r="E84" s="241"/>
      <c r="F84" s="241"/>
      <c r="G84" s="217"/>
      <c r="H84" s="728" t="s">
        <v>1206</v>
      </c>
      <c r="I84" s="729"/>
      <c r="J84" s="729"/>
      <c r="K84" s="729" t="s">
        <v>1207</v>
      </c>
      <c r="L84" s="728" t="s">
        <v>823</v>
      </c>
      <c r="M84" s="731" t="s">
        <v>864</v>
      </c>
      <c r="N84" s="243" t="s">
        <v>1207</v>
      </c>
      <c r="O84" s="731"/>
      <c r="P84" s="728"/>
      <c r="Q84" s="252"/>
      <c r="R84" s="731"/>
      <c r="S84" s="232"/>
      <c r="T84" s="733"/>
      <c r="U84" s="728"/>
      <c r="V84" s="734"/>
      <c r="W84" s="732"/>
      <c r="X84" s="732"/>
      <c r="Y84" s="731"/>
      <c r="AA84" s="733"/>
      <c r="AB84" s="728"/>
      <c r="AC84" s="729"/>
      <c r="AD84" s="728"/>
      <c r="AE84" s="731"/>
      <c r="AF84" s="731"/>
    </row>
    <row r="85" spans="1:1009" s="224" customFormat="1" ht="13.5" hidden="1" customHeight="1">
      <c r="A85" s="225">
        <v>76</v>
      </c>
      <c r="B85" s="217"/>
      <c r="C85" s="217"/>
      <c r="D85" s="241"/>
      <c r="E85" s="241" t="s">
        <v>1208</v>
      </c>
      <c r="F85" s="241"/>
      <c r="G85" s="217"/>
      <c r="H85" s="728" t="s">
        <v>1209</v>
      </c>
      <c r="I85" s="729" t="s">
        <v>1210</v>
      </c>
      <c r="J85" s="729"/>
      <c r="K85" s="729" t="s">
        <v>939</v>
      </c>
      <c r="L85" s="728" t="s">
        <v>820</v>
      </c>
      <c r="M85" s="731"/>
      <c r="N85" s="728" t="s">
        <v>863</v>
      </c>
      <c r="O85" s="731" t="s">
        <v>864</v>
      </c>
      <c r="P85" s="728" t="s">
        <v>1660</v>
      </c>
      <c r="Q85" s="252"/>
      <c r="R85" s="731"/>
      <c r="S85" s="232"/>
      <c r="T85" s="733"/>
      <c r="U85" s="728"/>
      <c r="V85" s="734"/>
      <c r="W85" s="732"/>
      <c r="X85" s="732"/>
      <c r="Y85" s="731"/>
      <c r="AA85" s="733"/>
      <c r="AB85" s="728"/>
      <c r="AC85" s="729"/>
      <c r="AD85" s="728"/>
      <c r="AE85" s="731"/>
      <c r="AF85" s="731"/>
    </row>
    <row r="86" spans="1:1009" s="224" customFormat="1" ht="13.5" hidden="1" customHeight="1">
      <c r="A86" s="225">
        <v>77</v>
      </c>
      <c r="B86" s="217"/>
      <c r="C86" s="217"/>
      <c r="D86" s="241"/>
      <c r="E86" s="241" t="s">
        <v>1212</v>
      </c>
      <c r="F86" s="241"/>
      <c r="G86" s="217"/>
      <c r="H86" s="728" t="s">
        <v>1213</v>
      </c>
      <c r="I86" s="729" t="s">
        <v>1214</v>
      </c>
      <c r="J86" s="729"/>
      <c r="K86" s="729" t="s">
        <v>970</v>
      </c>
      <c r="L86" s="728" t="s">
        <v>820</v>
      </c>
      <c r="M86" s="731"/>
      <c r="N86" s="728" t="s">
        <v>863</v>
      </c>
      <c r="O86" s="731" t="s">
        <v>864</v>
      </c>
      <c r="P86" s="728" t="s">
        <v>1661</v>
      </c>
      <c r="Q86" s="252"/>
      <c r="R86" s="731"/>
      <c r="S86" s="232"/>
      <c r="T86" s="733"/>
      <c r="U86" s="728"/>
      <c r="V86" s="734"/>
      <c r="W86" s="732"/>
      <c r="X86" s="732"/>
      <c r="Y86" s="731"/>
      <c r="AA86" s="733"/>
      <c r="AB86" s="728"/>
      <c r="AC86" s="729"/>
      <c r="AD86" s="728"/>
      <c r="AE86" s="731"/>
      <c r="AF86" s="731"/>
    </row>
    <row r="87" spans="1:1009" s="663" customFormat="1" ht="13.5" hidden="1" customHeight="1">
      <c r="A87" s="225">
        <v>78</v>
      </c>
      <c r="B87" s="217"/>
      <c r="C87" s="217"/>
      <c r="D87" s="241"/>
      <c r="E87" s="241" t="s">
        <v>1077</v>
      </c>
      <c r="F87" s="241"/>
      <c r="G87" s="217"/>
      <c r="H87" s="728" t="s">
        <v>1216</v>
      </c>
      <c r="I87" s="729" t="s">
        <v>1217</v>
      </c>
      <c r="J87" s="729"/>
      <c r="K87" s="729" t="s">
        <v>1219</v>
      </c>
      <c r="L87" s="728" t="s">
        <v>820</v>
      </c>
      <c r="M87" s="731"/>
      <c r="N87" s="735" t="s">
        <v>863</v>
      </c>
      <c r="O87" s="281"/>
      <c r="P87" s="728"/>
      <c r="Q87" s="252"/>
      <c r="R87" s="731"/>
      <c r="S87" s="747"/>
      <c r="T87" s="733"/>
      <c r="U87" s="728"/>
      <c r="V87" s="734"/>
      <c r="W87" s="732"/>
      <c r="X87" s="732"/>
      <c r="Y87" s="731"/>
      <c r="Z87" s="224"/>
      <c r="AA87" s="733"/>
      <c r="AB87" s="728"/>
      <c r="AC87" s="729"/>
      <c r="AD87" s="728"/>
      <c r="AE87" s="731"/>
      <c r="AF87" s="731"/>
      <c r="AG87" s="738"/>
      <c r="AH87" s="738"/>
      <c r="AI87" s="738"/>
      <c r="AJ87" s="738"/>
      <c r="AK87" s="738"/>
      <c r="AL87" s="738"/>
      <c r="AM87" s="738"/>
      <c r="AN87" s="738"/>
      <c r="AO87" s="738"/>
      <c r="AP87" s="738"/>
      <c r="AQ87" s="738"/>
      <c r="AR87" s="738"/>
      <c r="AS87" s="738"/>
      <c r="AT87" s="738"/>
      <c r="AU87" s="738"/>
      <c r="AV87" s="738"/>
      <c r="AW87" s="738"/>
      <c r="AX87" s="738"/>
      <c r="AY87" s="738"/>
      <c r="AZ87" s="738"/>
      <c r="BA87" s="738"/>
      <c r="BB87" s="738"/>
      <c r="BC87" s="738"/>
      <c r="BD87" s="738"/>
      <c r="BE87" s="738"/>
      <c r="BF87" s="738"/>
      <c r="BG87" s="738"/>
      <c r="BH87" s="738"/>
      <c r="BI87" s="738"/>
      <c r="BJ87" s="738"/>
      <c r="BK87" s="738"/>
      <c r="BL87" s="738"/>
      <c r="BM87" s="738"/>
      <c r="BN87" s="738"/>
      <c r="BO87" s="738"/>
      <c r="BP87" s="738"/>
      <c r="BQ87" s="738"/>
      <c r="BR87" s="738"/>
      <c r="BS87" s="738"/>
      <c r="BT87" s="738"/>
      <c r="BU87" s="738"/>
      <c r="BV87" s="738"/>
      <c r="BW87" s="738"/>
      <c r="BX87" s="738"/>
      <c r="BY87" s="738"/>
      <c r="BZ87" s="738"/>
      <c r="CA87" s="738"/>
      <c r="CB87" s="738"/>
      <c r="CC87" s="738"/>
      <c r="CD87" s="738"/>
      <c r="CE87" s="738"/>
      <c r="CF87" s="738"/>
      <c r="CG87" s="738"/>
      <c r="CH87" s="738"/>
      <c r="CI87" s="738"/>
      <c r="CJ87" s="738"/>
      <c r="CK87" s="738"/>
      <c r="CL87" s="738"/>
      <c r="CM87" s="738"/>
      <c r="CN87" s="738"/>
      <c r="CO87" s="738"/>
      <c r="CP87" s="738"/>
      <c r="CQ87" s="738"/>
      <c r="CR87" s="738"/>
      <c r="CS87" s="738"/>
      <c r="CT87" s="738"/>
      <c r="CU87" s="738"/>
      <c r="CV87" s="738"/>
      <c r="CW87" s="738"/>
      <c r="CX87" s="738"/>
      <c r="CY87" s="738"/>
      <c r="CZ87" s="738"/>
      <c r="DA87" s="738"/>
      <c r="DB87" s="738"/>
      <c r="DC87" s="738"/>
      <c r="DD87" s="738"/>
      <c r="DE87" s="738"/>
      <c r="DF87" s="738"/>
      <c r="DG87" s="738"/>
      <c r="DH87" s="738"/>
      <c r="DI87" s="738"/>
      <c r="DJ87" s="738"/>
      <c r="DK87" s="738"/>
      <c r="DL87" s="738"/>
      <c r="DM87" s="738"/>
      <c r="DN87" s="738"/>
      <c r="DO87" s="738"/>
      <c r="DP87" s="738"/>
      <c r="DQ87" s="738"/>
      <c r="DR87" s="738"/>
      <c r="DS87" s="738"/>
      <c r="DT87" s="738"/>
      <c r="DU87" s="738"/>
      <c r="DV87" s="738"/>
      <c r="DW87" s="738"/>
      <c r="DX87" s="738"/>
      <c r="DY87" s="738"/>
      <c r="DZ87" s="738"/>
      <c r="EA87" s="738"/>
      <c r="EB87" s="738"/>
      <c r="EC87" s="738"/>
      <c r="ED87" s="738"/>
      <c r="EE87" s="738"/>
      <c r="EF87" s="738"/>
      <c r="EG87" s="738"/>
      <c r="EH87" s="738"/>
      <c r="EI87" s="738"/>
      <c r="EJ87" s="738"/>
      <c r="EK87" s="738"/>
      <c r="EL87" s="738"/>
      <c r="EM87" s="738"/>
      <c r="EN87" s="738"/>
      <c r="EO87" s="738"/>
      <c r="EP87" s="738"/>
      <c r="EQ87" s="738"/>
      <c r="ER87" s="738"/>
      <c r="ES87" s="738"/>
      <c r="ET87" s="738"/>
      <c r="EU87" s="738"/>
      <c r="EV87" s="738"/>
      <c r="EW87" s="738"/>
      <c r="EX87" s="738"/>
      <c r="EY87" s="738"/>
      <c r="EZ87" s="738"/>
      <c r="FA87" s="738"/>
      <c r="FB87" s="738"/>
      <c r="FC87" s="738"/>
      <c r="FD87" s="738"/>
      <c r="FE87" s="738"/>
      <c r="FF87" s="738"/>
      <c r="FG87" s="738"/>
      <c r="FH87" s="738"/>
      <c r="FI87" s="738"/>
      <c r="FJ87" s="738"/>
      <c r="FK87" s="738"/>
      <c r="FL87" s="738"/>
      <c r="FM87" s="738"/>
      <c r="FN87" s="738"/>
      <c r="FO87" s="738"/>
      <c r="FP87" s="738"/>
      <c r="FQ87" s="738"/>
      <c r="FR87" s="738"/>
      <c r="FS87" s="738"/>
      <c r="FT87" s="738"/>
      <c r="FU87" s="738"/>
      <c r="FV87" s="738"/>
      <c r="FW87" s="738"/>
      <c r="FX87" s="738"/>
      <c r="FY87" s="738"/>
      <c r="FZ87" s="738"/>
      <c r="GA87" s="738"/>
      <c r="GB87" s="738"/>
      <c r="GC87" s="738"/>
      <c r="GD87" s="738"/>
      <c r="GE87" s="738"/>
      <c r="GF87" s="738"/>
      <c r="GG87" s="738"/>
      <c r="GH87" s="738"/>
      <c r="GI87" s="738"/>
      <c r="GJ87" s="738"/>
      <c r="GK87" s="738"/>
      <c r="GL87" s="738"/>
      <c r="GM87" s="738"/>
      <c r="GN87" s="738"/>
      <c r="GO87" s="738"/>
      <c r="GP87" s="738"/>
      <c r="GQ87" s="738"/>
      <c r="GR87" s="738"/>
      <c r="GS87" s="738"/>
      <c r="GT87" s="738"/>
      <c r="GU87" s="738"/>
      <c r="GV87" s="738"/>
      <c r="GW87" s="738"/>
      <c r="GX87" s="738"/>
      <c r="GY87" s="738"/>
      <c r="GZ87" s="738"/>
      <c r="HA87" s="738"/>
      <c r="HB87" s="738"/>
      <c r="HC87" s="738"/>
      <c r="HD87" s="738"/>
      <c r="HE87" s="738"/>
      <c r="HF87" s="738"/>
      <c r="HG87" s="738"/>
      <c r="HH87" s="738"/>
      <c r="HI87" s="738"/>
      <c r="HJ87" s="738"/>
      <c r="HK87" s="738"/>
      <c r="HL87" s="738"/>
      <c r="HM87" s="738"/>
      <c r="HN87" s="738"/>
      <c r="HO87" s="738"/>
      <c r="HP87" s="738"/>
      <c r="HQ87" s="738"/>
      <c r="HR87" s="738"/>
      <c r="HS87" s="738"/>
      <c r="HT87" s="738"/>
      <c r="HU87" s="738"/>
      <c r="HV87" s="738"/>
      <c r="HW87" s="738"/>
      <c r="HX87" s="738"/>
      <c r="HY87" s="738"/>
      <c r="HZ87" s="738"/>
      <c r="IA87" s="738"/>
      <c r="IB87" s="738"/>
      <c r="IC87" s="738"/>
      <c r="ID87" s="738"/>
      <c r="IE87" s="738"/>
      <c r="IF87" s="738"/>
      <c r="IG87" s="738"/>
      <c r="IH87" s="738"/>
      <c r="II87" s="738"/>
      <c r="IJ87" s="738"/>
      <c r="IK87" s="738"/>
      <c r="IL87" s="738"/>
      <c r="IM87" s="738"/>
      <c r="IN87" s="738"/>
      <c r="IO87" s="738"/>
      <c r="IP87" s="738"/>
      <c r="IQ87" s="738"/>
      <c r="IR87" s="738"/>
      <c r="IS87" s="738"/>
      <c r="IT87" s="738"/>
      <c r="IU87" s="738"/>
      <c r="IV87" s="738"/>
      <c r="IW87" s="738"/>
      <c r="IX87" s="738"/>
      <c r="IY87" s="738"/>
      <c r="IZ87" s="738"/>
      <c r="JA87" s="738"/>
      <c r="JB87" s="738"/>
      <c r="JC87" s="738"/>
      <c r="JD87" s="738"/>
      <c r="JE87" s="738"/>
      <c r="JF87" s="738"/>
      <c r="JG87" s="738"/>
      <c r="JH87" s="738"/>
      <c r="JI87" s="738"/>
      <c r="JJ87" s="738"/>
      <c r="JK87" s="738"/>
      <c r="JL87" s="738"/>
      <c r="JM87" s="738"/>
      <c r="JN87" s="738"/>
      <c r="JO87" s="738"/>
      <c r="JP87" s="738"/>
      <c r="JQ87" s="738"/>
      <c r="JR87" s="738"/>
      <c r="JS87" s="738"/>
      <c r="JT87" s="738"/>
      <c r="JU87" s="738"/>
      <c r="JV87" s="738"/>
      <c r="JW87" s="738"/>
      <c r="JX87" s="738"/>
      <c r="JY87" s="738"/>
      <c r="JZ87" s="738"/>
      <c r="KA87" s="738"/>
      <c r="KB87" s="738"/>
      <c r="KC87" s="738"/>
      <c r="KD87" s="738"/>
      <c r="KE87" s="738"/>
      <c r="KF87" s="738"/>
      <c r="KG87" s="738"/>
      <c r="KH87" s="738"/>
      <c r="KI87" s="738"/>
      <c r="KJ87" s="738"/>
      <c r="KK87" s="738"/>
      <c r="KL87" s="738"/>
      <c r="KM87" s="738"/>
      <c r="KN87" s="738"/>
      <c r="KO87" s="738"/>
      <c r="KP87" s="738"/>
      <c r="KQ87" s="738"/>
      <c r="KR87" s="738"/>
      <c r="KS87" s="738"/>
      <c r="KT87" s="738"/>
      <c r="KU87" s="738"/>
      <c r="KV87" s="738"/>
      <c r="KW87" s="738"/>
      <c r="KX87" s="738"/>
      <c r="KY87" s="738"/>
      <c r="KZ87" s="738"/>
      <c r="LA87" s="738"/>
      <c r="LB87" s="738"/>
      <c r="LC87" s="738"/>
      <c r="LD87" s="738"/>
      <c r="LE87" s="738"/>
      <c r="LF87" s="738"/>
      <c r="LG87" s="738"/>
      <c r="LH87" s="738"/>
      <c r="LI87" s="738"/>
      <c r="LJ87" s="738"/>
      <c r="LK87" s="738"/>
      <c r="LL87" s="738"/>
      <c r="LM87" s="738"/>
      <c r="LN87" s="738"/>
      <c r="LO87" s="738"/>
      <c r="LP87" s="738"/>
      <c r="LQ87" s="738"/>
      <c r="LR87" s="738"/>
      <c r="LS87" s="738"/>
      <c r="LT87" s="738"/>
      <c r="LU87" s="738"/>
      <c r="LV87" s="738"/>
      <c r="LW87" s="738"/>
      <c r="LX87" s="738"/>
      <c r="LY87" s="738"/>
      <c r="LZ87" s="738"/>
      <c r="MA87" s="738"/>
      <c r="MB87" s="738"/>
      <c r="MC87" s="738"/>
      <c r="MD87" s="738"/>
      <c r="ME87" s="738"/>
      <c r="MF87" s="738"/>
      <c r="MG87" s="738"/>
      <c r="MH87" s="738"/>
      <c r="MI87" s="738"/>
      <c r="MJ87" s="738"/>
      <c r="MK87" s="738"/>
      <c r="ML87" s="738"/>
      <c r="MM87" s="738"/>
      <c r="MN87" s="738"/>
      <c r="MO87" s="738"/>
      <c r="MP87" s="738"/>
      <c r="MQ87" s="738"/>
      <c r="MR87" s="738"/>
      <c r="MS87" s="738"/>
      <c r="MT87" s="738"/>
      <c r="MU87" s="738"/>
      <c r="MV87" s="738"/>
      <c r="MW87" s="738"/>
      <c r="MX87" s="738"/>
      <c r="MY87" s="738"/>
      <c r="MZ87" s="738"/>
      <c r="NA87" s="738"/>
      <c r="NB87" s="738"/>
      <c r="NC87" s="738"/>
      <c r="ND87" s="738"/>
      <c r="NE87" s="738"/>
      <c r="NF87" s="738"/>
      <c r="NG87" s="738"/>
      <c r="NH87" s="738"/>
      <c r="NI87" s="738"/>
      <c r="NJ87" s="738"/>
      <c r="NK87" s="738"/>
      <c r="NL87" s="738"/>
      <c r="NM87" s="738"/>
      <c r="NN87" s="738"/>
      <c r="NO87" s="738"/>
      <c r="NP87" s="738"/>
      <c r="NQ87" s="738"/>
      <c r="NR87" s="738"/>
      <c r="NS87" s="738"/>
      <c r="NT87" s="738"/>
      <c r="NU87" s="738"/>
      <c r="NV87" s="738"/>
      <c r="NW87" s="738"/>
      <c r="NX87" s="738"/>
      <c r="NY87" s="738"/>
      <c r="NZ87" s="738"/>
      <c r="OA87" s="738"/>
      <c r="OB87" s="738"/>
      <c r="OC87" s="738"/>
      <c r="OD87" s="738"/>
      <c r="OE87" s="738"/>
      <c r="OF87" s="738"/>
      <c r="OG87" s="738"/>
      <c r="OH87" s="738"/>
      <c r="OI87" s="738"/>
      <c r="OJ87" s="738"/>
      <c r="OK87" s="738"/>
      <c r="OL87" s="738"/>
      <c r="OM87" s="738"/>
      <c r="ON87" s="738"/>
      <c r="OO87" s="738"/>
      <c r="OP87" s="738"/>
      <c r="OQ87" s="738"/>
      <c r="OR87" s="738"/>
      <c r="OS87" s="738"/>
      <c r="OT87" s="738"/>
      <c r="OU87" s="738"/>
      <c r="OV87" s="738"/>
      <c r="OW87" s="738"/>
      <c r="OX87" s="738"/>
      <c r="OY87" s="738"/>
      <c r="OZ87" s="738"/>
      <c r="PA87" s="738"/>
      <c r="PB87" s="738"/>
      <c r="PC87" s="738"/>
      <c r="PD87" s="738"/>
      <c r="PE87" s="738"/>
      <c r="PF87" s="738"/>
      <c r="PG87" s="738"/>
      <c r="PH87" s="738"/>
      <c r="PI87" s="738"/>
      <c r="PJ87" s="738"/>
      <c r="PK87" s="738"/>
      <c r="PL87" s="738"/>
      <c r="PM87" s="738"/>
      <c r="PN87" s="738"/>
      <c r="PO87" s="738"/>
      <c r="PP87" s="738"/>
      <c r="PQ87" s="738"/>
      <c r="PR87" s="738"/>
      <c r="PS87" s="738"/>
      <c r="PT87" s="738"/>
      <c r="PU87" s="738"/>
      <c r="PV87" s="738"/>
      <c r="PW87" s="738"/>
      <c r="PX87" s="738"/>
      <c r="PY87" s="738"/>
      <c r="PZ87" s="738"/>
      <c r="QA87" s="738"/>
      <c r="QB87" s="738"/>
      <c r="QC87" s="738"/>
      <c r="QD87" s="738"/>
      <c r="QE87" s="738"/>
      <c r="QF87" s="738"/>
      <c r="QG87" s="738"/>
      <c r="QH87" s="738"/>
      <c r="QI87" s="738"/>
      <c r="QJ87" s="738"/>
      <c r="QK87" s="738"/>
      <c r="QL87" s="738"/>
      <c r="QM87" s="738"/>
      <c r="QN87" s="738"/>
      <c r="QO87" s="738"/>
      <c r="QP87" s="738"/>
      <c r="QQ87" s="738"/>
      <c r="QR87" s="738"/>
      <c r="QS87" s="738"/>
      <c r="QT87" s="738"/>
      <c r="QU87" s="738"/>
      <c r="QV87" s="738"/>
      <c r="QW87" s="738"/>
      <c r="QX87" s="738"/>
      <c r="QY87" s="738"/>
      <c r="QZ87" s="738"/>
      <c r="RA87" s="738"/>
      <c r="RB87" s="738"/>
      <c r="RC87" s="738"/>
      <c r="RD87" s="738"/>
      <c r="RE87" s="738"/>
      <c r="RF87" s="738"/>
      <c r="RG87" s="738"/>
      <c r="RH87" s="738"/>
      <c r="RI87" s="738"/>
      <c r="RJ87" s="738"/>
      <c r="RK87" s="738"/>
      <c r="RL87" s="738"/>
      <c r="RM87" s="738"/>
      <c r="RN87" s="738"/>
      <c r="RO87" s="738"/>
      <c r="RP87" s="738"/>
      <c r="RQ87" s="738"/>
      <c r="RR87" s="738"/>
      <c r="RS87" s="738"/>
      <c r="RT87" s="738"/>
      <c r="RU87" s="738"/>
      <c r="RV87" s="738"/>
      <c r="RW87" s="738"/>
      <c r="RX87" s="738"/>
      <c r="RY87" s="738"/>
      <c r="RZ87" s="738"/>
      <c r="SA87" s="738"/>
      <c r="SB87" s="738"/>
      <c r="SC87" s="738"/>
      <c r="SD87" s="738"/>
      <c r="SE87" s="738"/>
      <c r="SF87" s="738"/>
      <c r="SG87" s="738"/>
      <c r="SH87" s="738"/>
      <c r="SI87" s="738"/>
      <c r="SJ87" s="738"/>
      <c r="SK87" s="738"/>
      <c r="SL87" s="738"/>
      <c r="SM87" s="738"/>
      <c r="SN87" s="738"/>
      <c r="SO87" s="738"/>
      <c r="SP87" s="738"/>
      <c r="SQ87" s="738"/>
      <c r="SR87" s="738"/>
      <c r="SS87" s="738"/>
      <c r="ST87" s="738"/>
      <c r="SU87" s="738"/>
      <c r="SV87" s="738"/>
      <c r="SW87" s="738"/>
      <c r="SX87" s="738"/>
      <c r="SY87" s="738"/>
      <c r="SZ87" s="738"/>
      <c r="TA87" s="738"/>
      <c r="TB87" s="738"/>
      <c r="TC87" s="738"/>
      <c r="TD87" s="738"/>
      <c r="TE87" s="738"/>
      <c r="TF87" s="738"/>
      <c r="TG87" s="738"/>
      <c r="TH87" s="738"/>
      <c r="TI87" s="738"/>
      <c r="TJ87" s="738"/>
      <c r="TK87" s="738"/>
      <c r="TL87" s="738"/>
      <c r="TM87" s="738"/>
      <c r="TN87" s="738"/>
      <c r="TO87" s="738"/>
      <c r="TP87" s="738"/>
      <c r="TQ87" s="738"/>
      <c r="TR87" s="738"/>
      <c r="TS87" s="738"/>
      <c r="TT87" s="738"/>
      <c r="TU87" s="738"/>
      <c r="TV87" s="738"/>
      <c r="TW87" s="738"/>
      <c r="TX87" s="738"/>
      <c r="TY87" s="738"/>
      <c r="TZ87" s="738"/>
      <c r="UA87" s="738"/>
      <c r="UB87" s="738"/>
      <c r="UC87" s="738"/>
      <c r="UD87" s="738"/>
      <c r="UE87" s="738"/>
      <c r="UF87" s="738"/>
      <c r="UG87" s="738"/>
      <c r="UH87" s="738"/>
      <c r="UI87" s="738"/>
      <c r="UJ87" s="738"/>
      <c r="UK87" s="738"/>
      <c r="UL87" s="738"/>
      <c r="UM87" s="738"/>
      <c r="UN87" s="738"/>
      <c r="UO87" s="738"/>
      <c r="UP87" s="738"/>
      <c r="UQ87" s="738"/>
      <c r="UR87" s="738"/>
      <c r="US87" s="738"/>
      <c r="UT87" s="738"/>
      <c r="UU87" s="738"/>
      <c r="UV87" s="738"/>
      <c r="UW87" s="738"/>
      <c r="UX87" s="738"/>
      <c r="UY87" s="738"/>
      <c r="UZ87" s="738"/>
      <c r="VA87" s="738"/>
      <c r="VB87" s="738"/>
      <c r="VC87" s="738"/>
      <c r="VD87" s="738"/>
      <c r="VE87" s="738"/>
      <c r="VF87" s="738"/>
      <c r="VG87" s="738"/>
      <c r="VH87" s="738"/>
      <c r="VI87" s="738"/>
      <c r="VJ87" s="738"/>
      <c r="VK87" s="738"/>
      <c r="VL87" s="738"/>
      <c r="VM87" s="738"/>
      <c r="VN87" s="738"/>
      <c r="VO87" s="738"/>
      <c r="VP87" s="738"/>
      <c r="VQ87" s="738"/>
      <c r="VR87" s="738"/>
      <c r="VS87" s="738"/>
      <c r="VT87" s="738"/>
      <c r="VU87" s="738"/>
      <c r="VV87" s="738"/>
      <c r="VW87" s="738"/>
      <c r="VX87" s="738"/>
      <c r="VY87" s="738"/>
      <c r="VZ87" s="738"/>
      <c r="WA87" s="738"/>
      <c r="WB87" s="738"/>
      <c r="WC87" s="738"/>
      <c r="WD87" s="738"/>
      <c r="WE87" s="738"/>
      <c r="WF87" s="738"/>
      <c r="WG87" s="738"/>
      <c r="WH87" s="738"/>
      <c r="WI87" s="738"/>
      <c r="WJ87" s="738"/>
      <c r="WK87" s="738"/>
      <c r="WL87" s="738"/>
      <c r="WM87" s="738"/>
      <c r="WN87" s="738"/>
      <c r="WO87" s="738"/>
      <c r="WP87" s="738"/>
      <c r="WQ87" s="738"/>
      <c r="WR87" s="738"/>
      <c r="WS87" s="738"/>
      <c r="WT87" s="738"/>
      <c r="WU87" s="738"/>
      <c r="WV87" s="738"/>
      <c r="WW87" s="738"/>
      <c r="WX87" s="738"/>
      <c r="WY87" s="738"/>
      <c r="WZ87" s="738"/>
      <c r="XA87" s="738"/>
      <c r="XB87" s="738"/>
      <c r="XC87" s="738"/>
      <c r="XD87" s="738"/>
      <c r="XE87" s="738"/>
      <c r="XF87" s="738"/>
      <c r="XG87" s="738"/>
      <c r="XH87" s="738"/>
      <c r="XI87" s="738"/>
      <c r="XJ87" s="738"/>
      <c r="XK87" s="738"/>
      <c r="XL87" s="738"/>
      <c r="XM87" s="738"/>
      <c r="XN87" s="738"/>
      <c r="XO87" s="738"/>
      <c r="XP87" s="738"/>
      <c r="XQ87" s="738"/>
      <c r="XR87" s="738"/>
      <c r="XS87" s="738"/>
      <c r="XT87" s="738"/>
      <c r="XU87" s="738"/>
      <c r="XV87" s="738"/>
      <c r="XW87" s="738"/>
      <c r="XX87" s="738"/>
      <c r="XY87" s="738"/>
      <c r="XZ87" s="738"/>
      <c r="YA87" s="738"/>
      <c r="YB87" s="738"/>
      <c r="YC87" s="738"/>
      <c r="YD87" s="738"/>
      <c r="YE87" s="738"/>
      <c r="YF87" s="738"/>
      <c r="YG87" s="738"/>
      <c r="YH87" s="738"/>
      <c r="YI87" s="738"/>
      <c r="YJ87" s="738"/>
      <c r="YK87" s="738"/>
      <c r="YL87" s="738"/>
      <c r="YM87" s="738"/>
      <c r="YN87" s="738"/>
      <c r="YO87" s="738"/>
      <c r="YP87" s="738"/>
      <c r="YQ87" s="738"/>
      <c r="YR87" s="738"/>
      <c r="YS87" s="738"/>
      <c r="YT87" s="738"/>
      <c r="YU87" s="738"/>
      <c r="YV87" s="738"/>
      <c r="YW87" s="738"/>
      <c r="YX87" s="738"/>
      <c r="YY87" s="738"/>
      <c r="YZ87" s="738"/>
      <c r="ZA87" s="738"/>
      <c r="ZB87" s="738"/>
      <c r="ZC87" s="738"/>
      <c r="ZD87" s="738"/>
      <c r="ZE87" s="738"/>
      <c r="ZF87" s="738"/>
      <c r="ZG87" s="738"/>
      <c r="ZH87" s="738"/>
      <c r="ZI87" s="738"/>
      <c r="ZJ87" s="738"/>
      <c r="ZK87" s="738"/>
      <c r="ZL87" s="738"/>
      <c r="ZM87" s="738"/>
      <c r="ZN87" s="738"/>
      <c r="ZO87" s="738"/>
      <c r="ZP87" s="738"/>
      <c r="ZQ87" s="738"/>
      <c r="ZR87" s="738"/>
      <c r="ZS87" s="738"/>
      <c r="ZT87" s="738"/>
      <c r="ZU87" s="738"/>
      <c r="ZV87" s="738"/>
      <c r="ZW87" s="738"/>
      <c r="ZX87" s="738"/>
      <c r="ZY87" s="738"/>
      <c r="ZZ87" s="738"/>
      <c r="AAA87" s="738"/>
      <c r="AAB87" s="738"/>
      <c r="AAC87" s="738"/>
      <c r="AAD87" s="738"/>
      <c r="AAE87" s="738"/>
      <c r="AAF87" s="738"/>
      <c r="AAG87" s="738"/>
      <c r="AAH87" s="738"/>
      <c r="AAI87" s="738"/>
      <c r="AAJ87" s="738"/>
      <c r="AAK87" s="738"/>
      <c r="AAL87" s="738"/>
      <c r="AAM87" s="738"/>
      <c r="AAN87" s="738"/>
      <c r="AAO87" s="738"/>
      <c r="AAP87" s="738"/>
      <c r="AAQ87" s="738"/>
      <c r="AAR87" s="738"/>
      <c r="AAS87" s="738"/>
      <c r="AAT87" s="738"/>
      <c r="AAU87" s="738"/>
      <c r="AAV87" s="738"/>
      <c r="AAW87" s="738"/>
      <c r="AAX87" s="738"/>
      <c r="AAY87" s="738"/>
      <c r="AAZ87" s="738"/>
      <c r="ABA87" s="738"/>
      <c r="ABB87" s="738"/>
      <c r="ABC87" s="738"/>
      <c r="ABD87" s="738"/>
      <c r="ABE87" s="738"/>
      <c r="ABF87" s="738"/>
      <c r="ABG87" s="738"/>
      <c r="ABH87" s="738"/>
      <c r="ABI87" s="738"/>
      <c r="ABJ87" s="738"/>
      <c r="ABK87" s="738"/>
      <c r="ABL87" s="738"/>
      <c r="ABM87" s="738"/>
      <c r="ABN87" s="738"/>
      <c r="ABO87" s="738"/>
      <c r="ABP87" s="738"/>
      <c r="ABQ87" s="738"/>
      <c r="ABR87" s="738"/>
      <c r="ABS87" s="738"/>
      <c r="ABT87" s="738"/>
      <c r="ABU87" s="738"/>
      <c r="ABV87" s="738"/>
      <c r="ABW87" s="738"/>
      <c r="ABX87" s="738"/>
      <c r="ABY87" s="738"/>
      <c r="ABZ87" s="738"/>
      <c r="ACA87" s="738"/>
      <c r="ACB87" s="738"/>
      <c r="ACC87" s="738"/>
      <c r="ACD87" s="738"/>
      <c r="ACE87" s="738"/>
      <c r="ACF87" s="738"/>
      <c r="ACG87" s="738"/>
      <c r="ACH87" s="738"/>
      <c r="ACI87" s="738"/>
      <c r="ACJ87" s="738"/>
      <c r="ACK87" s="738"/>
      <c r="ACL87" s="738"/>
      <c r="ACM87" s="738"/>
      <c r="ACN87" s="738"/>
      <c r="ACO87" s="738"/>
      <c r="ACP87" s="738"/>
      <c r="ACQ87" s="738"/>
      <c r="ACR87" s="738"/>
      <c r="ACS87" s="738"/>
      <c r="ACT87" s="738"/>
      <c r="ACU87" s="738"/>
      <c r="ACV87" s="738"/>
      <c r="ACW87" s="738"/>
      <c r="ACX87" s="738"/>
      <c r="ACY87" s="738"/>
      <c r="ACZ87" s="738"/>
      <c r="ADA87" s="738"/>
      <c r="ADB87" s="738"/>
      <c r="ADC87" s="738"/>
      <c r="ADD87" s="738"/>
      <c r="ADE87" s="738"/>
      <c r="ADF87" s="738"/>
      <c r="ADG87" s="738"/>
      <c r="ADH87" s="738"/>
      <c r="ADI87" s="738"/>
      <c r="ADJ87" s="738"/>
      <c r="ADK87" s="738"/>
      <c r="ADL87" s="738"/>
      <c r="ADM87" s="738"/>
      <c r="ADN87" s="738"/>
      <c r="ADO87" s="738"/>
      <c r="ADP87" s="738"/>
      <c r="ADQ87" s="738"/>
      <c r="ADR87" s="738"/>
      <c r="ADS87" s="738"/>
      <c r="ADT87" s="738"/>
      <c r="ADU87" s="738"/>
      <c r="ADV87" s="738"/>
      <c r="ADW87" s="738"/>
      <c r="ADX87" s="738"/>
      <c r="ADY87" s="738"/>
      <c r="ADZ87" s="738"/>
      <c r="AEA87" s="738"/>
      <c r="AEB87" s="738"/>
      <c r="AEC87" s="738"/>
      <c r="AED87" s="738"/>
      <c r="AEE87" s="738"/>
      <c r="AEF87" s="738"/>
      <c r="AEG87" s="738"/>
      <c r="AEH87" s="738"/>
      <c r="AEI87" s="738"/>
      <c r="AEJ87" s="738"/>
      <c r="AEK87" s="738"/>
      <c r="AEL87" s="738"/>
      <c r="AEM87" s="738"/>
      <c r="AEN87" s="738"/>
      <c r="AEO87" s="738"/>
      <c r="AEP87" s="738"/>
      <c r="AEQ87" s="738"/>
      <c r="AER87" s="738"/>
      <c r="AES87" s="738"/>
      <c r="AET87" s="738"/>
      <c r="AEU87" s="738"/>
      <c r="AEV87" s="738"/>
      <c r="AEW87" s="738"/>
      <c r="AEX87" s="738"/>
      <c r="AEY87" s="738"/>
      <c r="AEZ87" s="738"/>
      <c r="AFA87" s="738"/>
      <c r="AFB87" s="738"/>
      <c r="AFC87" s="738"/>
      <c r="AFD87" s="738"/>
      <c r="AFE87" s="738"/>
      <c r="AFF87" s="738"/>
      <c r="AFG87" s="738"/>
      <c r="AFH87" s="738"/>
      <c r="AFI87" s="738"/>
      <c r="AFJ87" s="738"/>
      <c r="AFK87" s="738"/>
      <c r="AFL87" s="738"/>
      <c r="AFM87" s="738"/>
      <c r="AFN87" s="738"/>
      <c r="AFO87" s="738"/>
      <c r="AFP87" s="738"/>
      <c r="AFQ87" s="738"/>
      <c r="AFR87" s="738"/>
      <c r="AFS87" s="738"/>
      <c r="AFT87" s="738"/>
      <c r="AFU87" s="738"/>
      <c r="AFV87" s="738"/>
      <c r="AFW87" s="738"/>
      <c r="AFX87" s="738"/>
      <c r="AFY87" s="738"/>
      <c r="AFZ87" s="738"/>
      <c r="AGA87" s="738"/>
      <c r="AGB87" s="738"/>
      <c r="AGC87" s="738"/>
      <c r="AGD87" s="738"/>
      <c r="AGE87" s="738"/>
      <c r="AGF87" s="738"/>
      <c r="AGG87" s="738"/>
      <c r="AGH87" s="738"/>
      <c r="AGI87" s="738"/>
      <c r="AGJ87" s="738"/>
      <c r="AGK87" s="738"/>
      <c r="AGL87" s="738"/>
      <c r="AGM87" s="738"/>
      <c r="AGN87" s="738"/>
      <c r="AGO87" s="738"/>
      <c r="AGP87" s="738"/>
      <c r="AGQ87" s="738"/>
      <c r="AGR87" s="738"/>
      <c r="AGS87" s="738"/>
      <c r="AGT87" s="738"/>
      <c r="AGU87" s="738"/>
      <c r="AGV87" s="738"/>
      <c r="AGW87" s="738"/>
      <c r="AGX87" s="738"/>
      <c r="AGY87" s="738"/>
      <c r="AGZ87" s="738"/>
      <c r="AHA87" s="738"/>
      <c r="AHB87" s="738"/>
      <c r="AHC87" s="738"/>
      <c r="AHD87" s="738"/>
      <c r="AHE87" s="738"/>
      <c r="AHF87" s="738"/>
      <c r="AHG87" s="738"/>
      <c r="AHH87" s="738"/>
      <c r="AHI87" s="738"/>
      <c r="AHJ87" s="738"/>
      <c r="AHK87" s="738"/>
      <c r="AHL87" s="738"/>
      <c r="AHM87" s="738"/>
      <c r="AHN87" s="738"/>
      <c r="AHO87" s="738"/>
      <c r="AHP87" s="738"/>
      <c r="AHQ87" s="738"/>
      <c r="AHR87" s="738"/>
      <c r="AHS87" s="738"/>
      <c r="AHT87" s="738"/>
      <c r="AHU87" s="738"/>
      <c r="AHV87" s="738"/>
      <c r="AHW87" s="738"/>
      <c r="AHX87" s="738"/>
      <c r="AHY87" s="738"/>
      <c r="AHZ87" s="738"/>
      <c r="AIA87" s="738"/>
      <c r="AIB87" s="738"/>
      <c r="AIC87" s="738"/>
      <c r="AID87" s="738"/>
      <c r="AIE87" s="738"/>
      <c r="AIF87" s="738"/>
      <c r="AIG87" s="738"/>
      <c r="AIH87" s="738"/>
      <c r="AII87" s="738"/>
      <c r="AIJ87" s="738"/>
      <c r="AIK87" s="738"/>
      <c r="AIL87" s="738"/>
      <c r="AIM87" s="738"/>
      <c r="AIN87" s="738"/>
      <c r="AIO87" s="738"/>
      <c r="AIP87" s="738"/>
      <c r="AIQ87" s="738"/>
      <c r="AIR87" s="738"/>
      <c r="AIS87" s="738"/>
      <c r="AIT87" s="738"/>
      <c r="AIU87" s="738"/>
      <c r="AIV87" s="738"/>
      <c r="AIW87" s="738"/>
      <c r="AIX87" s="738"/>
      <c r="AIY87" s="738"/>
      <c r="AIZ87" s="738"/>
      <c r="AJA87" s="738"/>
      <c r="AJB87" s="738"/>
      <c r="AJC87" s="738"/>
      <c r="AJD87" s="738"/>
      <c r="AJE87" s="738"/>
      <c r="AJF87" s="738"/>
      <c r="AJG87" s="738"/>
      <c r="AJH87" s="738"/>
      <c r="AJI87" s="738"/>
      <c r="AJJ87" s="738"/>
      <c r="AJK87" s="738"/>
      <c r="AJL87" s="738"/>
      <c r="AJM87" s="738"/>
      <c r="AJN87" s="738"/>
      <c r="AJO87" s="738"/>
      <c r="AJP87" s="738"/>
      <c r="AJQ87" s="738"/>
      <c r="AJR87" s="738"/>
      <c r="AJS87" s="738"/>
      <c r="AJT87" s="738"/>
      <c r="AJU87" s="738"/>
      <c r="AJV87" s="738"/>
      <c r="AJW87" s="738"/>
      <c r="AJX87" s="738"/>
      <c r="AJY87" s="738"/>
      <c r="AJZ87" s="738"/>
      <c r="AKA87" s="738"/>
      <c r="AKB87" s="738"/>
      <c r="AKC87" s="738"/>
      <c r="AKD87" s="738"/>
      <c r="AKE87" s="738"/>
      <c r="AKF87" s="738"/>
      <c r="AKG87" s="738"/>
      <c r="AKH87" s="738"/>
      <c r="AKI87" s="738"/>
      <c r="AKJ87" s="738"/>
      <c r="AKK87" s="738"/>
      <c r="AKL87" s="738"/>
      <c r="AKM87" s="738"/>
      <c r="AKN87" s="738"/>
      <c r="AKO87" s="738"/>
      <c r="AKP87" s="738"/>
      <c r="AKQ87" s="738"/>
      <c r="AKR87" s="738"/>
      <c r="AKS87" s="738"/>
      <c r="AKT87" s="738"/>
      <c r="AKU87" s="738"/>
      <c r="AKV87" s="738"/>
      <c r="AKW87" s="738"/>
      <c r="AKX87" s="738"/>
      <c r="AKY87" s="738"/>
      <c r="AKZ87" s="738"/>
      <c r="ALA87" s="738"/>
      <c r="ALB87" s="738"/>
      <c r="ALC87" s="738"/>
      <c r="ALD87" s="738"/>
      <c r="ALE87" s="738"/>
      <c r="ALF87" s="738"/>
      <c r="ALG87" s="738"/>
      <c r="ALH87" s="738"/>
      <c r="ALI87" s="738"/>
      <c r="ALJ87" s="738"/>
      <c r="ALK87" s="738"/>
      <c r="ALL87" s="738"/>
      <c r="ALM87" s="738"/>
      <c r="ALN87" s="738"/>
      <c r="ALO87" s="738"/>
      <c r="ALP87" s="738"/>
      <c r="ALQ87" s="738"/>
      <c r="ALR87" s="738"/>
      <c r="ALS87" s="738"/>
      <c r="ALT87" s="738"/>
      <c r="ALU87" s="738"/>
    </row>
    <row r="88" spans="1:1009" s="224" customFormat="1" ht="13.5" hidden="1" customHeight="1">
      <c r="A88" s="225">
        <v>79</v>
      </c>
      <c r="B88" s="217"/>
      <c r="C88" s="217"/>
      <c r="D88" s="241" t="s">
        <v>264</v>
      </c>
      <c r="E88" s="241"/>
      <c r="F88" s="241"/>
      <c r="G88" s="217"/>
      <c r="H88" s="728"/>
      <c r="I88" s="729" t="s">
        <v>1220</v>
      </c>
      <c r="J88" s="729"/>
      <c r="K88" s="728" t="s">
        <v>1221</v>
      </c>
      <c r="L88" s="728" t="s">
        <v>820</v>
      </c>
      <c r="M88" s="731"/>
      <c r="N88" s="735" t="s">
        <v>863</v>
      </c>
      <c r="O88" s="281" t="s">
        <v>864</v>
      </c>
      <c r="P88" s="728" t="s">
        <v>1222</v>
      </c>
      <c r="Q88" s="252"/>
      <c r="R88" s="731"/>
      <c r="S88" s="232"/>
      <c r="T88" s="733"/>
      <c r="U88" s="728"/>
      <c r="V88" s="734"/>
      <c r="W88" s="732"/>
      <c r="X88" s="732"/>
      <c r="Y88" s="731"/>
      <c r="AA88" s="733"/>
      <c r="AB88" s="728"/>
      <c r="AC88" s="497"/>
      <c r="AD88" s="728"/>
      <c r="AE88" s="731"/>
      <c r="AF88" s="731"/>
    </row>
    <row r="89" spans="1:1009" s="224" customFormat="1" ht="13.5" hidden="1" customHeight="1">
      <c r="A89" s="225">
        <v>80</v>
      </c>
      <c r="B89" s="217"/>
      <c r="C89" s="217"/>
      <c r="D89" s="241" t="s">
        <v>1662</v>
      </c>
      <c r="E89" s="241"/>
      <c r="F89" s="241"/>
      <c r="G89" s="217"/>
      <c r="H89" s="728" t="s">
        <v>1225</v>
      </c>
      <c r="I89" s="729" t="s">
        <v>1226</v>
      </c>
      <c r="J89" s="729"/>
      <c r="K89" s="729" t="s">
        <v>939</v>
      </c>
      <c r="L89" s="728" t="s">
        <v>817</v>
      </c>
      <c r="M89" s="731"/>
      <c r="N89" s="728" t="s">
        <v>863</v>
      </c>
      <c r="O89" s="731"/>
      <c r="P89" s="728"/>
      <c r="Q89" s="252"/>
      <c r="R89" s="731"/>
      <c r="S89" s="232"/>
      <c r="T89" s="733"/>
      <c r="U89" s="728"/>
      <c r="V89" s="734"/>
      <c r="W89" s="732"/>
      <c r="X89" s="732"/>
      <c r="Y89" s="731"/>
      <c r="AA89" s="733"/>
      <c r="AB89" s="728"/>
      <c r="AC89" s="729"/>
      <c r="AD89" s="728"/>
      <c r="AE89" s="731"/>
      <c r="AF89" s="731"/>
    </row>
    <row r="90" spans="1:1009" s="224" customFormat="1" ht="13.5" hidden="1" customHeight="1">
      <c r="A90" s="225">
        <v>81</v>
      </c>
      <c r="B90" s="217"/>
      <c r="C90" s="217" t="s">
        <v>1577</v>
      </c>
      <c r="D90" s="241" t="s">
        <v>2267</v>
      </c>
      <c r="E90" s="241"/>
      <c r="F90" s="241"/>
      <c r="G90" s="217"/>
      <c r="H90" s="263" t="s">
        <v>2268</v>
      </c>
      <c r="I90" s="729"/>
      <c r="J90" s="729"/>
      <c r="K90" s="255" t="s">
        <v>1585</v>
      </c>
      <c r="L90" s="728" t="s">
        <v>817</v>
      </c>
      <c r="M90" s="731" t="s">
        <v>864</v>
      </c>
      <c r="N90" s="243" t="s">
        <v>1054</v>
      </c>
      <c r="O90" s="280"/>
      <c r="P90" s="728"/>
      <c r="Q90" s="730"/>
      <c r="R90" s="731"/>
      <c r="S90" s="232"/>
      <c r="T90" s="733"/>
      <c r="U90" s="728"/>
      <c r="V90" s="734"/>
      <c r="W90" s="732"/>
      <c r="X90" s="732"/>
      <c r="Y90" s="731"/>
      <c r="AA90" s="733"/>
      <c r="AB90" s="728"/>
      <c r="AC90" s="729"/>
      <c r="AD90" s="728"/>
      <c r="AE90" s="731"/>
      <c r="AF90" s="731"/>
    </row>
    <row r="91" spans="1:1009" s="224" customFormat="1" ht="12" customHeight="1">
      <c r="A91" s="225">
        <f>SUBTOTAL(103,createCase1418[ID])</f>
        <v>31</v>
      </c>
      <c r="C91" s="225">
        <f>SUBTOTAL(103,createCase1418[Donnée (Niveau 2)])</f>
        <v>16</v>
      </c>
      <c r="D91" s="225">
        <f>SUBTOTAL(103,createCase1418[Donnée (Niveau 3)])</f>
        <v>13</v>
      </c>
      <c r="E91" s="225">
        <f>SUBTOTAL(103,createCase1418[Donnée (Niveau 4)])</f>
        <v>0</v>
      </c>
      <c r="F91" s="225">
        <f>SUBTOTAL(103,createCase1418[Donnée (Niveau 5)])</f>
        <v>0</v>
      </c>
      <c r="G91" s="225">
        <f>SUBTOTAL(103,createCase1418[Donnée (Niveau 6)])</f>
        <v>0</v>
      </c>
      <c r="H91" s="225">
        <f>SUBTOTAL(103,createCase1418[Description])</f>
        <v>28</v>
      </c>
      <c r="I91" s="225">
        <f>SUBTOTAL(103,createCase1418[Exemples])</f>
        <v>18</v>
      </c>
      <c r="J91" s="225"/>
      <c r="K91" s="724">
        <f>SUBTOTAL(103,createCase1418[Nouvelle balise])</f>
        <v>31</v>
      </c>
      <c r="L91" s="724"/>
      <c r="M91" s="725">
        <f>SUBTOTAL(103,createCase1418[Objet])</f>
        <v>5</v>
      </c>
      <c r="N91" s="724">
        <f>SUBTOTAL(103,createCase1418[Format (ou type)])</f>
        <v>31</v>
      </c>
      <c r="O91" s="274"/>
      <c r="P91" s="225"/>
      <c r="Q91" s="225"/>
      <c r="R91" s="225"/>
      <c r="T91" s="271">
        <f>SUBTOTAL(103,createCase1418[Commentaire Hub Santé])</f>
        <v>4</v>
      </c>
      <c r="U91" s="225">
        <f>SUBTOTAL(103,createCase1418[Commentaire Philippe Dreyfus])</f>
        <v>2</v>
      </c>
      <c r="V91" s="239"/>
      <c r="W91" s="225">
        <f>SUBTOTAL(103,createCase1418[Commentaire Yann Penverne])</f>
        <v>0</v>
      </c>
      <c r="X91" s="225">
        <f>SUBTOTAL(103,createCase1418[Métier])-COUNTIFS(createCase1418[Métier],"=X")</f>
        <v>0</v>
      </c>
    </row>
    <row r="92" spans="1:1009" s="128" customFormat="1" ht="12" customHeight="1">
      <c r="A92" s="3"/>
      <c r="B92" s="3"/>
      <c r="C92" s="131"/>
      <c r="D92" s="131"/>
      <c r="E92" s="131"/>
      <c r="F92" s="131"/>
      <c r="G92" s="5"/>
      <c r="H92" s="155"/>
      <c r="I92" s="225"/>
      <c r="J92" s="155"/>
      <c r="K92" s="5"/>
      <c r="L92" s="188"/>
      <c r="M92" s="56"/>
      <c r="N92" s="56"/>
      <c r="O92" s="56"/>
      <c r="P92" s="728"/>
      <c r="Q92" s="728"/>
      <c r="R92"/>
      <c r="S92" s="178"/>
      <c r="T92" s="5"/>
      <c r="U92" s="159"/>
      <c r="V92" s="56"/>
      <c r="W92" s="56"/>
      <c r="ALS92"/>
      <c r="ALT92"/>
      <c r="ALU92"/>
    </row>
    <row r="93" spans="1:1009" s="128" customFormat="1" ht="12" customHeight="1">
      <c r="A93" s="129"/>
      <c r="B93" s="129"/>
      <c r="C93" s="129"/>
      <c r="D93" s="129"/>
      <c r="E93" s="129"/>
      <c r="F93" s="129"/>
      <c r="G93" s="96"/>
      <c r="H93" s="96"/>
      <c r="I93" s="225"/>
      <c r="J93" s="159"/>
      <c r="K93" s="96"/>
      <c r="L93" s="173"/>
      <c r="M93" s="277"/>
      <c r="N93" s="277"/>
      <c r="O93" s="96"/>
      <c r="P93" s="96"/>
      <c r="Q93" s="96"/>
      <c r="R93"/>
      <c r="S93" s="179"/>
      <c r="T93" s="96"/>
      <c r="U93" s="159"/>
      <c r="V93" s="96"/>
      <c r="W93" s="96"/>
      <c r="ALS93"/>
      <c r="ALT93"/>
      <c r="ALU93"/>
    </row>
    <row r="94" spans="1:1009" s="128" customFormat="1" ht="12" customHeight="1">
      <c r="I94" s="224"/>
      <c r="L94" s="173"/>
      <c r="M94" s="277"/>
      <c r="N94" s="277"/>
      <c r="O94" s="96"/>
      <c r="P94" s="96"/>
      <c r="Q94" s="96"/>
      <c r="R94"/>
      <c r="S94" s="179"/>
      <c r="T94" s="96"/>
      <c r="U94" s="159"/>
      <c r="V94" s="96"/>
      <c r="W94" s="96"/>
      <c r="ALS94"/>
      <c r="ALT94"/>
      <c r="ALU94"/>
    </row>
    <row r="95" spans="1:1009" s="128" customFormat="1" ht="12" customHeight="1">
      <c r="I95" s="224"/>
      <c r="L95" s="173"/>
      <c r="M95" s="277"/>
      <c r="N95" s="277"/>
      <c r="O95" s="96"/>
      <c r="P95" s="96"/>
      <c r="Q95" s="96"/>
      <c r="R95"/>
      <c r="S95" s="179"/>
      <c r="T95" s="96"/>
      <c r="U95" s="159"/>
      <c r="V95" s="96"/>
      <c r="W95" s="96"/>
      <c r="ALS95"/>
      <c r="ALT95"/>
      <c r="ALU95"/>
    </row>
    <row r="96" spans="1:1009" ht="12" customHeight="1">
      <c r="A96" s="123"/>
      <c r="B96" s="662"/>
      <c r="C96" s="661"/>
      <c r="D96" s="123"/>
      <c r="E96" s="123"/>
      <c r="F96" s="123"/>
      <c r="G96" s="112"/>
      <c r="H96" s="112"/>
      <c r="I96" s="276"/>
      <c r="J96" s="161"/>
      <c r="K96" s="112"/>
      <c r="L96" s="190"/>
      <c r="M96" s="125"/>
      <c r="N96" s="125"/>
      <c r="O96" s="112"/>
      <c r="P96" s="112"/>
      <c r="Q96" s="112"/>
      <c r="S96" s="180"/>
      <c r="T96" s="112"/>
      <c r="V96" s="112"/>
      <c r="W96" s="112"/>
    </row>
    <row r="97" spans="1:23" ht="12" customHeight="1">
      <c r="A97" s="123"/>
      <c r="B97" s="661"/>
      <c r="C97" s="661"/>
      <c r="D97" s="123"/>
      <c r="E97" s="123"/>
      <c r="F97" s="123"/>
      <c r="G97" s="112"/>
      <c r="H97" s="112"/>
      <c r="I97" s="276"/>
      <c r="J97" s="161"/>
      <c r="K97" s="112"/>
      <c r="L97" s="190"/>
      <c r="M97" s="125"/>
      <c r="N97" s="125"/>
      <c r="O97" s="112"/>
      <c r="P97" s="112"/>
      <c r="Q97" s="112"/>
      <c r="S97" s="180"/>
      <c r="T97" s="112"/>
      <c r="V97" s="112"/>
      <c r="W97" s="112"/>
    </row>
    <row r="98" spans="1:23" ht="12" customHeight="1">
      <c r="A98" s="130"/>
      <c r="B98" s="661"/>
      <c r="C98" s="661"/>
      <c r="D98" s="130"/>
      <c r="E98" s="130"/>
      <c r="F98" s="130"/>
    </row>
  </sheetData>
  <mergeCells count="1">
    <mergeCell ref="H1:I2"/>
  </mergeCells>
  <phoneticPr fontId="81" type="noConversion"/>
  <conditionalFormatting sqref="A15 C15:G15">
    <cfRule type="expression" dxfId="481" priority="5">
      <formula>#REF!=1</formula>
    </cfRule>
    <cfRule type="expression" dxfId="480" priority="6">
      <formula>AND($X15=1,#REF!=1)</formula>
    </cfRule>
    <cfRule type="expression" dxfId="479" priority="7">
      <formula>AND(NOT(ISBLANK($R15)),ISBLANK(#REF!),ISBLANK($X15))</formula>
    </cfRule>
    <cfRule type="expression" dxfId="478" priority="8">
      <formula>OR($X15="X",#REF!="X")</formula>
    </cfRule>
  </conditionalFormatting>
  <conditionalFormatting sqref="A92:F93 A96 C96:F96 A97:F98 A145:F914">
    <cfRule type="expression" dxfId="477" priority="183">
      <formula>OR($W92="X",$V92="X")</formula>
    </cfRule>
    <cfRule type="expression" dxfId="476" priority="184">
      <formula>AND($W92=1,$V92=1)</formula>
    </cfRule>
    <cfRule type="expression" dxfId="475" priority="185">
      <formula>$W92=1</formula>
    </cfRule>
    <cfRule type="expression" dxfId="474" priority="186">
      <formula>$V92=1</formula>
    </cfRule>
  </conditionalFormatting>
  <conditionalFormatting sqref="A9:G9 B10:G10 A10:A14 A16:A90">
    <cfRule type="expression" dxfId="473" priority="187">
      <formula>#REF!=1</formula>
    </cfRule>
    <cfRule type="expression" dxfId="472" priority="190">
      <formula>OR($X9="X",#REF!="X")</formula>
    </cfRule>
  </conditionalFormatting>
  <conditionalFormatting sqref="A9:G14 A16:G16 A16:A90 A17:C18 A19:G21 A22:B22 E17:G18 D22:G22 B23:C26 E23:G26 B27:G29 D30:G34 B30:B43 E35:G40 B44:G44">
    <cfRule type="expression" dxfId="471" priority="188">
      <formula>AND($X9=1,#REF!=1)</formula>
    </cfRule>
  </conditionalFormatting>
  <conditionalFormatting sqref="A9:G14 A16:G16 A16:A90 A17:C18 E17:G18 A19:G21 A22:B22 D22:G22 B23:C26 E23:G26 B27:G29 D30:G34 B30:B43 E35:G40 B44:G44">
    <cfRule type="expression" dxfId="470" priority="189">
      <formula>AND(NOT(ISBLANK($R9)),ISBLANK(#REF!),ISBLANK($X9))</formula>
    </cfRule>
  </conditionalFormatting>
  <conditionalFormatting sqref="B11:G14 B16:G16 B17:C18 E17:G18 B19:G21 B22 D22:G22 B23:C26 E23:G26 B27:G29 D30:G34 B30:B43 E35:G40 B44:G44">
    <cfRule type="expression" dxfId="469" priority="191">
      <formula>OR($X11="X",#REF!="X")</formula>
    </cfRule>
    <cfRule type="expression" dxfId="468" priority="192">
      <formula>#REF!=1</formula>
    </cfRule>
  </conditionalFormatting>
  <conditionalFormatting sqref="C9:C14 C16:C29 D22 C44">
    <cfRule type="expression" dxfId="467" priority="4273">
      <formula>AND($M9="X",$B9&lt;&gt;"")</formula>
    </cfRule>
  </conditionalFormatting>
  <conditionalFormatting sqref="C22">
    <cfRule type="expression" dxfId="466" priority="148">
      <formula>$X22=1</formula>
    </cfRule>
    <cfRule type="expression" dxfId="465" priority="149">
      <formula>AND($X22=1,#REF!=1)</formula>
    </cfRule>
    <cfRule type="expression" dxfId="464" priority="150">
      <formula>AND(NOT(ISBLANK($R22)),ISBLANK(#REF!),ISBLANK($X22))</formula>
    </cfRule>
    <cfRule type="expression" dxfId="463" priority="151">
      <formula>OR($X22="X",#REF!="X")</formula>
    </cfRule>
    <cfRule type="expression" dxfId="462" priority="152">
      <formula>#REF!=1</formula>
    </cfRule>
  </conditionalFormatting>
  <conditionalFormatting sqref="C30:C40">
    <cfRule type="expression" dxfId="461" priority="4276">
      <formula>AND($X30=1,#REF!=1)</formula>
    </cfRule>
    <cfRule type="expression" dxfId="460" priority="4277">
      <formula>$X30=1</formula>
    </cfRule>
    <cfRule type="expression" dxfId="459" priority="4278">
      <formula>AND(NOT(ISBLANK($R30)),ISBLANK(#REF!),ISBLANK($X30))</formula>
    </cfRule>
    <cfRule type="expression" dxfId="458" priority="4279">
      <formula>OR($X30="X",#REF!="X")</formula>
    </cfRule>
    <cfRule type="expression" dxfId="457" priority="4280">
      <formula>#REF!=1</formula>
    </cfRule>
    <cfRule type="expression" dxfId="456" priority="4281">
      <formula>AND($M30="X",$B30&lt;&gt;"")</formula>
    </cfRule>
  </conditionalFormatting>
  <conditionalFormatting sqref="C41 C42:F42">
    <cfRule type="expression" dxfId="455" priority="146">
      <formula>$AD41=1</formula>
    </cfRule>
  </conditionalFormatting>
  <conditionalFormatting sqref="C41 C42:F43">
    <cfRule type="expression" dxfId="454" priority="143">
      <formula>AND($AE41=1,$AD41=1)</formula>
    </cfRule>
    <cfRule type="expression" dxfId="453" priority="144">
      <formula>$AE41=1</formula>
    </cfRule>
    <cfRule type="expression" dxfId="452" priority="145">
      <formula>OR($AE41="X",$AD41="X")</formula>
    </cfRule>
    <cfRule type="expression" dxfId="451" priority="147">
      <formula>AND(NOT(ISBLANK($X41)),ISBLANK($AD41),ISBLANK($AE41))</formula>
    </cfRule>
  </conditionalFormatting>
  <conditionalFormatting sqref="C41:C43">
    <cfRule type="expression" dxfId="450" priority="4286">
      <formula>AND($S41="X",OR($B41&lt;&gt;"",$C41&lt;&gt;""))</formula>
    </cfRule>
  </conditionalFormatting>
  <conditionalFormatting sqref="C15:G15 A15:A90">
    <cfRule type="expression" dxfId="449" priority="4">
      <formula>$X15=1</formula>
    </cfRule>
  </conditionalFormatting>
  <conditionalFormatting sqref="C45:G49 C50:D50 E50:E52 C51:C52 G51:G52 C53:G90">
    <cfRule type="expression" dxfId="448" priority="29">
      <formula>OR($AF45="X",$AE45="X")</formula>
    </cfRule>
  </conditionalFormatting>
  <conditionalFormatting sqref="C45:G49 C50:E50 C51:C52 E51:E52 G51:G52 C53:G90">
    <cfRule type="expression" dxfId="447" priority="30">
      <formula>AND($AF45=1,$AE45=1)</formula>
    </cfRule>
    <cfRule type="expression" dxfId="446" priority="31">
      <formula>$AF45=1</formula>
    </cfRule>
  </conditionalFormatting>
  <conditionalFormatting sqref="C45:G49 E50:G50 C50:D52 E51:E52 G51:G52 C53:G90">
    <cfRule type="expression" dxfId="445" priority="33">
      <formula>AND(NOT(ISBLANK($X45)),ISBLANK($AE45),ISBLANK($AF45))</formula>
    </cfRule>
  </conditionalFormatting>
  <conditionalFormatting sqref="C45:G50 C51:C52 E51:E52 G51:G52 C53:G90">
    <cfRule type="expression" dxfId="444" priority="32">
      <formula>$AE45=1</formula>
    </cfRule>
  </conditionalFormatting>
  <conditionalFormatting sqref="D9:D14 D16 D19:D21 D27:D34 D44 D41">
    <cfRule type="expression" dxfId="443" priority="4288">
      <formula>AND($M9="X",OR($B9&lt;&gt;"",$C9&lt;&gt;""))</formula>
    </cfRule>
  </conditionalFormatting>
  <conditionalFormatting sqref="D15">
    <cfRule type="expression" dxfId="442" priority="4637">
      <formula>AND($M15="X",OR($C15&lt;&gt;"",#REF!&lt;&gt;""))</formula>
    </cfRule>
  </conditionalFormatting>
  <conditionalFormatting sqref="D35:D40">
    <cfRule type="expression" dxfId="441" priority="72">
      <formula>OR($AF35="X",$AE35="X")</formula>
    </cfRule>
    <cfRule type="expression" dxfId="440" priority="73">
      <formula>AND($AF35=1,$AE35=1)</formula>
    </cfRule>
    <cfRule type="expression" dxfId="439" priority="74">
      <formula>$AF35=1</formula>
    </cfRule>
    <cfRule type="expression" dxfId="438" priority="75">
      <formula>$AE35=1</formula>
    </cfRule>
    <cfRule type="expression" dxfId="437" priority="76">
      <formula>AND(NOT(ISBLANK($X35)),ISBLANK($AE35),ISBLANK($AF35))</formula>
    </cfRule>
  </conditionalFormatting>
  <conditionalFormatting sqref="D42:D43">
    <cfRule type="expression" dxfId="436" priority="4292">
      <formula>AND($S42="X",OR($B42&lt;&gt;"",$C42&lt;&gt;"",$D42&lt;&gt;""))</formula>
    </cfRule>
  </conditionalFormatting>
  <conditionalFormatting sqref="D45:D49 D53:D90">
    <cfRule type="expression" dxfId="435" priority="4580">
      <formula>AND($M45="X",$C45&lt;&gt;"")</formula>
    </cfRule>
  </conditionalFormatting>
  <conditionalFormatting sqref="D50 E50:E52">
    <cfRule type="expression" dxfId="434" priority="4589">
      <formula>AND($M50="X",OR($C50&lt;&gt;"",#REF!&lt;&gt;""))</formula>
    </cfRule>
  </conditionalFormatting>
  <conditionalFormatting sqref="D51:D52">
    <cfRule type="expression" dxfId="433" priority="4582">
      <formula>AND($M51="X",OR(#REF!&lt;&gt;"",$C51&lt;&gt;""))</formula>
    </cfRule>
    <cfRule type="expression" dxfId="432" priority="4583">
      <formula>OR($AF51="X",$AE51="X")</formula>
    </cfRule>
    <cfRule type="expression" dxfId="431" priority="4584">
      <formula>AND($AF51=1,$AE51=1)</formula>
    </cfRule>
    <cfRule type="expression" dxfId="430" priority="4585">
      <formula>$AF51=1</formula>
    </cfRule>
    <cfRule type="expression" dxfId="429" priority="4586">
      <formula>$AE51=1</formula>
    </cfRule>
  </conditionalFormatting>
  <conditionalFormatting sqref="D41:G41 E17:G18 A9:G14 A16:G16 A17:C18 A19:G21 A22:B22 D22:G22 B23:C26 E23:G26 B27:G29 D30:G34 B30:B43 E35:G40 B44:G44">
    <cfRule type="expression" dxfId="428" priority="177">
      <formula>$X9=1</formula>
    </cfRule>
  </conditionalFormatting>
  <conditionalFormatting sqref="D41:G41">
    <cfRule type="expression" dxfId="427" priority="130">
      <formula>AND($X41=1,#REF!=1)</formula>
    </cfRule>
    <cfRule type="expression" dxfId="426" priority="131">
      <formula>AND(NOT(ISBLANK($R41)),ISBLANK(#REF!),ISBLANK($X41))</formula>
    </cfRule>
    <cfRule type="expression" dxfId="425" priority="132">
      <formula>OR($X41="X",#REF!="X")</formula>
    </cfRule>
    <cfRule type="expression" dxfId="424" priority="133">
      <formula>#REF!=1</formula>
    </cfRule>
  </conditionalFormatting>
  <conditionalFormatting sqref="E2:E3">
    <cfRule type="dataBar" priority="128">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4 E16 E19:E21 E27:E41 E44">
    <cfRule type="expression" dxfId="423" priority="4304">
      <formula>AND($M9="X",OR($B9&lt;&gt;"",$C9&lt;&gt;"",$D9&lt;&gt;""))</formula>
    </cfRule>
  </conditionalFormatting>
  <conditionalFormatting sqref="E15">
    <cfRule type="expression" dxfId="422" priority="4638">
      <formula>AND($M15="X",OR($C15&lt;&gt;"",#REF!&lt;&gt;"",$D15&lt;&gt;""))</formula>
    </cfRule>
  </conditionalFormatting>
  <conditionalFormatting sqref="E17:E18">
    <cfRule type="expression" dxfId="421" priority="14">
      <formula>AND($M17="X",OR($B17&lt;&gt;"",$C17&lt;&gt;"",#REF!&lt;&gt;""))</formula>
    </cfRule>
  </conditionalFormatting>
  <conditionalFormatting sqref="E22">
    <cfRule type="expression" dxfId="420" priority="4307">
      <formula>AND($M22="X",OR($B22&lt;&gt;"",$D22&lt;&gt;"",#REF!&lt;&gt;""))</formula>
    </cfRule>
  </conditionalFormatting>
  <conditionalFormatting sqref="E23:E26">
    <cfRule type="expression" dxfId="419" priority="4308">
      <formula>AND($M23="X",OR($B23&lt;&gt;"",$C23&lt;&gt;"",#REF!&lt;&gt;""))</formula>
    </cfRule>
  </conditionalFormatting>
  <conditionalFormatting sqref="E42:E43 D35:D40">
    <cfRule type="expression" dxfId="418" priority="4309">
      <formula>AND($S35="X",OR($B35&lt;&gt;"",$C35&lt;&gt;"",$D35&lt;&gt;"",$E35&lt;&gt;""))</formula>
    </cfRule>
  </conditionalFormatting>
  <conditionalFormatting sqref="E45:E49 E53:E90">
    <cfRule type="expression" dxfId="417" priority="4587">
      <formula>AND($M45="X",OR($C45&lt;&gt;"",$D45&lt;&gt;""))</formula>
    </cfRule>
  </conditionalFormatting>
  <conditionalFormatting sqref="E50">
    <cfRule type="expression" dxfId="416" priority="4591">
      <formula>AND($M50="X",OR($C50&lt;&gt;"",#REF!&lt;&gt;"",$D50&lt;&gt;""))</formula>
    </cfRule>
    <cfRule type="expression" dxfId="415" priority="4592">
      <formula>AND($M50="X",OR($C50&lt;&gt;"",#REF!&lt;&gt;"",$D50&lt;&gt;"",$E50&lt;&gt;""))</formula>
    </cfRule>
    <cfRule type="expression" dxfId="414" priority="4593">
      <formula>AND($M50="X",OR($C50&lt;&gt;"",#REF!&lt;&gt;"",$E50&lt;&gt;"",#REF!&lt;&gt;""))</formula>
    </cfRule>
    <cfRule type="expression" dxfId="413" priority="4594">
      <formula>$AE50=1</formula>
    </cfRule>
    <cfRule type="expression" dxfId="412" priority="4595">
      <formula>AND($M50="X",OR($C50&lt;&gt;"",#REF!&lt;&gt;"",$D50&lt;&gt;""))</formula>
    </cfRule>
    <cfRule type="expression" dxfId="411" priority="4596">
      <formula>AND($AF50=1,$AE50=1)</formula>
    </cfRule>
    <cfRule type="expression" dxfId="410" priority="4597">
      <formula>$AF50=1</formula>
    </cfRule>
    <cfRule type="expression" dxfId="409" priority="4598">
      <formula>AND($M50="X",$C50&lt;&gt;"")</formula>
    </cfRule>
    <cfRule type="expression" dxfId="408" priority="4599">
      <formula>AND($M50="X",OR($C50&lt;&gt;"",#REF!&lt;&gt;""))</formula>
    </cfRule>
  </conditionalFormatting>
  <conditionalFormatting sqref="E50:G50">
    <cfRule type="expression" dxfId="407" priority="4600">
      <formula>AND($M50="X",OR($C50&lt;&gt;"",$D50&lt;&gt;"",$E50&lt;&gt;"",$F50&lt;&gt;"",$G50&lt;&gt;""))</formula>
    </cfRule>
    <cfRule type="expression" dxfId="406" priority="4601">
      <formula>AND($AF50=1,$AE50=1)</formula>
    </cfRule>
    <cfRule type="expression" dxfId="405" priority="4602">
      <formula>$AF50=1</formula>
    </cfRule>
    <cfRule type="expression" dxfId="404" priority="4603">
      <formula>OR($AF50="X",$AE50="X")</formula>
    </cfRule>
  </conditionalFormatting>
  <conditionalFormatting sqref="F1:F2">
    <cfRule type="dataBar" priority="17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4 F16 F19:F21 F27:F41 F44">
    <cfRule type="expression" dxfId="403" priority="4310">
      <formula>AND($M9="X",OR($B9&lt;&gt;"",$C9&lt;&gt;"",$D9&lt;&gt;"",$E9&lt;&gt;""))</formula>
    </cfRule>
  </conditionalFormatting>
  <conditionalFormatting sqref="F15">
    <cfRule type="expression" dxfId="402" priority="4639">
      <formula>AND($M15="X",OR($C15&lt;&gt;"",#REF!&lt;&gt;"",$D15&lt;&gt;"",$E15&lt;&gt;""))</formula>
    </cfRule>
  </conditionalFormatting>
  <conditionalFormatting sqref="F17:F18">
    <cfRule type="expression" dxfId="401" priority="15">
      <formula>AND($M17="X",OR($B17&lt;&gt;"",$C17&lt;&gt;"",#REF!&lt;&gt;"",$E17&lt;&gt;""))</formula>
    </cfRule>
  </conditionalFormatting>
  <conditionalFormatting sqref="F22">
    <cfRule type="expression" dxfId="400" priority="4313">
      <formula>AND($M22="X",OR($B22&lt;&gt;"",$D22&lt;&gt;"",#REF!&lt;&gt;"",$E22&lt;&gt;""))</formula>
    </cfRule>
  </conditionalFormatting>
  <conditionalFormatting sqref="F23:F26">
    <cfRule type="expression" dxfId="399" priority="4314">
      <formula>AND($M23="X",OR($B23&lt;&gt;"",$C23&lt;&gt;"",#REF!&lt;&gt;"",$E23&lt;&gt;""))</formula>
    </cfRule>
  </conditionalFormatting>
  <conditionalFormatting sqref="F42:F43">
    <cfRule type="expression" dxfId="398" priority="4315">
      <formula>AND($S42="X",OR($B42&lt;&gt;"",$C42&lt;&gt;"",$D42&lt;&gt;"",$E42&lt;&gt;"",$F42&lt;&gt;""))</formula>
    </cfRule>
  </conditionalFormatting>
  <conditionalFormatting sqref="F45:F49 F53:F90">
    <cfRule type="expression" dxfId="397" priority="4604">
      <formula>AND($M45="X",OR($C45&lt;&gt;"",$D45&lt;&gt;"",$E45&lt;&gt;""))</formula>
    </cfRule>
  </conditionalFormatting>
  <conditionalFormatting sqref="F51:F52">
    <cfRule type="expression" dxfId="396" priority="4606">
      <formula>OR($AF51="X",$AE51="X")</formula>
    </cfRule>
    <cfRule type="expression" dxfId="395" priority="4607">
      <formula>AND($AF51=1,$AE51=1)</formula>
    </cfRule>
    <cfRule type="expression" dxfId="394" priority="4608">
      <formula>$AF51=1</formula>
    </cfRule>
    <cfRule type="expression" dxfId="393" priority="4609">
      <formula>$AE51=1</formula>
    </cfRule>
    <cfRule type="expression" dxfId="392" priority="4610">
      <formula>AND(NOT(ISBLANK($X51)),ISBLANK($AE51),ISBLANK($AF51))</formula>
    </cfRule>
    <cfRule type="expression" dxfId="391" priority="4611">
      <formula>AND($M51="X",OR($C51&lt;&gt;"",#REF!&lt;&gt;"",$E51&lt;&gt;"",#REF!&lt;&gt;""))</formula>
    </cfRule>
  </conditionalFormatting>
  <conditionalFormatting sqref="G9:G14 G16 G19:G21 G27:G41 G44">
    <cfRule type="expression" dxfId="390" priority="4316">
      <formula>AND($M9="X",OR($B9&lt;&gt;"",$C9&lt;&gt;"",$D9&lt;&gt;"",$E9&lt;&gt;"",$F9&lt;&gt;""))</formula>
    </cfRule>
  </conditionalFormatting>
  <conditionalFormatting sqref="G15">
    <cfRule type="expression" dxfId="389" priority="4640">
      <formula>AND($M15="X",OR($C15&lt;&gt;"",#REF!&lt;&gt;"",$D15&lt;&gt;"",$E15&lt;&gt;"",$F15&lt;&gt;""))</formula>
    </cfRule>
  </conditionalFormatting>
  <conditionalFormatting sqref="G17:G18">
    <cfRule type="expression" dxfId="388" priority="16">
      <formula>AND($M17="X",OR($B17&lt;&gt;"",$C17&lt;&gt;"",#REF!&lt;&gt;"",$E17&lt;&gt;"",$F17&lt;&gt;""))</formula>
    </cfRule>
  </conditionalFormatting>
  <conditionalFormatting sqref="G22">
    <cfRule type="expression" dxfId="387" priority="4319">
      <formula>AND($M22="X",OR($B22&lt;&gt;"",$D22&lt;&gt;"",#REF!&lt;&gt;"",$E22&lt;&gt;"",$F22&lt;&gt;""))</formula>
    </cfRule>
  </conditionalFormatting>
  <conditionalFormatting sqref="G23:G26">
    <cfRule type="expression" dxfId="386" priority="4320">
      <formula>AND($M23="X",OR($B23&lt;&gt;"",$C23&lt;&gt;"",#REF!&lt;&gt;"",$E23&lt;&gt;"",$F23&lt;&gt;""))</formula>
    </cfRule>
  </conditionalFormatting>
  <conditionalFormatting sqref="G45:G49 G53:G90">
    <cfRule type="expression" dxfId="385" priority="4612">
      <formula>AND($M45="X",OR($C45&lt;&gt;"",$D45&lt;&gt;"",$E45&lt;&gt;"",$F45&lt;&gt;""))</formula>
    </cfRule>
  </conditionalFormatting>
  <conditionalFormatting sqref="G51:G52">
    <cfRule type="expression" dxfId="384" priority="4614">
      <formula>AND($M51="X",OR($C51&lt;&gt;"",#REF!&lt;&gt;"",$E51&lt;&gt;"",#REF!&lt;&gt;""))</formula>
    </cfRule>
  </conditionalFormatting>
  <conditionalFormatting sqref="H92:H93 H96:H98 H145:H914">
    <cfRule type="expression" dxfId="383" priority="176">
      <formula>$K92="X"</formula>
    </cfRule>
  </conditionalFormatting>
  <conditionalFormatting sqref="I16">
    <cfRule type="expression" dxfId="382" priority="17">
      <formula>$X16=1</formula>
    </cfRule>
    <cfRule type="expression" dxfId="381" priority="18">
      <formula>AND($X16=1,#REF!=1)</formula>
    </cfRule>
    <cfRule type="expression" dxfId="380" priority="19">
      <formula>AND(NOT(ISBLANK($R16)),ISBLANK(#REF!),ISBLANK($X16))</formula>
    </cfRule>
    <cfRule type="expression" dxfId="379" priority="20">
      <formula>OR($X16="X",#REF!="X")</formula>
    </cfRule>
    <cfRule type="expression" dxfId="378" priority="21">
      <formula>#REF!=1</formula>
    </cfRule>
    <cfRule type="expression" dxfId="377" priority="22">
      <formula>AND($M16="X",OR($B16&lt;&gt;"",$C16&lt;&gt;"",$D16&lt;&gt;"",$E16&lt;&gt;"",$F16&lt;&gt;""))</formula>
    </cfRule>
  </conditionalFormatting>
  <conditionalFormatting sqref="I19">
    <cfRule type="expression" dxfId="376" priority="4621">
      <formula>$M20="X"</formula>
    </cfRule>
  </conditionalFormatting>
  <conditionalFormatting sqref="I11:J14 J16 I17:J18 J19:J20 I21:J34 I48:J90">
    <cfRule type="expression" dxfId="375" priority="174">
      <formula>$M11="X"</formula>
    </cfRule>
  </conditionalFormatting>
  <conditionalFormatting sqref="I35:J43">
    <cfRule type="expression" dxfId="374" priority="70">
      <formula>$S35="X"</formula>
    </cfRule>
  </conditionalFormatting>
  <conditionalFormatting sqref="I41:J46">
    <cfRule type="expression" dxfId="373" priority="34">
      <formula>$M41="X"</formula>
    </cfRule>
  </conditionalFormatting>
  <conditionalFormatting sqref="K50:K87 K89">
    <cfRule type="cellIs" dxfId="372" priority="23" operator="equal">
      <formula>"1..1"</formula>
    </cfRule>
    <cfRule type="cellIs" dxfId="371" priority="24" operator="equal">
      <formula>"0..n"</formula>
    </cfRule>
    <cfRule type="cellIs" dxfId="370" priority="25" operator="equal">
      <formula>"0..1"</formula>
    </cfRule>
  </conditionalFormatting>
  <conditionalFormatting sqref="L9:L89">
    <cfRule type="cellIs" dxfId="369" priority="1" operator="equal">
      <formula>"1..1"</formula>
    </cfRule>
    <cfRule type="cellIs" dxfId="368" priority="2" operator="equal">
      <formula>"0..n"</formula>
    </cfRule>
    <cfRule type="cellIs" dxfId="367"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K9" activePane="bottomRight" state="frozen"/>
      <selection pane="topRight" activeCell="H1" sqref="H1"/>
      <selection pane="bottomLeft" activeCell="A9" sqref="A9"/>
      <selection pane="bottomRight" activeCell="R13" sqref="R13"/>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25.5" style="96" customWidth="1"/>
    <col min="12" max="12" width="6" style="173" customWidth="1"/>
    <col min="13" max="13" width="7" style="96" customWidth="1"/>
    <col min="14" max="14" width="12.625" style="277" customWidth="1"/>
    <col min="15" max="15" width="28.125" style="96" customWidth="1"/>
    <col min="16" max="16" width="8.875" style="96" customWidth="1"/>
    <col min="17" max="17" width="9.5" style="96" hidden="1" customWidth="1"/>
    <col min="18" max="18" width="11"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2269</v>
      </c>
      <c r="C1" s="129"/>
      <c r="G1" s="128"/>
      <c r="H1" s="128"/>
      <c r="I1" s="128"/>
      <c r="X1" s="128"/>
      <c r="ALR1"/>
    </row>
    <row r="2" spans="1:1006" ht="13.5" customHeight="1">
      <c r="A2" s="128" t="s">
        <v>851</v>
      </c>
      <c r="B2" s="128" t="s">
        <v>2270</v>
      </c>
      <c r="C2" s="142"/>
      <c r="E2" s="157"/>
      <c r="G2" s="128"/>
      <c r="X2" s="128"/>
      <c r="ALR2"/>
    </row>
    <row r="3" spans="1:1006" ht="13.5" customHeight="1">
      <c r="C3" s="128" t="s">
        <v>2271</v>
      </c>
      <c r="G3" s="137"/>
      <c r="X3" s="128"/>
      <c r="ALR3"/>
    </row>
    <row r="4" spans="1:1006" s="149" customFormat="1" ht="13.5" customHeight="1">
      <c r="A4" s="128"/>
      <c r="B4" s="128"/>
      <c r="C4" s="128" t="s">
        <v>2272</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2273</v>
      </c>
      <c r="D5" s="138"/>
      <c r="E5" s="146"/>
      <c r="F5" s="138"/>
      <c r="X5" s="128"/>
      <c r="ALR5"/>
    </row>
    <row r="6" spans="1:1006" ht="13.5" customHeight="1">
      <c r="C6" s="144"/>
      <c r="D6" s="138"/>
      <c r="G6" s="128"/>
      <c r="H6" s="128"/>
      <c r="I6" s="128"/>
      <c r="X6" s="128"/>
      <c r="ALR6"/>
    </row>
    <row r="7" spans="1:1006" ht="13.5" customHeight="1">
      <c r="A7"/>
      <c r="B7"/>
      <c r="C7" s="138"/>
      <c r="D7" s="377"/>
      <c r="E7" s="138"/>
      <c r="F7" s="138"/>
      <c r="P7" s="703"/>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27"/>
      <c r="E9" s="727"/>
      <c r="F9" s="727"/>
      <c r="G9" s="727"/>
      <c r="H9" s="728" t="s">
        <v>950</v>
      </c>
      <c r="I9" s="316" t="s">
        <v>1612</v>
      </c>
      <c r="J9" s="672"/>
      <c r="K9" s="729" t="s">
        <v>919</v>
      </c>
      <c r="L9" s="728" t="s">
        <v>820</v>
      </c>
      <c r="M9" s="730"/>
      <c r="N9" s="728" t="s">
        <v>863</v>
      </c>
      <c r="O9" s="731"/>
      <c r="P9" s="728"/>
      <c r="Q9" s="732"/>
      <c r="R9" s="732" t="s">
        <v>864</v>
      </c>
      <c r="S9" s="232"/>
      <c r="T9" s="733"/>
      <c r="U9" s="728"/>
      <c r="V9" s="734"/>
      <c r="W9" s="728"/>
      <c r="X9" s="731">
        <v>1</v>
      </c>
    </row>
    <row r="10" spans="1:1006" s="224" customFormat="1" ht="13.5" customHeight="1">
      <c r="A10" s="225">
        <v>2</v>
      </c>
      <c r="B10" s="217" t="s">
        <v>2198</v>
      </c>
      <c r="C10" s="240"/>
      <c r="D10" s="241"/>
      <c r="E10" s="241"/>
      <c r="F10" s="241"/>
      <c r="G10" s="241"/>
      <c r="H10" s="728" t="s">
        <v>2274</v>
      </c>
      <c r="I10" s="316" t="s">
        <v>2200</v>
      </c>
      <c r="J10" s="745"/>
      <c r="K10" s="729" t="s">
        <v>2201</v>
      </c>
      <c r="L10" s="728" t="s">
        <v>820</v>
      </c>
      <c r="M10" s="730"/>
      <c r="N10" s="728" t="s">
        <v>863</v>
      </c>
      <c r="O10" s="731"/>
      <c r="P10" s="728"/>
      <c r="Q10" s="732"/>
      <c r="R10" s="732" t="s">
        <v>864</v>
      </c>
      <c r="S10" s="232"/>
      <c r="T10" s="733"/>
      <c r="U10" s="728"/>
      <c r="V10" s="734"/>
      <c r="W10" s="728"/>
      <c r="X10" s="731"/>
    </row>
    <row r="11" spans="1:1006" s="224" customFormat="1" ht="13.5" customHeight="1">
      <c r="A11" s="225">
        <v>3</v>
      </c>
      <c r="B11" s="217" t="s">
        <v>2275</v>
      </c>
      <c r="C11" s="240"/>
      <c r="D11" s="241"/>
      <c r="E11" s="241"/>
      <c r="F11" s="241"/>
      <c r="G11" s="241"/>
      <c r="H11" s="728" t="s">
        <v>2276</v>
      </c>
      <c r="I11" s="729" t="s">
        <v>930</v>
      </c>
      <c r="J11" s="729"/>
      <c r="K11" s="728" t="s">
        <v>2277</v>
      </c>
      <c r="L11" s="728" t="s">
        <v>817</v>
      </c>
      <c r="M11" s="730" t="s">
        <v>864</v>
      </c>
      <c r="N11" s="728" t="s">
        <v>2277</v>
      </c>
      <c r="O11" s="731"/>
      <c r="P11" s="728" t="s">
        <v>932</v>
      </c>
      <c r="Q11" s="732"/>
      <c r="R11" s="732" t="s">
        <v>864</v>
      </c>
      <c r="S11" s="232"/>
      <c r="T11" s="733"/>
      <c r="U11" s="728"/>
      <c r="V11" s="734"/>
      <c r="W11" s="728"/>
      <c r="X11" s="731"/>
    </row>
    <row r="12" spans="1:1006" s="224" customFormat="1" ht="13.5" customHeight="1">
      <c r="A12" s="225">
        <v>4</v>
      </c>
      <c r="B12" s="217"/>
      <c r="C12" s="217" t="s">
        <v>2278</v>
      </c>
      <c r="D12" s="241"/>
      <c r="E12" s="241"/>
      <c r="F12" s="241"/>
      <c r="G12" s="241"/>
      <c r="H12" s="728" t="s">
        <v>2279</v>
      </c>
      <c r="I12" s="745"/>
      <c r="J12" s="745"/>
      <c r="K12" s="729" t="s">
        <v>2192</v>
      </c>
      <c r="L12" s="728" t="s">
        <v>820</v>
      </c>
      <c r="M12" s="730"/>
      <c r="N12" s="728" t="s">
        <v>879</v>
      </c>
      <c r="O12" s="731"/>
      <c r="P12" s="728" t="s">
        <v>932</v>
      </c>
      <c r="Q12" s="732"/>
      <c r="R12" s="732" t="s">
        <v>864</v>
      </c>
      <c r="S12" s="232"/>
      <c r="T12" s="733" t="s">
        <v>2280</v>
      </c>
      <c r="U12" s="728"/>
      <c r="V12" s="734"/>
      <c r="W12" s="728"/>
      <c r="X12" s="731"/>
    </row>
    <row r="13" spans="1:1006" s="224" customFormat="1" ht="13.5" customHeight="1">
      <c r="A13" s="225">
        <v>5</v>
      </c>
      <c r="B13" s="217"/>
      <c r="C13" s="722" t="s">
        <v>2281</v>
      </c>
      <c r="D13" s="241"/>
      <c r="E13" s="241"/>
      <c r="F13" s="241"/>
      <c r="G13" s="241"/>
      <c r="H13" s="728" t="s">
        <v>2282</v>
      </c>
      <c r="I13" s="748"/>
      <c r="J13" s="745"/>
      <c r="K13" s="729" t="s">
        <v>2283</v>
      </c>
      <c r="L13" s="728" t="s">
        <v>817</v>
      </c>
      <c r="M13" s="730"/>
      <c r="N13" s="728" t="s">
        <v>863</v>
      </c>
      <c r="O13" s="731" t="s">
        <v>864</v>
      </c>
      <c r="P13" s="728"/>
      <c r="Q13" s="732"/>
      <c r="R13" s="732" t="s">
        <v>864</v>
      </c>
      <c r="S13" s="232"/>
      <c r="T13" s="733" t="s">
        <v>2280</v>
      </c>
      <c r="U13" s="728"/>
      <c r="V13" s="734"/>
      <c r="W13" s="728"/>
      <c r="X13" s="731"/>
    </row>
    <row r="14" spans="1:1006" s="224" customFormat="1" ht="13.5" customHeight="1">
      <c r="A14" s="225">
        <v>6</v>
      </c>
      <c r="B14" s="217"/>
      <c r="C14" s="722" t="s">
        <v>2284</v>
      </c>
      <c r="D14" s="241"/>
      <c r="E14" s="241"/>
      <c r="F14" s="241"/>
      <c r="G14" s="241"/>
      <c r="H14" s="728" t="s">
        <v>2285</v>
      </c>
      <c r="I14" s="748"/>
      <c r="J14" s="745"/>
      <c r="K14" s="729" t="s">
        <v>2286</v>
      </c>
      <c r="L14" s="728" t="s">
        <v>817</v>
      </c>
      <c r="M14" s="730"/>
      <c r="N14" s="728" t="s">
        <v>863</v>
      </c>
      <c r="O14" s="731" t="s">
        <v>864</v>
      </c>
      <c r="P14" s="728"/>
      <c r="Q14" s="732"/>
      <c r="R14" s="732" t="s">
        <v>864</v>
      </c>
      <c r="S14" s="232"/>
      <c r="T14" s="733" t="s">
        <v>2280</v>
      </c>
      <c r="U14" s="728"/>
      <c r="V14" s="734"/>
      <c r="W14" s="728"/>
      <c r="X14" s="731"/>
    </row>
    <row r="15" spans="1:1006" s="224" customFormat="1" ht="13.5" customHeight="1">
      <c r="A15" s="225">
        <v>7</v>
      </c>
      <c r="B15" s="217"/>
      <c r="C15" s="721" t="s">
        <v>2287</v>
      </c>
      <c r="D15" s="221"/>
      <c r="E15" s="221"/>
      <c r="F15" s="221"/>
      <c r="G15" s="221"/>
      <c r="H15" s="728" t="s">
        <v>2288</v>
      </c>
      <c r="I15" s="723"/>
      <c r="J15" s="131"/>
      <c r="K15" s="729" t="s">
        <v>2289</v>
      </c>
      <c r="L15" s="728" t="s">
        <v>820</v>
      </c>
      <c r="M15" s="730"/>
      <c r="N15" s="728" t="s">
        <v>863</v>
      </c>
      <c r="O15" s="731" t="s">
        <v>864</v>
      </c>
      <c r="P15" s="729" t="s">
        <v>2290</v>
      </c>
      <c r="Q15" s="732"/>
      <c r="R15" s="732" t="s">
        <v>864</v>
      </c>
      <c r="S15" s="232"/>
      <c r="T15" s="733" t="s">
        <v>2291</v>
      </c>
      <c r="U15" s="728"/>
      <c r="V15" s="734"/>
      <c r="W15" s="728"/>
      <c r="X15" s="731"/>
    </row>
    <row r="16" spans="1:1006" s="224" customFormat="1" ht="13.5" customHeight="1">
      <c r="A16" s="225">
        <v>8</v>
      </c>
      <c r="B16" s="217"/>
      <c r="C16" s="217" t="s">
        <v>2292</v>
      </c>
      <c r="D16" s="241"/>
      <c r="E16" s="241"/>
      <c r="F16" s="241"/>
      <c r="G16" s="241"/>
      <c r="H16" s="728" t="s">
        <v>2293</v>
      </c>
      <c r="I16" s="729"/>
      <c r="J16" s="729"/>
      <c r="K16" s="729" t="s">
        <v>939</v>
      </c>
      <c r="L16" s="728" t="s">
        <v>817</v>
      </c>
      <c r="M16" s="730"/>
      <c r="N16" s="728" t="s">
        <v>863</v>
      </c>
      <c r="O16" s="728"/>
      <c r="P16" s="728"/>
      <c r="Q16" s="728"/>
      <c r="R16" s="731" t="s">
        <v>864</v>
      </c>
      <c r="S16" s="232"/>
      <c r="T16" s="728"/>
      <c r="U16" s="731"/>
      <c r="V16" s="731"/>
      <c r="W16" s="731"/>
      <c r="X16" s="731"/>
      <c r="Y16" s="232"/>
      <c r="Z16" s="733"/>
      <c r="AA16" s="728"/>
      <c r="AB16" s="734"/>
      <c r="AC16" s="728"/>
      <c r="AD16" s="731"/>
      <c r="AE16" s="731"/>
      <c r="AF16" s="732"/>
    </row>
    <row r="17" spans="1:32" s="224" customFormat="1" ht="13.5" customHeight="1">
      <c r="A17" s="225">
        <f t="shared" ref="A17:A61" si="0">ROW()-8</f>
        <v>9</v>
      </c>
      <c r="B17" s="217" t="s">
        <v>2260</v>
      </c>
      <c r="C17" s="216"/>
      <c r="D17" s="217"/>
      <c r="E17" s="217"/>
      <c r="F17" s="217"/>
      <c r="G17" s="217"/>
      <c r="H17" s="255" t="s">
        <v>2294</v>
      </c>
      <c r="I17" s="729"/>
      <c r="J17" s="729"/>
      <c r="K17" s="255" t="s">
        <v>2262</v>
      </c>
      <c r="L17" s="728" t="s">
        <v>817</v>
      </c>
      <c r="M17" s="731" t="s">
        <v>864</v>
      </c>
      <c r="N17" s="243" t="s">
        <v>1054</v>
      </c>
      <c r="O17" s="280"/>
      <c r="P17" s="728"/>
      <c r="Q17" s="730"/>
      <c r="R17" s="731"/>
      <c r="S17" s="232"/>
      <c r="T17" s="733"/>
      <c r="U17" s="728"/>
      <c r="V17" s="734"/>
      <c r="W17" s="732"/>
      <c r="X17" s="732"/>
      <c r="Y17" s="731"/>
      <c r="AA17" s="733"/>
      <c r="AB17" s="728"/>
      <c r="AC17" s="729"/>
      <c r="AD17" s="728"/>
      <c r="AE17" s="731"/>
      <c r="AF17" s="731"/>
    </row>
    <row r="18" spans="1:32" s="224" customFormat="1" ht="13.5" customHeight="1">
      <c r="A18" s="225">
        <f t="shared" si="0"/>
        <v>10</v>
      </c>
      <c r="B18" s="217"/>
      <c r="C18" s="217" t="s">
        <v>2263</v>
      </c>
      <c r="D18" s="241"/>
      <c r="E18" s="241"/>
      <c r="F18" s="241"/>
      <c r="G18" s="241"/>
      <c r="H18" s="269" t="s">
        <v>2264</v>
      </c>
      <c r="I18" s="729" t="s">
        <v>2295</v>
      </c>
      <c r="J18" s="269"/>
      <c r="K18" s="729" t="s">
        <v>970</v>
      </c>
      <c r="L18" s="728" t="s">
        <v>817</v>
      </c>
      <c r="M18" s="730"/>
      <c r="N18" s="728" t="s">
        <v>863</v>
      </c>
      <c r="O18" s="268" t="s">
        <v>864</v>
      </c>
      <c r="P18" s="263" t="s">
        <v>1724</v>
      </c>
      <c r="Q18" s="732"/>
      <c r="R18" s="731"/>
      <c r="S18" s="232"/>
      <c r="T18" s="733"/>
      <c r="U18" s="728"/>
      <c r="V18" s="734"/>
      <c r="W18" s="746"/>
      <c r="X18" s="732"/>
      <c r="Y18" s="731"/>
      <c r="AA18" s="733"/>
      <c r="AB18" s="728"/>
      <c r="AC18" s="729"/>
      <c r="AD18" s="728"/>
      <c r="AE18" s="731"/>
      <c r="AF18" s="731"/>
    </row>
    <row r="19" spans="1:32" s="249" customFormat="1" ht="13.5" customHeight="1">
      <c r="A19" s="225">
        <f t="shared" si="0"/>
        <v>11</v>
      </c>
      <c r="B19" s="217"/>
      <c r="C19" s="219" t="s">
        <v>1059</v>
      </c>
      <c r="D19" s="219"/>
      <c r="E19" s="220"/>
      <c r="F19" s="220"/>
      <c r="G19" s="220"/>
      <c r="H19" s="728" t="s">
        <v>1640</v>
      </c>
      <c r="I19" s="729" t="s">
        <v>1061</v>
      </c>
      <c r="J19" s="729"/>
      <c r="K19" s="728" t="s">
        <v>1062</v>
      </c>
      <c r="L19" s="728" t="s">
        <v>817</v>
      </c>
      <c r="M19" s="731"/>
      <c r="N19" s="728" t="s">
        <v>863</v>
      </c>
      <c r="O19" s="731"/>
      <c r="P19" s="728"/>
      <c r="Q19" s="252"/>
      <c r="R19" s="731"/>
      <c r="S19" s="500"/>
      <c r="T19" s="733"/>
      <c r="U19" s="728"/>
      <c r="V19" s="734"/>
      <c r="W19" s="732"/>
      <c r="X19" s="732"/>
      <c r="Y19" s="731"/>
      <c r="Z19" s="224"/>
      <c r="AA19" s="733"/>
      <c r="AB19" s="728"/>
      <c r="AC19" s="729"/>
      <c r="AD19" s="728"/>
      <c r="AE19" s="731"/>
      <c r="AF19" s="731"/>
    </row>
    <row r="20" spans="1:32" s="224" customFormat="1" ht="13.5" customHeight="1">
      <c r="A20" s="225">
        <f t="shared" si="0"/>
        <v>12</v>
      </c>
      <c r="B20" s="217"/>
      <c r="C20" s="217" t="s">
        <v>1063</v>
      </c>
      <c r="D20" s="217"/>
      <c r="E20" s="217"/>
      <c r="F20" s="217"/>
      <c r="G20" s="217"/>
      <c r="H20" s="263" t="s">
        <v>1064</v>
      </c>
      <c r="I20" s="729" t="s">
        <v>1065</v>
      </c>
      <c r="J20" s="729"/>
      <c r="K20" s="728" t="s">
        <v>871</v>
      </c>
      <c r="L20" s="728" t="s">
        <v>817</v>
      </c>
      <c r="M20" s="731"/>
      <c r="N20" s="728" t="s">
        <v>863</v>
      </c>
      <c r="O20" s="731"/>
      <c r="P20" s="728"/>
      <c r="Q20" s="252"/>
      <c r="R20" s="731"/>
      <c r="S20" s="232"/>
      <c r="T20" s="733"/>
      <c r="U20" s="728"/>
      <c r="V20" s="734"/>
      <c r="W20" s="732"/>
      <c r="X20" s="732"/>
      <c r="Y20" s="731"/>
      <c r="AA20" s="733"/>
      <c r="AB20" s="728"/>
      <c r="AC20" s="729"/>
      <c r="AD20" s="728"/>
      <c r="AE20" s="731"/>
      <c r="AF20" s="731"/>
    </row>
    <row r="21" spans="1:32" s="158" customFormat="1" ht="13.5" customHeight="1">
      <c r="A21" s="225">
        <f t="shared" si="0"/>
        <v>13</v>
      </c>
      <c r="B21" s="219"/>
      <c r="C21" s="219" t="s">
        <v>1068</v>
      </c>
      <c r="D21" s="262"/>
      <c r="E21" s="262"/>
      <c r="F21" s="262"/>
      <c r="G21" s="262"/>
      <c r="H21" s="263" t="s">
        <v>1069</v>
      </c>
      <c r="I21" s="264"/>
      <c r="J21" s="264"/>
      <c r="K21" s="264" t="s">
        <v>1070</v>
      </c>
      <c r="L21" s="263" t="s">
        <v>823</v>
      </c>
      <c r="M21" s="268" t="s">
        <v>864</v>
      </c>
      <c r="N21" s="518" t="s">
        <v>1070</v>
      </c>
      <c r="O21" s="268"/>
      <c r="P21" s="268"/>
      <c r="Q21" s="265"/>
      <c r="R21" s="268"/>
      <c r="S21" s="660"/>
      <c r="T21" s="266"/>
      <c r="U21" s="263"/>
      <c r="V21" s="261"/>
      <c r="W21" s="260"/>
      <c r="X21" s="260"/>
      <c r="Y21" s="268"/>
      <c r="AA21" s="266"/>
      <c r="AB21" s="263"/>
      <c r="AC21" s="264"/>
      <c r="AD21" s="263"/>
      <c r="AE21" s="268"/>
      <c r="AF21" s="268"/>
    </row>
    <row r="22" spans="1:32" s="224" customFormat="1" ht="13.5" customHeight="1">
      <c r="A22" s="225">
        <f t="shared" si="0"/>
        <v>14</v>
      </c>
      <c r="B22" s="217"/>
      <c r="C22" s="241"/>
      <c r="D22" s="241" t="s">
        <v>1071</v>
      </c>
      <c r="E22" s="241"/>
      <c r="F22" s="241"/>
      <c r="G22" s="241"/>
      <c r="H22" s="728" t="s">
        <v>1072</v>
      </c>
      <c r="I22" s="736" t="s">
        <v>1073</v>
      </c>
      <c r="J22" s="736"/>
      <c r="K22" s="729" t="s">
        <v>908</v>
      </c>
      <c r="L22" s="728" t="s">
        <v>820</v>
      </c>
      <c r="M22" s="731"/>
      <c r="N22" s="728" t="s">
        <v>863</v>
      </c>
      <c r="O22" s="731" t="s">
        <v>864</v>
      </c>
      <c r="P22" s="729" t="s">
        <v>1641</v>
      </c>
      <c r="Q22" s="730"/>
      <c r="R22" s="731"/>
      <c r="S22" s="232"/>
      <c r="T22" s="733"/>
      <c r="U22" s="728"/>
      <c r="V22" s="734"/>
      <c r="W22" s="374"/>
      <c r="X22" s="260"/>
      <c r="Y22" s="731"/>
      <c r="AA22" s="266"/>
      <c r="AB22" s="728"/>
      <c r="AC22" s="497"/>
      <c r="AD22" s="728"/>
      <c r="AE22" s="731"/>
      <c r="AF22" s="731"/>
    </row>
    <row r="23" spans="1:32" s="224" customFormat="1" ht="13.5" customHeight="1">
      <c r="A23" s="225">
        <f t="shared" si="0"/>
        <v>15</v>
      </c>
      <c r="B23" s="217"/>
      <c r="C23" s="241"/>
      <c r="D23" s="241" t="s">
        <v>1077</v>
      </c>
      <c r="E23" s="241"/>
      <c r="F23" s="241"/>
      <c r="G23" s="241"/>
      <c r="H23" s="728" t="s">
        <v>1078</v>
      </c>
      <c r="I23" s="736" t="s">
        <v>1079</v>
      </c>
      <c r="J23" s="736"/>
      <c r="K23" s="729" t="s">
        <v>1080</v>
      </c>
      <c r="L23" s="728" t="s">
        <v>820</v>
      </c>
      <c r="M23" s="731"/>
      <c r="N23" s="728" t="s">
        <v>863</v>
      </c>
      <c r="O23" s="731"/>
      <c r="P23" s="731"/>
      <c r="Q23" s="730"/>
      <c r="R23" s="731"/>
      <c r="S23" s="232"/>
      <c r="T23" s="733"/>
      <c r="U23" s="728"/>
      <c r="V23" s="734"/>
      <c r="W23" s="374"/>
      <c r="X23" s="260"/>
      <c r="Y23" s="731"/>
      <c r="AA23" s="733"/>
      <c r="AB23" s="728"/>
      <c r="AC23" s="497"/>
      <c r="AD23" s="728"/>
      <c r="AE23" s="731"/>
      <c r="AF23" s="731"/>
    </row>
    <row r="24" spans="1:32" s="224" customFormat="1" ht="13.5" customHeight="1">
      <c r="A24" s="225">
        <f t="shared" si="0"/>
        <v>16</v>
      </c>
      <c r="B24" s="217"/>
      <c r="C24" s="217" t="s">
        <v>1081</v>
      </c>
      <c r="D24" s="221"/>
      <c r="E24" s="221"/>
      <c r="F24" s="221"/>
      <c r="G24" s="221"/>
      <c r="H24" s="728"/>
      <c r="I24" s="729"/>
      <c r="J24" s="729"/>
      <c r="K24" s="729" t="s">
        <v>1082</v>
      </c>
      <c r="L24" s="728" t="s">
        <v>817</v>
      </c>
      <c r="M24" s="731" t="s">
        <v>864</v>
      </c>
      <c r="N24" s="243" t="s">
        <v>1082</v>
      </c>
      <c r="O24" s="731"/>
      <c r="P24" s="728"/>
      <c r="Q24" s="730"/>
      <c r="R24" s="731"/>
      <c r="S24" s="232"/>
      <c r="T24" s="733"/>
      <c r="U24" s="728"/>
      <c r="V24" s="734"/>
      <c r="W24" s="732"/>
      <c r="X24" s="732"/>
      <c r="Y24" s="731"/>
      <c r="AA24" s="733"/>
      <c r="AB24" s="728"/>
      <c r="AC24" s="729"/>
      <c r="AD24" s="728"/>
      <c r="AE24" s="731"/>
      <c r="AF24" s="731"/>
    </row>
    <row r="25" spans="1:32" s="224" customFormat="1" ht="13.5" customHeight="1">
      <c r="A25" s="225">
        <f t="shared" si="0"/>
        <v>17</v>
      </c>
      <c r="B25" s="217"/>
      <c r="C25" s="217"/>
      <c r="D25" s="727" t="s">
        <v>1083</v>
      </c>
      <c r="E25" s="253"/>
      <c r="F25" s="239"/>
      <c r="G25" s="239"/>
      <c r="H25" s="728" t="s">
        <v>1649</v>
      </c>
      <c r="I25" s="729" t="s">
        <v>1085</v>
      </c>
      <c r="J25" s="729"/>
      <c r="K25" s="729" t="s">
        <v>1087</v>
      </c>
      <c r="L25" s="728" t="s">
        <v>820</v>
      </c>
      <c r="M25" s="731"/>
      <c r="N25" s="728" t="s">
        <v>863</v>
      </c>
      <c r="O25" s="731"/>
      <c r="P25" s="728" t="s">
        <v>1088</v>
      </c>
      <c r="Q25" s="730"/>
      <c r="R25" s="731"/>
      <c r="S25" s="232"/>
      <c r="T25" s="733"/>
      <c r="U25" s="728"/>
      <c r="V25" s="734"/>
      <c r="W25" s="732"/>
      <c r="X25" s="732"/>
      <c r="Y25" s="731"/>
      <c r="AA25" s="733"/>
      <c r="AB25" s="728"/>
      <c r="AC25" s="729"/>
      <c r="AD25" s="728"/>
      <c r="AE25" s="731"/>
      <c r="AF25" s="731"/>
    </row>
    <row r="26" spans="1:32" s="254" customFormat="1" ht="13.5" customHeight="1">
      <c r="A26" s="225">
        <f t="shared" si="0"/>
        <v>18</v>
      </c>
      <c r="B26" s="217"/>
      <c r="C26" s="222"/>
      <c r="D26" s="727" t="s">
        <v>1089</v>
      </c>
      <c r="E26" s="221"/>
      <c r="F26" s="221"/>
      <c r="G26" s="221"/>
      <c r="H26" s="728" t="s">
        <v>1090</v>
      </c>
      <c r="I26" s="729" t="s">
        <v>1091</v>
      </c>
      <c r="J26" s="729"/>
      <c r="K26" s="729" t="s">
        <v>1092</v>
      </c>
      <c r="L26" s="728" t="s">
        <v>817</v>
      </c>
      <c r="M26" s="731"/>
      <c r="N26" s="728" t="s">
        <v>863</v>
      </c>
      <c r="O26" s="731"/>
      <c r="P26" s="728"/>
      <c r="Q26" s="730"/>
      <c r="R26" s="731"/>
      <c r="S26" s="664"/>
      <c r="T26" s="733"/>
      <c r="U26" s="728"/>
      <c r="V26" s="734"/>
      <c r="W26" s="732"/>
      <c r="X26" s="732"/>
      <c r="Y26" s="731"/>
      <c r="Z26" s="224"/>
      <c r="AA26" s="733"/>
      <c r="AB26" s="728"/>
      <c r="AC26" s="729"/>
      <c r="AD26" s="728"/>
      <c r="AE26" s="731"/>
      <c r="AF26" s="731"/>
    </row>
    <row r="27" spans="1:32" s="254" customFormat="1" ht="13.5" customHeight="1">
      <c r="A27" s="225">
        <f t="shared" si="0"/>
        <v>19</v>
      </c>
      <c r="B27" s="217"/>
      <c r="C27" s="222"/>
      <c r="D27" s="727" t="s">
        <v>1094</v>
      </c>
      <c r="E27" s="221"/>
      <c r="F27" s="221"/>
      <c r="G27" s="221"/>
      <c r="H27" s="728"/>
      <c r="I27" s="729"/>
      <c r="J27" s="729"/>
      <c r="K27" s="729" t="s">
        <v>1095</v>
      </c>
      <c r="L27" s="728" t="s">
        <v>817</v>
      </c>
      <c r="M27" s="731" t="s">
        <v>864</v>
      </c>
      <c r="N27" s="243" t="s">
        <v>1095</v>
      </c>
      <c r="O27" s="731"/>
      <c r="P27" s="728"/>
      <c r="Q27" s="730"/>
      <c r="R27" s="731"/>
      <c r="S27" s="664"/>
      <c r="T27" s="733"/>
      <c r="U27" s="728"/>
      <c r="V27" s="734"/>
      <c r="W27" s="732"/>
      <c r="X27" s="732"/>
      <c r="Y27" s="731"/>
      <c r="Z27" s="224"/>
      <c r="AA27" s="733"/>
      <c r="AB27" s="728"/>
      <c r="AC27" s="729"/>
      <c r="AD27" s="728"/>
      <c r="AE27" s="731"/>
      <c r="AF27" s="731"/>
    </row>
    <row r="28" spans="1:32" s="254" customFormat="1" ht="13.5" customHeight="1">
      <c r="A28" s="225">
        <f t="shared" si="0"/>
        <v>20</v>
      </c>
      <c r="B28" s="217"/>
      <c r="C28" s="222"/>
      <c r="D28" s="241"/>
      <c r="E28" s="241" t="s">
        <v>1098</v>
      </c>
      <c r="F28" s="241"/>
      <c r="G28" s="241"/>
      <c r="H28" s="728" t="s">
        <v>1099</v>
      </c>
      <c r="I28" s="729" t="s">
        <v>1100</v>
      </c>
      <c r="J28" s="729"/>
      <c r="K28" s="729" t="s">
        <v>1087</v>
      </c>
      <c r="L28" s="728" t="s">
        <v>820</v>
      </c>
      <c r="M28" s="731"/>
      <c r="N28" s="728" t="s">
        <v>863</v>
      </c>
      <c r="O28" s="731"/>
      <c r="P28" s="728" t="s">
        <v>1101</v>
      </c>
      <c r="Q28" s="730"/>
      <c r="R28" s="731"/>
      <c r="S28" s="664"/>
      <c r="T28" s="733"/>
      <c r="U28" s="728"/>
      <c r="V28" s="734"/>
      <c r="W28" s="732"/>
      <c r="X28" s="732"/>
      <c r="Y28" s="731"/>
      <c r="Z28" s="224"/>
      <c r="AA28" s="733"/>
      <c r="AB28" s="728"/>
      <c r="AC28" s="729"/>
      <c r="AD28" s="728"/>
      <c r="AE28" s="731"/>
      <c r="AF28" s="731"/>
    </row>
    <row r="29" spans="1:32" s="224" customFormat="1" ht="13.5" customHeight="1">
      <c r="A29" s="225">
        <f t="shared" si="0"/>
        <v>21</v>
      </c>
      <c r="B29" s="217"/>
      <c r="C29" s="217"/>
      <c r="D29" s="241"/>
      <c r="E29" s="241" t="s">
        <v>1102</v>
      </c>
      <c r="F29" s="241"/>
      <c r="G29" s="241"/>
      <c r="H29" s="728" t="s">
        <v>1650</v>
      </c>
      <c r="I29" s="729" t="s">
        <v>1103</v>
      </c>
      <c r="J29" s="729"/>
      <c r="K29" s="729" t="s">
        <v>970</v>
      </c>
      <c r="L29" s="728" t="s">
        <v>817</v>
      </c>
      <c r="M29" s="731"/>
      <c r="N29" s="728" t="s">
        <v>863</v>
      </c>
      <c r="O29" s="731"/>
      <c r="P29" s="728"/>
      <c r="Q29" s="730"/>
      <c r="R29" s="731"/>
      <c r="S29" s="232"/>
      <c r="T29" s="733"/>
      <c r="U29" s="728"/>
      <c r="V29" s="734"/>
      <c r="W29" s="732"/>
      <c r="X29" s="732"/>
      <c r="Y29" s="731"/>
      <c r="AA29" s="733"/>
      <c r="AB29" s="728"/>
      <c r="AC29" s="729"/>
      <c r="AD29" s="728"/>
      <c r="AE29" s="731"/>
      <c r="AF29" s="731"/>
    </row>
    <row r="30" spans="1:32" s="224" customFormat="1" ht="13.5" customHeight="1">
      <c r="A30" s="225">
        <f t="shared" si="0"/>
        <v>22</v>
      </c>
      <c r="B30" s="217"/>
      <c r="C30" s="217"/>
      <c r="D30" s="241"/>
      <c r="E30" s="241" t="s">
        <v>1104</v>
      </c>
      <c r="F30" s="241"/>
      <c r="G30" s="241"/>
      <c r="H30" s="728" t="s">
        <v>1651</v>
      </c>
      <c r="I30" s="729" t="s">
        <v>1105</v>
      </c>
      <c r="J30" s="729"/>
      <c r="K30" s="729" t="s">
        <v>871</v>
      </c>
      <c r="L30" s="728" t="s">
        <v>817</v>
      </c>
      <c r="M30" s="731"/>
      <c r="N30" s="728" t="s">
        <v>863</v>
      </c>
      <c r="O30" s="731"/>
      <c r="P30" s="728"/>
      <c r="Q30" s="730"/>
      <c r="R30" s="731"/>
      <c r="S30" s="232"/>
      <c r="T30" s="733"/>
      <c r="U30" s="728"/>
      <c r="V30" s="734"/>
      <c r="W30" s="732"/>
      <c r="X30" s="732"/>
      <c r="Y30" s="731"/>
      <c r="AA30" s="733"/>
      <c r="AB30" s="728"/>
      <c r="AC30" s="729"/>
      <c r="AD30" s="728"/>
      <c r="AE30" s="731"/>
      <c r="AF30" s="731"/>
    </row>
    <row r="31" spans="1:32" s="224" customFormat="1" ht="13.5" customHeight="1">
      <c r="A31" s="225">
        <f t="shared" si="0"/>
        <v>23</v>
      </c>
      <c r="B31" s="217"/>
      <c r="C31" s="217" t="s">
        <v>1106</v>
      </c>
      <c r="D31" s="221"/>
      <c r="E31" s="221"/>
      <c r="F31" s="221"/>
      <c r="G31" s="221"/>
      <c r="H31" s="728"/>
      <c r="I31" s="729"/>
      <c r="J31" s="729"/>
      <c r="K31" s="729" t="s">
        <v>1107</v>
      </c>
      <c r="L31" s="728" t="s">
        <v>817</v>
      </c>
      <c r="M31" s="731" t="s">
        <v>864</v>
      </c>
      <c r="N31" s="243" t="s">
        <v>1107</v>
      </c>
      <c r="O31" s="731"/>
      <c r="P31" s="728"/>
      <c r="Q31" s="730"/>
      <c r="R31" s="731"/>
      <c r="S31" s="232"/>
      <c r="T31" s="733"/>
      <c r="U31" s="728"/>
      <c r="V31" s="734"/>
      <c r="W31" s="732"/>
      <c r="X31" s="732"/>
      <c r="Y31" s="731"/>
      <c r="AA31" s="733"/>
      <c r="AB31" s="728"/>
      <c r="AC31" s="729"/>
      <c r="AD31" s="728"/>
      <c r="AE31" s="731"/>
      <c r="AF31" s="731"/>
    </row>
    <row r="32" spans="1:32" s="663" customFormat="1" ht="13.5" customHeight="1">
      <c r="A32" s="225">
        <f t="shared" si="0"/>
        <v>24</v>
      </c>
      <c r="B32" s="217"/>
      <c r="C32" s="217"/>
      <c r="D32" s="241" t="s">
        <v>388</v>
      </c>
      <c r="E32" s="217"/>
      <c r="F32" s="217"/>
      <c r="G32" s="217"/>
      <c r="H32" s="728" t="s">
        <v>1108</v>
      </c>
      <c r="I32" s="729" t="s">
        <v>1109</v>
      </c>
      <c r="J32" s="729"/>
      <c r="K32" s="729" t="s">
        <v>871</v>
      </c>
      <c r="L32" s="728" t="s">
        <v>817</v>
      </c>
      <c r="M32" s="731"/>
      <c r="N32" s="728" t="s">
        <v>863</v>
      </c>
      <c r="O32" s="731"/>
      <c r="P32" s="728"/>
      <c r="Q32" s="252"/>
      <c r="R32" s="731"/>
      <c r="S32" s="747"/>
      <c r="T32" s="733"/>
      <c r="U32" s="728"/>
      <c r="V32" s="734"/>
      <c r="W32" s="732"/>
      <c r="X32" s="732"/>
      <c r="Y32" s="731"/>
      <c r="Z32" s="224"/>
      <c r="AA32" s="733"/>
      <c r="AB32" s="255"/>
      <c r="AC32" s="497"/>
      <c r="AD32" s="728"/>
      <c r="AE32" s="731"/>
      <c r="AF32" s="731"/>
    </row>
    <row r="33" spans="1:32" s="224" customFormat="1" ht="13.5" customHeight="1">
      <c r="A33" s="225">
        <f t="shared" si="0"/>
        <v>25</v>
      </c>
      <c r="B33" s="217"/>
      <c r="C33" s="217"/>
      <c r="D33" s="241" t="s">
        <v>392</v>
      </c>
      <c r="E33" s="217"/>
      <c r="F33" s="217"/>
      <c r="G33" s="217"/>
      <c r="H33" s="728" t="s">
        <v>1112</v>
      </c>
      <c r="I33" s="729">
        <v>59350</v>
      </c>
      <c r="J33" s="729"/>
      <c r="K33" s="729" t="s">
        <v>1114</v>
      </c>
      <c r="L33" s="728" t="s">
        <v>817</v>
      </c>
      <c r="M33" s="731"/>
      <c r="N33" s="728" t="s">
        <v>863</v>
      </c>
      <c r="O33" s="731"/>
      <c r="P33" s="728" t="s">
        <v>1116</v>
      </c>
      <c r="Q33" s="252"/>
      <c r="R33" s="731"/>
      <c r="S33" s="232"/>
      <c r="T33" s="733"/>
      <c r="U33" s="728"/>
      <c r="V33" s="734"/>
      <c r="W33" s="732"/>
      <c r="X33" s="732"/>
      <c r="Y33" s="731"/>
      <c r="AA33" s="733"/>
      <c r="AB33" s="728"/>
      <c r="AC33" s="729"/>
      <c r="AD33" s="728"/>
      <c r="AE33" s="731"/>
      <c r="AF33" s="731"/>
    </row>
    <row r="34" spans="1:32" s="224" customFormat="1" ht="13.5" customHeight="1">
      <c r="A34" s="225">
        <f t="shared" si="0"/>
        <v>26</v>
      </c>
      <c r="B34" s="217"/>
      <c r="C34" s="217"/>
      <c r="D34" s="241" t="s">
        <v>1117</v>
      </c>
      <c r="E34" s="241"/>
      <c r="F34" s="241"/>
      <c r="G34" s="241"/>
      <c r="H34" s="263" t="s">
        <v>1652</v>
      </c>
      <c r="I34" s="729" t="s">
        <v>1119</v>
      </c>
      <c r="J34" s="729"/>
      <c r="K34" s="729" t="s">
        <v>1120</v>
      </c>
      <c r="L34" s="728" t="s">
        <v>817</v>
      </c>
      <c r="M34" s="731"/>
      <c r="N34" s="735" t="s">
        <v>863</v>
      </c>
      <c r="O34" s="281"/>
      <c r="P34" s="728"/>
      <c r="Q34" s="730"/>
      <c r="R34" s="731"/>
      <c r="S34" s="232"/>
      <c r="T34" s="733"/>
      <c r="U34" s="728"/>
      <c r="V34" s="734"/>
      <c r="W34" s="732"/>
      <c r="X34" s="732"/>
      <c r="Y34" s="731"/>
      <c r="AA34" s="733"/>
      <c r="AB34" s="728"/>
      <c r="AC34" s="729"/>
      <c r="AD34" s="728"/>
      <c r="AE34" s="731"/>
      <c r="AF34" s="731"/>
    </row>
    <row r="35" spans="1:32" s="256" customFormat="1" ht="13.5" customHeight="1">
      <c r="A35" s="225">
        <f t="shared" si="0"/>
        <v>27</v>
      </c>
      <c r="B35" s="217"/>
      <c r="C35" s="217" t="s">
        <v>1121</v>
      </c>
      <c r="D35" s="221"/>
      <c r="E35" s="221"/>
      <c r="F35" s="221"/>
      <c r="G35" s="221"/>
      <c r="H35" s="728" t="s">
        <v>1653</v>
      </c>
      <c r="I35" s="729"/>
      <c r="J35" s="729"/>
      <c r="K35" s="729" t="s">
        <v>1123</v>
      </c>
      <c r="L35" s="728" t="s">
        <v>817</v>
      </c>
      <c r="M35" s="731" t="s">
        <v>864</v>
      </c>
      <c r="N35" s="243" t="s">
        <v>1123</v>
      </c>
      <c r="O35" s="731"/>
      <c r="P35" s="728"/>
      <c r="Q35" s="730"/>
      <c r="R35" s="731"/>
      <c r="S35" s="665"/>
      <c r="T35" s="733"/>
      <c r="U35" s="728"/>
      <c r="V35" s="734"/>
      <c r="W35" s="732"/>
      <c r="X35" s="732"/>
      <c r="Y35" s="731"/>
      <c r="Z35" s="224"/>
      <c r="AA35" s="733"/>
      <c r="AB35" s="728"/>
      <c r="AC35" s="729"/>
      <c r="AD35" s="728"/>
      <c r="AE35" s="731"/>
      <c r="AF35" s="731"/>
    </row>
    <row r="36" spans="1:32" s="256" customFormat="1" ht="13.5" customHeight="1">
      <c r="A36" s="225">
        <f t="shared" si="0"/>
        <v>28</v>
      </c>
      <c r="B36" s="217"/>
      <c r="C36" s="217"/>
      <c r="D36" s="727" t="s">
        <v>415</v>
      </c>
      <c r="E36" s="221"/>
      <c r="F36" s="221"/>
      <c r="G36" s="221"/>
      <c r="H36" s="728" t="s">
        <v>1124</v>
      </c>
      <c r="I36" s="729" t="s">
        <v>1125</v>
      </c>
      <c r="J36" s="729"/>
      <c r="K36" s="729" t="s">
        <v>1126</v>
      </c>
      <c r="L36" s="728" t="s">
        <v>817</v>
      </c>
      <c r="M36" s="731"/>
      <c r="N36" s="735" t="s">
        <v>863</v>
      </c>
      <c r="O36" s="281"/>
      <c r="P36" s="728"/>
      <c r="Q36" s="730"/>
      <c r="R36" s="731"/>
      <c r="S36" s="665"/>
      <c r="T36" s="733"/>
      <c r="U36" s="728"/>
      <c r="V36" s="734"/>
      <c r="W36" s="732"/>
      <c r="X36" s="732"/>
      <c r="Y36" s="731"/>
      <c r="Z36" s="224"/>
      <c r="AA36" s="733"/>
      <c r="AB36" s="728"/>
      <c r="AC36" s="729"/>
      <c r="AD36" s="728"/>
      <c r="AE36" s="731"/>
      <c r="AF36" s="731"/>
    </row>
    <row r="37" spans="1:32" s="256" customFormat="1" ht="13.5" customHeight="1">
      <c r="A37" s="225">
        <f t="shared" si="0"/>
        <v>29</v>
      </c>
      <c r="B37" s="217"/>
      <c r="C37" s="217"/>
      <c r="D37" s="727" t="s">
        <v>1128</v>
      </c>
      <c r="E37" s="221"/>
      <c r="F37" s="221"/>
      <c r="G37" s="221"/>
      <c r="H37" s="728" t="s">
        <v>1129</v>
      </c>
      <c r="I37" s="729" t="s">
        <v>1130</v>
      </c>
      <c r="J37" s="729"/>
      <c r="K37" s="729" t="s">
        <v>1131</v>
      </c>
      <c r="L37" s="728" t="s">
        <v>817</v>
      </c>
      <c r="M37" s="731"/>
      <c r="N37" s="735" t="s">
        <v>863</v>
      </c>
      <c r="O37" s="281"/>
      <c r="P37" s="728"/>
      <c r="Q37" s="730"/>
      <c r="R37" s="731"/>
      <c r="S37" s="665"/>
      <c r="T37" s="733"/>
      <c r="U37" s="728"/>
      <c r="V37" s="734"/>
      <c r="W37" s="732"/>
      <c r="X37" s="732"/>
      <c r="Y37" s="731"/>
      <c r="Z37" s="224"/>
      <c r="AA37" s="733"/>
      <c r="AB37" s="728"/>
      <c r="AC37" s="729"/>
      <c r="AD37" s="728"/>
      <c r="AE37" s="731"/>
      <c r="AF37" s="731"/>
    </row>
    <row r="38" spans="1:32" s="244" customFormat="1" ht="13.5" customHeight="1">
      <c r="A38" s="225">
        <f t="shared" si="0"/>
        <v>30</v>
      </c>
      <c r="B38" s="217"/>
      <c r="C38" s="222"/>
      <c r="D38" s="727" t="s">
        <v>429</v>
      </c>
      <c r="E38" s="221"/>
      <c r="F38" s="221"/>
      <c r="G38" s="221"/>
      <c r="H38" s="728" t="s">
        <v>1133</v>
      </c>
      <c r="I38" s="729" t="s">
        <v>1134</v>
      </c>
      <c r="J38" s="729"/>
      <c r="K38" s="729" t="s">
        <v>1135</v>
      </c>
      <c r="L38" s="728" t="s">
        <v>817</v>
      </c>
      <c r="M38" s="731"/>
      <c r="N38" s="735" t="s">
        <v>863</v>
      </c>
      <c r="O38" s="281"/>
      <c r="P38" s="728"/>
      <c r="Q38" s="730"/>
      <c r="R38" s="731"/>
      <c r="S38" s="666"/>
      <c r="T38" s="733"/>
      <c r="U38" s="728"/>
      <c r="V38" s="734"/>
      <c r="W38" s="732"/>
      <c r="X38" s="732"/>
      <c r="Y38" s="731"/>
      <c r="Z38" s="224"/>
      <c r="AA38" s="733"/>
      <c r="AB38" s="728"/>
      <c r="AC38" s="729"/>
      <c r="AD38" s="728"/>
      <c r="AE38" s="731"/>
      <c r="AF38" s="731"/>
    </row>
    <row r="39" spans="1:32" s="244" customFormat="1" ht="13.5" customHeight="1">
      <c r="A39" s="225">
        <f t="shared" si="0"/>
        <v>31</v>
      </c>
      <c r="B39" s="217"/>
      <c r="C39" s="222"/>
      <c r="D39" s="727" t="s">
        <v>426</v>
      </c>
      <c r="E39" s="221"/>
      <c r="F39" s="221"/>
      <c r="G39" s="221"/>
      <c r="H39" s="728" t="s">
        <v>1136</v>
      </c>
      <c r="I39" s="729" t="s">
        <v>1137</v>
      </c>
      <c r="J39" s="729"/>
      <c r="K39" s="729" t="s">
        <v>1138</v>
      </c>
      <c r="L39" s="728" t="s">
        <v>823</v>
      </c>
      <c r="M39" s="731"/>
      <c r="N39" s="735" t="s">
        <v>863</v>
      </c>
      <c r="O39" s="281"/>
      <c r="P39" s="728"/>
      <c r="Q39" s="730"/>
      <c r="R39" s="731"/>
      <c r="S39" s="666"/>
      <c r="T39" s="733"/>
      <c r="U39" s="728"/>
      <c r="V39" s="734"/>
      <c r="W39" s="732"/>
      <c r="X39" s="732"/>
      <c r="Y39" s="731"/>
      <c r="Z39" s="224"/>
      <c r="AA39" s="733"/>
      <c r="AB39" s="728"/>
      <c r="AC39" s="729"/>
      <c r="AD39" s="728"/>
      <c r="AE39" s="731"/>
      <c r="AF39" s="731"/>
    </row>
    <row r="40" spans="1:32" s="244" customFormat="1" ht="13.5" customHeight="1">
      <c r="A40" s="225">
        <f t="shared" si="0"/>
        <v>32</v>
      </c>
      <c r="B40" s="217"/>
      <c r="C40" s="222"/>
      <c r="D40" s="727" t="s">
        <v>1140</v>
      </c>
      <c r="E40" s="221"/>
      <c r="F40" s="221"/>
      <c r="G40" s="221"/>
      <c r="H40" s="728" t="s">
        <v>1141</v>
      </c>
      <c r="I40" s="729" t="s">
        <v>1142</v>
      </c>
      <c r="J40" s="729"/>
      <c r="K40" s="729" t="s">
        <v>1143</v>
      </c>
      <c r="L40" s="728" t="s">
        <v>817</v>
      </c>
      <c r="M40" s="731"/>
      <c r="N40" s="735" t="s">
        <v>863</v>
      </c>
      <c r="O40" s="281"/>
      <c r="P40" s="728"/>
      <c r="Q40" s="730"/>
      <c r="R40" s="731"/>
      <c r="S40" s="666"/>
      <c r="T40" s="733"/>
      <c r="U40" s="728"/>
      <c r="V40" s="734"/>
      <c r="W40" s="732"/>
      <c r="X40" s="732"/>
      <c r="Y40" s="731"/>
      <c r="Z40" s="224"/>
      <c r="AA40" s="733"/>
      <c r="AB40" s="728"/>
      <c r="AC40" s="729"/>
      <c r="AD40" s="728"/>
      <c r="AE40" s="731"/>
      <c r="AF40" s="731"/>
    </row>
    <row r="41" spans="1:32" s="257" customFormat="1" ht="13.5" customHeight="1">
      <c r="A41" s="225">
        <f t="shared" si="0"/>
        <v>33</v>
      </c>
      <c r="B41" s="217"/>
      <c r="C41" s="222"/>
      <c r="D41" s="727" t="s">
        <v>1144</v>
      </c>
      <c r="E41" s="221"/>
      <c r="F41" s="221"/>
      <c r="G41" s="221"/>
      <c r="H41" s="728" t="s">
        <v>410</v>
      </c>
      <c r="I41" s="729" t="s">
        <v>1145</v>
      </c>
      <c r="J41" s="729"/>
      <c r="K41" s="729" t="s">
        <v>1146</v>
      </c>
      <c r="L41" s="728" t="s">
        <v>817</v>
      </c>
      <c r="M41" s="731"/>
      <c r="N41" s="735" t="s">
        <v>863</v>
      </c>
      <c r="O41" s="281"/>
      <c r="P41" s="728"/>
      <c r="Q41" s="730"/>
      <c r="R41" s="731"/>
      <c r="S41" s="667"/>
      <c r="T41" s="733"/>
      <c r="U41" s="728"/>
      <c r="V41" s="734"/>
      <c r="W41" s="732"/>
      <c r="X41" s="732"/>
      <c r="Y41" s="731"/>
      <c r="Z41" s="224"/>
      <c r="AA41" s="733"/>
      <c r="AB41" s="728"/>
      <c r="AC41" s="729"/>
      <c r="AD41" s="728"/>
      <c r="AE41" s="731"/>
      <c r="AF41" s="731"/>
    </row>
    <row r="42" spans="1:32" s="258" customFormat="1" ht="13.5" customHeight="1">
      <c r="A42" s="225">
        <f t="shared" si="0"/>
        <v>34</v>
      </c>
      <c r="B42" s="217"/>
      <c r="C42" s="218"/>
      <c r="D42" s="727" t="s">
        <v>1147</v>
      </c>
      <c r="E42" s="221"/>
      <c r="F42" s="221"/>
      <c r="G42" s="221"/>
      <c r="H42" s="728"/>
      <c r="I42" s="729" t="s">
        <v>1148</v>
      </c>
      <c r="J42" s="729"/>
      <c r="K42" s="729" t="s">
        <v>1149</v>
      </c>
      <c r="L42" s="728" t="s">
        <v>817</v>
      </c>
      <c r="M42" s="731"/>
      <c r="N42" s="735" t="s">
        <v>863</v>
      </c>
      <c r="O42" s="281"/>
      <c r="P42" s="728"/>
      <c r="Q42" s="730"/>
      <c r="R42" s="731"/>
      <c r="S42" s="668"/>
      <c r="T42" s="733"/>
      <c r="U42" s="728"/>
      <c r="V42" s="734"/>
      <c r="W42" s="732"/>
      <c r="X42" s="732"/>
      <c r="Y42" s="731"/>
      <c r="Z42" s="224"/>
      <c r="AA42" s="733"/>
      <c r="AB42" s="728"/>
      <c r="AC42" s="729"/>
      <c r="AD42" s="728"/>
      <c r="AE42" s="731"/>
      <c r="AF42" s="731"/>
    </row>
    <row r="43" spans="1:32" s="256" customFormat="1" ht="13.5" customHeight="1">
      <c r="A43" s="225">
        <f t="shared" si="0"/>
        <v>35</v>
      </c>
      <c r="B43" s="217"/>
      <c r="C43" s="218"/>
      <c r="D43" s="727" t="s">
        <v>178</v>
      </c>
      <c r="E43" s="221"/>
      <c r="F43" s="221"/>
      <c r="G43" s="221"/>
      <c r="H43" s="728" t="s">
        <v>1150</v>
      </c>
      <c r="I43" s="729" t="s">
        <v>1151</v>
      </c>
      <c r="J43" s="729"/>
      <c r="K43" s="729" t="s">
        <v>1152</v>
      </c>
      <c r="L43" s="728" t="s">
        <v>817</v>
      </c>
      <c r="M43" s="731"/>
      <c r="N43" s="735" t="s">
        <v>863</v>
      </c>
      <c r="O43" s="281"/>
      <c r="P43" s="728"/>
      <c r="Q43" s="730"/>
      <c r="R43" s="731"/>
      <c r="S43" s="665"/>
      <c r="T43" s="733"/>
      <c r="U43" s="728"/>
      <c r="V43" s="734"/>
      <c r="W43" s="732"/>
      <c r="X43" s="732"/>
      <c r="Y43" s="731"/>
      <c r="Z43" s="224"/>
      <c r="AA43" s="733"/>
      <c r="AB43" s="728"/>
      <c r="AC43" s="729"/>
      <c r="AD43" s="728"/>
      <c r="AE43" s="731"/>
      <c r="AF43" s="731"/>
    </row>
    <row r="44" spans="1:32" s="256" customFormat="1" ht="13.5" customHeight="1">
      <c r="A44" s="225">
        <f t="shared" si="0"/>
        <v>36</v>
      </c>
      <c r="B44" s="217"/>
      <c r="C44" s="218"/>
      <c r="D44" s="241" t="s">
        <v>1153</v>
      </c>
      <c r="E44" s="241"/>
      <c r="F44" s="241"/>
      <c r="G44" s="241"/>
      <c r="H44" s="728" t="s">
        <v>1154</v>
      </c>
      <c r="I44" s="729">
        <v>33123452323</v>
      </c>
      <c r="J44" s="729"/>
      <c r="K44" s="729" t="s">
        <v>1155</v>
      </c>
      <c r="L44" s="728" t="s">
        <v>817</v>
      </c>
      <c r="M44" s="731"/>
      <c r="N44" s="728" t="s">
        <v>1092</v>
      </c>
      <c r="O44" s="731"/>
      <c r="P44" s="728"/>
      <c r="Q44" s="730"/>
      <c r="R44" s="731"/>
      <c r="S44" s="665"/>
      <c r="T44" s="733"/>
      <c r="U44" s="728"/>
      <c r="V44" s="734"/>
      <c r="W44" s="732"/>
      <c r="X44" s="732"/>
      <c r="Y44" s="731"/>
      <c r="Z44" s="224"/>
      <c r="AA44" s="733"/>
      <c r="AB44" s="728"/>
      <c r="AC44" s="729"/>
      <c r="AD44" s="728"/>
      <c r="AE44" s="731"/>
      <c r="AF44" s="731"/>
    </row>
    <row r="45" spans="1:32" s="224" customFormat="1" ht="13.5" customHeight="1">
      <c r="A45" s="225">
        <f t="shared" si="0"/>
        <v>37</v>
      </c>
      <c r="B45" s="217"/>
      <c r="C45" s="217" t="s">
        <v>1157</v>
      </c>
      <c r="D45" s="217"/>
      <c r="E45" s="217"/>
      <c r="F45" s="217"/>
      <c r="G45" s="217"/>
      <c r="H45" s="728"/>
      <c r="I45" s="729"/>
      <c r="J45" s="729"/>
      <c r="K45" s="729" t="s">
        <v>1159</v>
      </c>
      <c r="L45" s="728" t="s">
        <v>817</v>
      </c>
      <c r="M45" s="731" t="s">
        <v>864</v>
      </c>
      <c r="N45" s="243" t="s">
        <v>1159</v>
      </c>
      <c r="O45" s="731"/>
      <c r="P45" s="728"/>
      <c r="Q45" s="252"/>
      <c r="R45" s="731"/>
      <c r="S45" s="232"/>
      <c r="T45" s="733"/>
      <c r="U45" s="728"/>
      <c r="V45" s="734"/>
      <c r="W45" s="732"/>
      <c r="X45" s="732"/>
      <c r="Y45" s="731"/>
      <c r="AA45" s="733"/>
      <c r="AB45" s="728"/>
      <c r="AC45" s="729"/>
      <c r="AD45" s="728"/>
      <c r="AE45" s="731"/>
      <c r="AF45" s="731"/>
    </row>
    <row r="46" spans="1:32" s="224" customFormat="1" ht="13.5" customHeight="1">
      <c r="A46" s="225">
        <f t="shared" si="0"/>
        <v>38</v>
      </c>
      <c r="B46" s="217"/>
      <c r="C46" s="217"/>
      <c r="D46" s="241" t="s">
        <v>1160</v>
      </c>
      <c r="E46" s="241"/>
      <c r="F46" s="241"/>
      <c r="G46" s="241"/>
      <c r="H46" s="728" t="s">
        <v>1161</v>
      </c>
      <c r="I46" s="729" t="s">
        <v>930</v>
      </c>
      <c r="J46" s="729"/>
      <c r="K46" s="729" t="s">
        <v>1162</v>
      </c>
      <c r="L46" s="728" t="s">
        <v>820</v>
      </c>
      <c r="M46" s="731"/>
      <c r="N46" s="728" t="s">
        <v>879</v>
      </c>
      <c r="O46" s="731"/>
      <c r="P46" s="728"/>
      <c r="Q46" s="730"/>
      <c r="R46" s="731"/>
      <c r="S46" s="232"/>
      <c r="T46" s="733"/>
      <c r="U46" s="728"/>
      <c r="V46" s="734"/>
      <c r="W46" s="732"/>
      <c r="X46" s="732"/>
      <c r="Y46" s="731"/>
      <c r="AA46" s="733"/>
      <c r="AB46" s="728"/>
      <c r="AC46" s="729"/>
      <c r="AD46" s="728"/>
      <c r="AE46" s="731"/>
      <c r="AF46" s="731"/>
    </row>
    <row r="47" spans="1:32" s="224" customFormat="1" ht="13.5" customHeight="1">
      <c r="A47" s="225">
        <f t="shared" si="0"/>
        <v>39</v>
      </c>
      <c r="B47" s="217"/>
      <c r="C47" s="217"/>
      <c r="D47" s="217" t="s">
        <v>1164</v>
      </c>
      <c r="E47" s="217"/>
      <c r="F47" s="217"/>
      <c r="G47" s="217"/>
      <c r="H47" s="728" t="s">
        <v>1165</v>
      </c>
      <c r="I47" s="729"/>
      <c r="J47" s="729"/>
      <c r="K47" s="729" t="s">
        <v>1166</v>
      </c>
      <c r="L47" s="728" t="s">
        <v>817</v>
      </c>
      <c r="M47" s="731" t="s">
        <v>864</v>
      </c>
      <c r="N47" s="243" t="s">
        <v>1166</v>
      </c>
      <c r="O47" s="731"/>
      <c r="P47" s="728"/>
      <c r="Q47" s="252"/>
      <c r="R47" s="731"/>
      <c r="S47" s="232"/>
      <c r="T47" s="733"/>
      <c r="U47" s="728"/>
      <c r="V47" s="734"/>
      <c r="W47" s="732"/>
      <c r="X47" s="732"/>
      <c r="Y47" s="731"/>
      <c r="AA47" s="733"/>
      <c r="AB47" s="728"/>
      <c r="AC47" s="729"/>
      <c r="AD47" s="728"/>
      <c r="AE47" s="731"/>
      <c r="AF47" s="731"/>
    </row>
    <row r="48" spans="1:32" s="224" customFormat="1" ht="13.5" customHeight="1">
      <c r="A48" s="225">
        <f t="shared" si="0"/>
        <v>40</v>
      </c>
      <c r="B48" s="217"/>
      <c r="C48" s="217"/>
      <c r="D48" s="217"/>
      <c r="E48" s="217" t="s">
        <v>1167</v>
      </c>
      <c r="F48" s="217"/>
      <c r="G48" s="217"/>
      <c r="H48" s="728" t="s">
        <v>1168</v>
      </c>
      <c r="I48" s="729"/>
      <c r="J48" s="729"/>
      <c r="K48" s="729" t="s">
        <v>1169</v>
      </c>
      <c r="L48" s="728" t="s">
        <v>820</v>
      </c>
      <c r="M48" s="731" t="s">
        <v>864</v>
      </c>
      <c r="N48" s="243" t="s">
        <v>1169</v>
      </c>
      <c r="O48" s="731"/>
      <c r="P48" s="728"/>
      <c r="Q48" s="252"/>
      <c r="R48" s="731"/>
      <c r="S48" s="232"/>
      <c r="T48" s="733"/>
      <c r="U48" s="728"/>
      <c r="V48" s="734"/>
      <c r="W48" s="732"/>
      <c r="X48" s="732"/>
      <c r="Y48" s="731"/>
      <c r="AA48" s="733"/>
      <c r="AB48" s="728"/>
      <c r="AC48" s="729"/>
      <c r="AD48" s="728"/>
      <c r="AE48" s="731"/>
      <c r="AF48" s="731"/>
    </row>
    <row r="49" spans="1:1009" s="224" customFormat="1" ht="13.5" customHeight="1">
      <c r="A49" s="225">
        <f t="shared" si="0"/>
        <v>41</v>
      </c>
      <c r="B49" s="217"/>
      <c r="C49" s="217"/>
      <c r="D49" s="217"/>
      <c r="E49" s="217"/>
      <c r="F49" s="217" t="s">
        <v>1170</v>
      </c>
      <c r="G49" s="217"/>
      <c r="H49" s="728" t="s">
        <v>1171</v>
      </c>
      <c r="I49" s="729" t="s">
        <v>1172</v>
      </c>
      <c r="J49" s="729"/>
      <c r="K49" s="729" t="s">
        <v>1173</v>
      </c>
      <c r="L49" s="728" t="s">
        <v>820</v>
      </c>
      <c r="M49" s="731"/>
      <c r="N49" s="728" t="s">
        <v>1092</v>
      </c>
      <c r="O49" s="731"/>
      <c r="P49" s="728"/>
      <c r="Q49" s="252"/>
      <c r="R49" s="731"/>
      <c r="S49" s="232"/>
      <c r="T49" s="733"/>
      <c r="U49" s="728"/>
      <c r="V49" s="734"/>
      <c r="W49" s="732"/>
      <c r="X49" s="732"/>
      <c r="Y49" s="731"/>
      <c r="AA49" s="728"/>
      <c r="AB49" s="728"/>
      <c r="AC49" s="497"/>
      <c r="AD49" s="728"/>
      <c r="AE49" s="731"/>
      <c r="AF49" s="731"/>
    </row>
    <row r="50" spans="1:1009" s="256" customFormat="1" ht="13.5" customHeight="1">
      <c r="A50" s="225">
        <f t="shared" si="0"/>
        <v>42</v>
      </c>
      <c r="B50" s="217"/>
      <c r="C50" s="217"/>
      <c r="D50" s="217"/>
      <c r="E50" s="217"/>
      <c r="F50" s="217" t="s">
        <v>1176</v>
      </c>
      <c r="G50" s="217"/>
      <c r="H50" s="728" t="s">
        <v>1177</v>
      </c>
      <c r="I50" s="729" t="s">
        <v>1178</v>
      </c>
      <c r="J50" s="729"/>
      <c r="K50" s="729" t="s">
        <v>1179</v>
      </c>
      <c r="L50" s="728" t="s">
        <v>820</v>
      </c>
      <c r="M50" s="731"/>
      <c r="N50" s="728" t="s">
        <v>1092</v>
      </c>
      <c r="O50" s="731"/>
      <c r="P50" s="728"/>
      <c r="Q50" s="252"/>
      <c r="R50" s="731"/>
      <c r="S50" s="665"/>
      <c r="T50" s="733"/>
      <c r="U50" s="728"/>
      <c r="V50" s="734"/>
      <c r="W50" s="732"/>
      <c r="X50" s="732"/>
      <c r="Y50" s="731"/>
      <c r="Z50" s="224"/>
      <c r="AA50" s="728"/>
      <c r="AB50" s="728"/>
      <c r="AC50" s="497"/>
      <c r="AD50" s="728"/>
      <c r="AE50" s="731"/>
      <c r="AF50" s="731"/>
    </row>
    <row r="51" spans="1:1009" s="244" customFormat="1" ht="13.5" customHeight="1">
      <c r="A51" s="225">
        <f t="shared" si="0"/>
        <v>43</v>
      </c>
      <c r="B51" s="217"/>
      <c r="C51" s="222"/>
      <c r="D51" s="222"/>
      <c r="E51" s="222"/>
      <c r="F51" s="669" t="s">
        <v>1180</v>
      </c>
      <c r="G51" s="221"/>
      <c r="H51" s="728" t="s">
        <v>1181</v>
      </c>
      <c r="I51" s="729">
        <v>120</v>
      </c>
      <c r="J51" s="729"/>
      <c r="K51" s="728" t="s">
        <v>1182</v>
      </c>
      <c r="L51" s="728" t="s">
        <v>817</v>
      </c>
      <c r="M51" s="731"/>
      <c r="N51" s="728" t="s">
        <v>1092</v>
      </c>
      <c r="O51" s="731"/>
      <c r="P51" s="728"/>
      <c r="Q51" s="730"/>
      <c r="R51" s="731"/>
      <c r="S51" s="666"/>
      <c r="T51" s="733"/>
      <c r="U51" s="728"/>
      <c r="V51" s="734"/>
      <c r="W51" s="732"/>
      <c r="X51" s="732"/>
      <c r="Y51" s="731"/>
      <c r="Z51" s="224"/>
      <c r="AA51" s="728"/>
      <c r="AB51" s="728"/>
      <c r="AC51" s="729"/>
      <c r="AD51" s="728"/>
      <c r="AE51" s="731"/>
      <c r="AF51" s="731"/>
    </row>
    <row r="52" spans="1:1009" s="244" customFormat="1" ht="13.5" customHeight="1">
      <c r="A52" s="225">
        <f t="shared" si="0"/>
        <v>44</v>
      </c>
      <c r="B52" s="217"/>
      <c r="C52" s="222"/>
      <c r="D52" s="241"/>
      <c r="E52" s="241"/>
      <c r="F52" s="241" t="s">
        <v>1192</v>
      </c>
      <c r="G52" s="241"/>
      <c r="H52" s="728" t="s">
        <v>1193</v>
      </c>
      <c r="I52" s="729" t="s">
        <v>1194</v>
      </c>
      <c r="J52" s="729"/>
      <c r="K52" s="729" t="s">
        <v>1195</v>
      </c>
      <c r="L52" s="728" t="s">
        <v>820</v>
      </c>
      <c r="M52" s="731"/>
      <c r="N52" s="728" t="s">
        <v>863</v>
      </c>
      <c r="O52" s="731" t="s">
        <v>864</v>
      </c>
      <c r="P52" s="728" t="s">
        <v>1654</v>
      </c>
      <c r="Q52" s="730"/>
      <c r="R52" s="731"/>
      <c r="S52" s="666"/>
      <c r="T52" s="733"/>
      <c r="U52" s="728"/>
      <c r="V52" s="734"/>
      <c r="W52" s="732"/>
      <c r="X52" s="732"/>
      <c r="Y52" s="731"/>
      <c r="Z52" s="224"/>
      <c r="AA52" s="733"/>
      <c r="AB52" s="728"/>
      <c r="AC52" s="729"/>
      <c r="AD52" s="728"/>
      <c r="AE52" s="731"/>
      <c r="AF52" s="731"/>
    </row>
    <row r="53" spans="1:1009" s="256" customFormat="1" ht="13.5" customHeight="1">
      <c r="A53" s="225">
        <f t="shared" si="0"/>
        <v>45</v>
      </c>
      <c r="B53" s="217"/>
      <c r="C53" s="217"/>
      <c r="D53" s="217"/>
      <c r="E53" s="217" t="s">
        <v>1197</v>
      </c>
      <c r="F53" s="217"/>
      <c r="G53" s="217"/>
      <c r="H53" s="728" t="s">
        <v>1198</v>
      </c>
      <c r="I53" s="729" t="s">
        <v>1199</v>
      </c>
      <c r="J53" s="729"/>
      <c r="K53" s="729" t="s">
        <v>1201</v>
      </c>
      <c r="L53" s="728" t="s">
        <v>817</v>
      </c>
      <c r="M53" s="731"/>
      <c r="N53" s="728" t="s">
        <v>863</v>
      </c>
      <c r="O53" s="731"/>
      <c r="P53" s="728"/>
      <c r="Q53" s="730"/>
      <c r="R53" s="731"/>
      <c r="S53" s="665"/>
      <c r="T53" s="733"/>
      <c r="U53" s="728"/>
      <c r="V53" s="734"/>
      <c r="W53" s="732"/>
      <c r="X53" s="732"/>
      <c r="Y53" s="731"/>
      <c r="Z53" s="224"/>
      <c r="AA53" s="733"/>
      <c r="AB53" s="728"/>
      <c r="AC53" s="729"/>
      <c r="AD53" s="728"/>
      <c r="AE53" s="731"/>
      <c r="AF53" s="731"/>
    </row>
    <row r="54" spans="1:1009" s="256" customFormat="1" ht="13.5" customHeight="1">
      <c r="A54" s="225">
        <f t="shared" si="0"/>
        <v>46</v>
      </c>
      <c r="B54" s="217"/>
      <c r="C54" s="217"/>
      <c r="D54" s="217" t="s">
        <v>1202</v>
      </c>
      <c r="E54" s="217"/>
      <c r="F54" s="217"/>
      <c r="G54" s="217"/>
      <c r="H54" s="728" t="s">
        <v>1203</v>
      </c>
      <c r="I54" s="729"/>
      <c r="J54" s="729"/>
      <c r="K54" s="729" t="s">
        <v>1204</v>
      </c>
      <c r="L54" s="728" t="s">
        <v>817</v>
      </c>
      <c r="M54" s="731"/>
      <c r="N54" s="728" t="s">
        <v>863</v>
      </c>
      <c r="O54" s="731"/>
      <c r="P54" s="728"/>
      <c r="Q54" s="252"/>
      <c r="R54" s="731"/>
      <c r="S54" s="665"/>
      <c r="T54" s="733"/>
      <c r="U54" s="728"/>
      <c r="V54" s="734"/>
      <c r="W54" s="732"/>
      <c r="X54" s="732"/>
      <c r="Y54" s="731"/>
      <c r="Z54" s="224"/>
      <c r="AA54" s="733"/>
      <c r="AB54" s="728"/>
      <c r="AC54" s="729"/>
      <c r="AD54" s="728"/>
      <c r="AE54" s="731"/>
      <c r="AF54" s="731"/>
    </row>
    <row r="55" spans="1:1009" s="224" customFormat="1" ht="13.5" customHeight="1">
      <c r="A55" s="225">
        <f t="shared" si="0"/>
        <v>47</v>
      </c>
      <c r="B55" s="217"/>
      <c r="C55" s="217" t="s">
        <v>1205</v>
      </c>
      <c r="D55" s="217"/>
      <c r="E55" s="217"/>
      <c r="F55" s="217"/>
      <c r="G55" s="217"/>
      <c r="H55" s="728" t="s">
        <v>1206</v>
      </c>
      <c r="I55" s="729"/>
      <c r="J55" s="729"/>
      <c r="K55" s="729" t="s">
        <v>1207</v>
      </c>
      <c r="L55" s="728" t="s">
        <v>823</v>
      </c>
      <c r="M55" s="731" t="s">
        <v>864</v>
      </c>
      <c r="N55" s="243" t="s">
        <v>1207</v>
      </c>
      <c r="O55" s="731"/>
      <c r="P55" s="728"/>
      <c r="Q55" s="252"/>
      <c r="R55" s="731"/>
      <c r="S55" s="232"/>
      <c r="T55" s="733"/>
      <c r="U55" s="728"/>
      <c r="V55" s="734"/>
      <c r="W55" s="732"/>
      <c r="X55" s="732"/>
      <c r="Y55" s="731"/>
      <c r="AA55" s="733"/>
      <c r="AB55" s="728"/>
      <c r="AC55" s="729"/>
      <c r="AD55" s="728"/>
      <c r="AE55" s="731"/>
      <c r="AF55" s="731"/>
    </row>
    <row r="56" spans="1:1009" s="224" customFormat="1" ht="13.5" customHeight="1">
      <c r="A56" s="225">
        <f t="shared" si="0"/>
        <v>48</v>
      </c>
      <c r="B56" s="217"/>
      <c r="C56" s="217"/>
      <c r="D56" s="217" t="s">
        <v>1208</v>
      </c>
      <c r="E56" s="217"/>
      <c r="F56" s="217"/>
      <c r="G56" s="217"/>
      <c r="H56" s="728" t="s">
        <v>1209</v>
      </c>
      <c r="I56" s="729" t="s">
        <v>1210</v>
      </c>
      <c r="J56" s="729"/>
      <c r="K56" s="729" t="s">
        <v>939</v>
      </c>
      <c r="L56" s="728" t="s">
        <v>820</v>
      </c>
      <c r="M56" s="731"/>
      <c r="N56" s="728" t="s">
        <v>863</v>
      </c>
      <c r="O56" s="731" t="s">
        <v>864</v>
      </c>
      <c r="P56" s="728" t="s">
        <v>1660</v>
      </c>
      <c r="Q56" s="252"/>
      <c r="R56" s="731"/>
      <c r="S56" s="232"/>
      <c r="T56" s="733"/>
      <c r="U56" s="728"/>
      <c r="V56" s="734"/>
      <c r="W56" s="732"/>
      <c r="X56" s="732"/>
      <c r="Y56" s="731"/>
      <c r="AA56" s="733"/>
      <c r="AB56" s="728"/>
      <c r="AC56" s="729"/>
      <c r="AD56" s="728"/>
      <c r="AE56" s="731"/>
      <c r="AF56" s="731"/>
    </row>
    <row r="57" spans="1:1009" s="224" customFormat="1" ht="13.5" customHeight="1">
      <c r="A57" s="225">
        <f t="shared" si="0"/>
        <v>49</v>
      </c>
      <c r="B57" s="217"/>
      <c r="C57" s="217"/>
      <c r="D57" s="217" t="s">
        <v>1212</v>
      </c>
      <c r="E57" s="217"/>
      <c r="F57" s="217"/>
      <c r="G57" s="217"/>
      <c r="H57" s="728" t="s">
        <v>1213</v>
      </c>
      <c r="I57" s="729" t="s">
        <v>1214</v>
      </c>
      <c r="J57" s="729"/>
      <c r="K57" s="729" t="s">
        <v>970</v>
      </c>
      <c r="L57" s="728" t="s">
        <v>820</v>
      </c>
      <c r="M57" s="731"/>
      <c r="N57" s="728" t="s">
        <v>863</v>
      </c>
      <c r="O57" s="731" t="s">
        <v>864</v>
      </c>
      <c r="P57" s="728" t="s">
        <v>1661</v>
      </c>
      <c r="Q57" s="252"/>
      <c r="R57" s="731"/>
      <c r="S57" s="232"/>
      <c r="T57" s="733"/>
      <c r="U57" s="728"/>
      <c r="V57" s="734"/>
      <c r="W57" s="732"/>
      <c r="X57" s="732"/>
      <c r="Y57" s="731"/>
      <c r="AA57" s="733"/>
      <c r="AB57" s="728"/>
      <c r="AC57" s="729"/>
      <c r="AD57" s="728"/>
      <c r="AE57" s="731"/>
      <c r="AF57" s="731"/>
    </row>
    <row r="58" spans="1:1009" s="663" customFormat="1" ht="13.5" customHeight="1">
      <c r="A58" s="225">
        <f t="shared" si="0"/>
        <v>50</v>
      </c>
      <c r="B58" s="217"/>
      <c r="C58" s="217"/>
      <c r="D58" s="217" t="s">
        <v>1077</v>
      </c>
      <c r="E58" s="217"/>
      <c r="F58" s="217"/>
      <c r="G58" s="217"/>
      <c r="H58" s="728" t="s">
        <v>1216</v>
      </c>
      <c r="I58" s="729" t="s">
        <v>1217</v>
      </c>
      <c r="J58" s="729"/>
      <c r="K58" s="729" t="s">
        <v>1219</v>
      </c>
      <c r="L58" s="728" t="s">
        <v>820</v>
      </c>
      <c r="M58" s="731"/>
      <c r="N58" s="735" t="s">
        <v>863</v>
      </c>
      <c r="O58" s="281"/>
      <c r="P58" s="728"/>
      <c r="Q58" s="252"/>
      <c r="R58" s="731"/>
      <c r="S58" s="747"/>
      <c r="T58" s="733"/>
      <c r="U58" s="728"/>
      <c r="V58" s="734"/>
      <c r="W58" s="732"/>
      <c r="X58" s="732"/>
      <c r="Y58" s="731"/>
      <c r="Z58" s="224"/>
      <c r="AA58" s="733"/>
      <c r="AB58" s="728"/>
      <c r="AC58" s="729"/>
      <c r="AD58" s="728"/>
      <c r="AE58" s="731"/>
      <c r="AF58" s="731"/>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c r="BM58" s="738"/>
      <c r="BN58" s="738"/>
      <c r="BO58" s="738"/>
      <c r="BP58" s="738"/>
      <c r="BQ58" s="738"/>
      <c r="BR58" s="738"/>
      <c r="BS58" s="738"/>
      <c r="BT58" s="738"/>
      <c r="BU58" s="738"/>
      <c r="BV58" s="738"/>
      <c r="BW58" s="738"/>
      <c r="BX58" s="738"/>
      <c r="BY58" s="738"/>
      <c r="BZ58" s="738"/>
      <c r="CA58" s="738"/>
      <c r="CB58" s="738"/>
      <c r="CC58" s="738"/>
      <c r="CD58" s="738"/>
      <c r="CE58" s="738"/>
      <c r="CF58" s="738"/>
      <c r="CG58" s="738"/>
      <c r="CH58" s="738"/>
      <c r="CI58" s="738"/>
      <c r="CJ58" s="738"/>
      <c r="CK58" s="738"/>
      <c r="CL58" s="738"/>
      <c r="CM58" s="738"/>
      <c r="CN58" s="738"/>
      <c r="CO58" s="738"/>
      <c r="CP58" s="738"/>
      <c r="CQ58" s="738"/>
      <c r="CR58" s="738"/>
      <c r="CS58" s="738"/>
      <c r="CT58" s="738"/>
      <c r="CU58" s="738"/>
      <c r="CV58" s="738"/>
      <c r="CW58" s="738"/>
      <c r="CX58" s="738"/>
      <c r="CY58" s="738"/>
      <c r="CZ58" s="738"/>
      <c r="DA58" s="738"/>
      <c r="DB58" s="738"/>
      <c r="DC58" s="738"/>
      <c r="DD58" s="738"/>
      <c r="DE58" s="738"/>
      <c r="DF58" s="738"/>
      <c r="DG58" s="738"/>
      <c r="DH58" s="738"/>
      <c r="DI58" s="738"/>
      <c r="DJ58" s="738"/>
      <c r="DK58" s="738"/>
      <c r="DL58" s="738"/>
      <c r="DM58" s="738"/>
      <c r="DN58" s="738"/>
      <c r="DO58" s="738"/>
      <c r="DP58" s="738"/>
      <c r="DQ58" s="738"/>
      <c r="DR58" s="738"/>
      <c r="DS58" s="738"/>
      <c r="DT58" s="738"/>
      <c r="DU58" s="738"/>
      <c r="DV58" s="738"/>
      <c r="DW58" s="738"/>
      <c r="DX58" s="738"/>
      <c r="DY58" s="738"/>
      <c r="DZ58" s="738"/>
      <c r="EA58" s="738"/>
      <c r="EB58" s="738"/>
      <c r="EC58" s="738"/>
      <c r="ED58" s="738"/>
      <c r="EE58" s="738"/>
      <c r="EF58" s="738"/>
      <c r="EG58" s="738"/>
      <c r="EH58" s="738"/>
      <c r="EI58" s="738"/>
      <c r="EJ58" s="738"/>
      <c r="EK58" s="738"/>
      <c r="EL58" s="738"/>
      <c r="EM58" s="738"/>
      <c r="EN58" s="738"/>
      <c r="EO58" s="738"/>
      <c r="EP58" s="738"/>
      <c r="EQ58" s="738"/>
      <c r="ER58" s="738"/>
      <c r="ES58" s="738"/>
      <c r="ET58" s="738"/>
      <c r="EU58" s="738"/>
      <c r="EV58" s="738"/>
      <c r="EW58" s="738"/>
      <c r="EX58" s="738"/>
      <c r="EY58" s="738"/>
      <c r="EZ58" s="738"/>
      <c r="FA58" s="738"/>
      <c r="FB58" s="738"/>
      <c r="FC58" s="738"/>
      <c r="FD58" s="738"/>
      <c r="FE58" s="738"/>
      <c r="FF58" s="738"/>
      <c r="FG58" s="738"/>
      <c r="FH58" s="738"/>
      <c r="FI58" s="738"/>
      <c r="FJ58" s="738"/>
      <c r="FK58" s="738"/>
      <c r="FL58" s="738"/>
      <c r="FM58" s="738"/>
      <c r="FN58" s="738"/>
      <c r="FO58" s="738"/>
      <c r="FP58" s="738"/>
      <c r="FQ58" s="738"/>
      <c r="FR58" s="738"/>
      <c r="FS58" s="738"/>
      <c r="FT58" s="738"/>
      <c r="FU58" s="738"/>
      <c r="FV58" s="738"/>
      <c r="FW58" s="738"/>
      <c r="FX58" s="738"/>
      <c r="FY58" s="738"/>
      <c r="FZ58" s="738"/>
      <c r="GA58" s="738"/>
      <c r="GB58" s="738"/>
      <c r="GC58" s="738"/>
      <c r="GD58" s="738"/>
      <c r="GE58" s="738"/>
      <c r="GF58" s="738"/>
      <c r="GG58" s="738"/>
      <c r="GH58" s="738"/>
      <c r="GI58" s="738"/>
      <c r="GJ58" s="738"/>
      <c r="GK58" s="738"/>
      <c r="GL58" s="738"/>
      <c r="GM58" s="738"/>
      <c r="GN58" s="738"/>
      <c r="GO58" s="738"/>
      <c r="GP58" s="738"/>
      <c r="GQ58" s="738"/>
      <c r="GR58" s="738"/>
      <c r="GS58" s="738"/>
      <c r="GT58" s="738"/>
      <c r="GU58" s="738"/>
      <c r="GV58" s="738"/>
      <c r="GW58" s="738"/>
      <c r="GX58" s="738"/>
      <c r="GY58" s="738"/>
      <c r="GZ58" s="738"/>
      <c r="HA58" s="738"/>
      <c r="HB58" s="738"/>
      <c r="HC58" s="738"/>
      <c r="HD58" s="738"/>
      <c r="HE58" s="738"/>
      <c r="HF58" s="738"/>
      <c r="HG58" s="738"/>
      <c r="HH58" s="738"/>
      <c r="HI58" s="738"/>
      <c r="HJ58" s="738"/>
      <c r="HK58" s="738"/>
      <c r="HL58" s="738"/>
      <c r="HM58" s="738"/>
      <c r="HN58" s="738"/>
      <c r="HO58" s="738"/>
      <c r="HP58" s="738"/>
      <c r="HQ58" s="738"/>
      <c r="HR58" s="738"/>
      <c r="HS58" s="738"/>
      <c r="HT58" s="738"/>
      <c r="HU58" s="738"/>
      <c r="HV58" s="738"/>
      <c r="HW58" s="738"/>
      <c r="HX58" s="738"/>
      <c r="HY58" s="738"/>
      <c r="HZ58" s="738"/>
      <c r="IA58" s="738"/>
      <c r="IB58" s="738"/>
      <c r="IC58" s="738"/>
      <c r="ID58" s="738"/>
      <c r="IE58" s="738"/>
      <c r="IF58" s="738"/>
      <c r="IG58" s="738"/>
      <c r="IH58" s="738"/>
      <c r="II58" s="738"/>
      <c r="IJ58" s="738"/>
      <c r="IK58" s="738"/>
      <c r="IL58" s="738"/>
      <c r="IM58" s="738"/>
      <c r="IN58" s="738"/>
      <c r="IO58" s="738"/>
      <c r="IP58" s="738"/>
      <c r="IQ58" s="738"/>
      <c r="IR58" s="738"/>
      <c r="IS58" s="738"/>
      <c r="IT58" s="738"/>
      <c r="IU58" s="738"/>
      <c r="IV58" s="738"/>
      <c r="IW58" s="738"/>
      <c r="IX58" s="738"/>
      <c r="IY58" s="738"/>
      <c r="IZ58" s="738"/>
      <c r="JA58" s="738"/>
      <c r="JB58" s="738"/>
      <c r="JC58" s="738"/>
      <c r="JD58" s="738"/>
      <c r="JE58" s="738"/>
      <c r="JF58" s="738"/>
      <c r="JG58" s="738"/>
      <c r="JH58" s="738"/>
      <c r="JI58" s="738"/>
      <c r="JJ58" s="738"/>
      <c r="JK58" s="738"/>
      <c r="JL58" s="738"/>
      <c r="JM58" s="738"/>
      <c r="JN58" s="738"/>
      <c r="JO58" s="738"/>
      <c r="JP58" s="738"/>
      <c r="JQ58" s="738"/>
      <c r="JR58" s="738"/>
      <c r="JS58" s="738"/>
      <c r="JT58" s="738"/>
      <c r="JU58" s="738"/>
      <c r="JV58" s="738"/>
      <c r="JW58" s="738"/>
      <c r="JX58" s="738"/>
      <c r="JY58" s="738"/>
      <c r="JZ58" s="738"/>
      <c r="KA58" s="738"/>
      <c r="KB58" s="738"/>
      <c r="KC58" s="738"/>
      <c r="KD58" s="738"/>
      <c r="KE58" s="738"/>
      <c r="KF58" s="738"/>
      <c r="KG58" s="738"/>
      <c r="KH58" s="738"/>
      <c r="KI58" s="738"/>
      <c r="KJ58" s="738"/>
      <c r="KK58" s="738"/>
      <c r="KL58" s="738"/>
      <c r="KM58" s="738"/>
      <c r="KN58" s="738"/>
      <c r="KO58" s="738"/>
      <c r="KP58" s="738"/>
      <c r="KQ58" s="738"/>
      <c r="KR58" s="738"/>
      <c r="KS58" s="738"/>
      <c r="KT58" s="738"/>
      <c r="KU58" s="738"/>
      <c r="KV58" s="738"/>
      <c r="KW58" s="738"/>
      <c r="KX58" s="738"/>
      <c r="KY58" s="738"/>
      <c r="KZ58" s="738"/>
      <c r="LA58" s="738"/>
      <c r="LB58" s="738"/>
      <c r="LC58" s="738"/>
      <c r="LD58" s="738"/>
      <c r="LE58" s="738"/>
      <c r="LF58" s="738"/>
      <c r="LG58" s="738"/>
      <c r="LH58" s="738"/>
      <c r="LI58" s="738"/>
      <c r="LJ58" s="738"/>
      <c r="LK58" s="738"/>
      <c r="LL58" s="738"/>
      <c r="LM58" s="738"/>
      <c r="LN58" s="738"/>
      <c r="LO58" s="738"/>
      <c r="LP58" s="738"/>
      <c r="LQ58" s="738"/>
      <c r="LR58" s="738"/>
      <c r="LS58" s="738"/>
      <c r="LT58" s="738"/>
      <c r="LU58" s="738"/>
      <c r="LV58" s="738"/>
      <c r="LW58" s="738"/>
      <c r="LX58" s="738"/>
      <c r="LY58" s="738"/>
      <c r="LZ58" s="738"/>
      <c r="MA58" s="738"/>
      <c r="MB58" s="738"/>
      <c r="MC58" s="738"/>
      <c r="MD58" s="738"/>
      <c r="ME58" s="738"/>
      <c r="MF58" s="738"/>
      <c r="MG58" s="738"/>
      <c r="MH58" s="738"/>
      <c r="MI58" s="738"/>
      <c r="MJ58" s="738"/>
      <c r="MK58" s="738"/>
      <c r="ML58" s="738"/>
      <c r="MM58" s="738"/>
      <c r="MN58" s="738"/>
      <c r="MO58" s="738"/>
      <c r="MP58" s="738"/>
      <c r="MQ58" s="738"/>
      <c r="MR58" s="738"/>
      <c r="MS58" s="738"/>
      <c r="MT58" s="738"/>
      <c r="MU58" s="738"/>
      <c r="MV58" s="738"/>
      <c r="MW58" s="738"/>
      <c r="MX58" s="738"/>
      <c r="MY58" s="738"/>
      <c r="MZ58" s="738"/>
      <c r="NA58" s="738"/>
      <c r="NB58" s="738"/>
      <c r="NC58" s="738"/>
      <c r="ND58" s="738"/>
      <c r="NE58" s="738"/>
      <c r="NF58" s="738"/>
      <c r="NG58" s="738"/>
      <c r="NH58" s="738"/>
      <c r="NI58" s="738"/>
      <c r="NJ58" s="738"/>
      <c r="NK58" s="738"/>
      <c r="NL58" s="738"/>
      <c r="NM58" s="738"/>
      <c r="NN58" s="738"/>
      <c r="NO58" s="738"/>
      <c r="NP58" s="738"/>
      <c r="NQ58" s="738"/>
      <c r="NR58" s="738"/>
      <c r="NS58" s="738"/>
      <c r="NT58" s="738"/>
      <c r="NU58" s="738"/>
      <c r="NV58" s="738"/>
      <c r="NW58" s="738"/>
      <c r="NX58" s="738"/>
      <c r="NY58" s="738"/>
      <c r="NZ58" s="738"/>
      <c r="OA58" s="738"/>
      <c r="OB58" s="738"/>
      <c r="OC58" s="738"/>
      <c r="OD58" s="738"/>
      <c r="OE58" s="738"/>
      <c r="OF58" s="738"/>
      <c r="OG58" s="738"/>
      <c r="OH58" s="738"/>
      <c r="OI58" s="738"/>
      <c r="OJ58" s="738"/>
      <c r="OK58" s="738"/>
      <c r="OL58" s="738"/>
      <c r="OM58" s="738"/>
      <c r="ON58" s="738"/>
      <c r="OO58" s="738"/>
      <c r="OP58" s="738"/>
      <c r="OQ58" s="738"/>
      <c r="OR58" s="738"/>
      <c r="OS58" s="738"/>
      <c r="OT58" s="738"/>
      <c r="OU58" s="738"/>
      <c r="OV58" s="738"/>
      <c r="OW58" s="738"/>
      <c r="OX58" s="738"/>
      <c r="OY58" s="738"/>
      <c r="OZ58" s="738"/>
      <c r="PA58" s="738"/>
      <c r="PB58" s="738"/>
      <c r="PC58" s="738"/>
      <c r="PD58" s="738"/>
      <c r="PE58" s="738"/>
      <c r="PF58" s="738"/>
      <c r="PG58" s="738"/>
      <c r="PH58" s="738"/>
      <c r="PI58" s="738"/>
      <c r="PJ58" s="738"/>
      <c r="PK58" s="738"/>
      <c r="PL58" s="738"/>
      <c r="PM58" s="738"/>
      <c r="PN58" s="738"/>
      <c r="PO58" s="738"/>
      <c r="PP58" s="738"/>
      <c r="PQ58" s="738"/>
      <c r="PR58" s="738"/>
      <c r="PS58" s="738"/>
      <c r="PT58" s="738"/>
      <c r="PU58" s="738"/>
      <c r="PV58" s="738"/>
      <c r="PW58" s="738"/>
      <c r="PX58" s="738"/>
      <c r="PY58" s="738"/>
      <c r="PZ58" s="738"/>
      <c r="QA58" s="738"/>
      <c r="QB58" s="738"/>
      <c r="QC58" s="738"/>
      <c r="QD58" s="738"/>
      <c r="QE58" s="738"/>
      <c r="QF58" s="738"/>
      <c r="QG58" s="738"/>
      <c r="QH58" s="738"/>
      <c r="QI58" s="738"/>
      <c r="QJ58" s="738"/>
      <c r="QK58" s="738"/>
      <c r="QL58" s="738"/>
      <c r="QM58" s="738"/>
      <c r="QN58" s="738"/>
      <c r="QO58" s="738"/>
      <c r="QP58" s="738"/>
      <c r="QQ58" s="738"/>
      <c r="QR58" s="738"/>
      <c r="QS58" s="738"/>
      <c r="QT58" s="738"/>
      <c r="QU58" s="738"/>
      <c r="QV58" s="738"/>
      <c r="QW58" s="738"/>
      <c r="QX58" s="738"/>
      <c r="QY58" s="738"/>
      <c r="QZ58" s="738"/>
      <c r="RA58" s="738"/>
      <c r="RB58" s="738"/>
      <c r="RC58" s="738"/>
      <c r="RD58" s="738"/>
      <c r="RE58" s="738"/>
      <c r="RF58" s="738"/>
      <c r="RG58" s="738"/>
      <c r="RH58" s="738"/>
      <c r="RI58" s="738"/>
      <c r="RJ58" s="738"/>
      <c r="RK58" s="738"/>
      <c r="RL58" s="738"/>
      <c r="RM58" s="738"/>
      <c r="RN58" s="738"/>
      <c r="RO58" s="738"/>
      <c r="RP58" s="738"/>
      <c r="RQ58" s="738"/>
      <c r="RR58" s="738"/>
      <c r="RS58" s="738"/>
      <c r="RT58" s="738"/>
      <c r="RU58" s="738"/>
      <c r="RV58" s="738"/>
      <c r="RW58" s="738"/>
      <c r="RX58" s="738"/>
      <c r="RY58" s="738"/>
      <c r="RZ58" s="738"/>
      <c r="SA58" s="738"/>
      <c r="SB58" s="738"/>
      <c r="SC58" s="738"/>
      <c r="SD58" s="738"/>
      <c r="SE58" s="738"/>
      <c r="SF58" s="738"/>
      <c r="SG58" s="738"/>
      <c r="SH58" s="738"/>
      <c r="SI58" s="738"/>
      <c r="SJ58" s="738"/>
      <c r="SK58" s="738"/>
      <c r="SL58" s="738"/>
      <c r="SM58" s="738"/>
      <c r="SN58" s="738"/>
      <c r="SO58" s="738"/>
      <c r="SP58" s="738"/>
      <c r="SQ58" s="738"/>
      <c r="SR58" s="738"/>
      <c r="SS58" s="738"/>
      <c r="ST58" s="738"/>
      <c r="SU58" s="738"/>
      <c r="SV58" s="738"/>
      <c r="SW58" s="738"/>
      <c r="SX58" s="738"/>
      <c r="SY58" s="738"/>
      <c r="SZ58" s="738"/>
      <c r="TA58" s="738"/>
      <c r="TB58" s="738"/>
      <c r="TC58" s="738"/>
      <c r="TD58" s="738"/>
      <c r="TE58" s="738"/>
      <c r="TF58" s="738"/>
      <c r="TG58" s="738"/>
      <c r="TH58" s="738"/>
      <c r="TI58" s="738"/>
      <c r="TJ58" s="738"/>
      <c r="TK58" s="738"/>
      <c r="TL58" s="738"/>
      <c r="TM58" s="738"/>
      <c r="TN58" s="738"/>
      <c r="TO58" s="738"/>
      <c r="TP58" s="738"/>
      <c r="TQ58" s="738"/>
      <c r="TR58" s="738"/>
      <c r="TS58" s="738"/>
      <c r="TT58" s="738"/>
      <c r="TU58" s="738"/>
      <c r="TV58" s="738"/>
      <c r="TW58" s="738"/>
      <c r="TX58" s="738"/>
      <c r="TY58" s="738"/>
      <c r="TZ58" s="738"/>
      <c r="UA58" s="738"/>
      <c r="UB58" s="738"/>
      <c r="UC58" s="738"/>
      <c r="UD58" s="738"/>
      <c r="UE58" s="738"/>
      <c r="UF58" s="738"/>
      <c r="UG58" s="738"/>
      <c r="UH58" s="738"/>
      <c r="UI58" s="738"/>
      <c r="UJ58" s="738"/>
      <c r="UK58" s="738"/>
      <c r="UL58" s="738"/>
      <c r="UM58" s="738"/>
      <c r="UN58" s="738"/>
      <c r="UO58" s="738"/>
      <c r="UP58" s="738"/>
      <c r="UQ58" s="738"/>
      <c r="UR58" s="738"/>
      <c r="US58" s="738"/>
      <c r="UT58" s="738"/>
      <c r="UU58" s="738"/>
      <c r="UV58" s="738"/>
      <c r="UW58" s="738"/>
      <c r="UX58" s="738"/>
      <c r="UY58" s="738"/>
      <c r="UZ58" s="738"/>
      <c r="VA58" s="738"/>
      <c r="VB58" s="738"/>
      <c r="VC58" s="738"/>
      <c r="VD58" s="738"/>
      <c r="VE58" s="738"/>
      <c r="VF58" s="738"/>
      <c r="VG58" s="738"/>
      <c r="VH58" s="738"/>
      <c r="VI58" s="738"/>
      <c r="VJ58" s="738"/>
      <c r="VK58" s="738"/>
      <c r="VL58" s="738"/>
      <c r="VM58" s="738"/>
      <c r="VN58" s="738"/>
      <c r="VO58" s="738"/>
      <c r="VP58" s="738"/>
      <c r="VQ58" s="738"/>
      <c r="VR58" s="738"/>
      <c r="VS58" s="738"/>
      <c r="VT58" s="738"/>
      <c r="VU58" s="738"/>
      <c r="VV58" s="738"/>
      <c r="VW58" s="738"/>
      <c r="VX58" s="738"/>
      <c r="VY58" s="738"/>
      <c r="VZ58" s="738"/>
      <c r="WA58" s="738"/>
      <c r="WB58" s="738"/>
      <c r="WC58" s="738"/>
      <c r="WD58" s="738"/>
      <c r="WE58" s="738"/>
      <c r="WF58" s="738"/>
      <c r="WG58" s="738"/>
      <c r="WH58" s="738"/>
      <c r="WI58" s="738"/>
      <c r="WJ58" s="738"/>
      <c r="WK58" s="738"/>
      <c r="WL58" s="738"/>
      <c r="WM58" s="738"/>
      <c r="WN58" s="738"/>
      <c r="WO58" s="738"/>
      <c r="WP58" s="738"/>
      <c r="WQ58" s="738"/>
      <c r="WR58" s="738"/>
      <c r="WS58" s="738"/>
      <c r="WT58" s="738"/>
      <c r="WU58" s="738"/>
      <c r="WV58" s="738"/>
      <c r="WW58" s="738"/>
      <c r="WX58" s="738"/>
      <c r="WY58" s="738"/>
      <c r="WZ58" s="738"/>
      <c r="XA58" s="738"/>
      <c r="XB58" s="738"/>
      <c r="XC58" s="738"/>
      <c r="XD58" s="738"/>
      <c r="XE58" s="738"/>
      <c r="XF58" s="738"/>
      <c r="XG58" s="738"/>
      <c r="XH58" s="738"/>
      <c r="XI58" s="738"/>
      <c r="XJ58" s="738"/>
      <c r="XK58" s="738"/>
      <c r="XL58" s="738"/>
      <c r="XM58" s="738"/>
      <c r="XN58" s="738"/>
      <c r="XO58" s="738"/>
      <c r="XP58" s="738"/>
      <c r="XQ58" s="738"/>
      <c r="XR58" s="738"/>
      <c r="XS58" s="738"/>
      <c r="XT58" s="738"/>
      <c r="XU58" s="738"/>
      <c r="XV58" s="738"/>
      <c r="XW58" s="738"/>
      <c r="XX58" s="738"/>
      <c r="XY58" s="738"/>
      <c r="XZ58" s="738"/>
      <c r="YA58" s="738"/>
      <c r="YB58" s="738"/>
      <c r="YC58" s="738"/>
      <c r="YD58" s="738"/>
      <c r="YE58" s="738"/>
      <c r="YF58" s="738"/>
      <c r="YG58" s="738"/>
      <c r="YH58" s="738"/>
      <c r="YI58" s="738"/>
      <c r="YJ58" s="738"/>
      <c r="YK58" s="738"/>
      <c r="YL58" s="738"/>
      <c r="YM58" s="738"/>
      <c r="YN58" s="738"/>
      <c r="YO58" s="738"/>
      <c r="YP58" s="738"/>
      <c r="YQ58" s="738"/>
      <c r="YR58" s="738"/>
      <c r="YS58" s="738"/>
      <c r="YT58" s="738"/>
      <c r="YU58" s="738"/>
      <c r="YV58" s="738"/>
      <c r="YW58" s="738"/>
      <c r="YX58" s="738"/>
      <c r="YY58" s="738"/>
      <c r="YZ58" s="738"/>
      <c r="ZA58" s="738"/>
      <c r="ZB58" s="738"/>
      <c r="ZC58" s="738"/>
      <c r="ZD58" s="738"/>
      <c r="ZE58" s="738"/>
      <c r="ZF58" s="738"/>
      <c r="ZG58" s="738"/>
      <c r="ZH58" s="738"/>
      <c r="ZI58" s="738"/>
      <c r="ZJ58" s="738"/>
      <c r="ZK58" s="738"/>
      <c r="ZL58" s="738"/>
      <c r="ZM58" s="738"/>
      <c r="ZN58" s="738"/>
      <c r="ZO58" s="738"/>
      <c r="ZP58" s="738"/>
      <c r="ZQ58" s="738"/>
      <c r="ZR58" s="738"/>
      <c r="ZS58" s="738"/>
      <c r="ZT58" s="738"/>
      <c r="ZU58" s="738"/>
      <c r="ZV58" s="738"/>
      <c r="ZW58" s="738"/>
      <c r="ZX58" s="738"/>
      <c r="ZY58" s="738"/>
      <c r="ZZ58" s="738"/>
      <c r="AAA58" s="738"/>
      <c r="AAB58" s="738"/>
      <c r="AAC58" s="738"/>
      <c r="AAD58" s="738"/>
      <c r="AAE58" s="738"/>
      <c r="AAF58" s="738"/>
      <c r="AAG58" s="738"/>
      <c r="AAH58" s="738"/>
      <c r="AAI58" s="738"/>
      <c r="AAJ58" s="738"/>
      <c r="AAK58" s="738"/>
      <c r="AAL58" s="738"/>
      <c r="AAM58" s="738"/>
      <c r="AAN58" s="738"/>
      <c r="AAO58" s="738"/>
      <c r="AAP58" s="738"/>
      <c r="AAQ58" s="738"/>
      <c r="AAR58" s="738"/>
      <c r="AAS58" s="738"/>
      <c r="AAT58" s="738"/>
      <c r="AAU58" s="738"/>
      <c r="AAV58" s="738"/>
      <c r="AAW58" s="738"/>
      <c r="AAX58" s="738"/>
      <c r="AAY58" s="738"/>
      <c r="AAZ58" s="738"/>
      <c r="ABA58" s="738"/>
      <c r="ABB58" s="738"/>
      <c r="ABC58" s="738"/>
      <c r="ABD58" s="738"/>
      <c r="ABE58" s="738"/>
      <c r="ABF58" s="738"/>
      <c r="ABG58" s="738"/>
      <c r="ABH58" s="738"/>
      <c r="ABI58" s="738"/>
      <c r="ABJ58" s="738"/>
      <c r="ABK58" s="738"/>
      <c r="ABL58" s="738"/>
      <c r="ABM58" s="738"/>
      <c r="ABN58" s="738"/>
      <c r="ABO58" s="738"/>
      <c r="ABP58" s="738"/>
      <c r="ABQ58" s="738"/>
      <c r="ABR58" s="738"/>
      <c r="ABS58" s="738"/>
      <c r="ABT58" s="738"/>
      <c r="ABU58" s="738"/>
      <c r="ABV58" s="738"/>
      <c r="ABW58" s="738"/>
      <c r="ABX58" s="738"/>
      <c r="ABY58" s="738"/>
      <c r="ABZ58" s="738"/>
      <c r="ACA58" s="738"/>
      <c r="ACB58" s="738"/>
      <c r="ACC58" s="738"/>
      <c r="ACD58" s="738"/>
      <c r="ACE58" s="738"/>
      <c r="ACF58" s="738"/>
      <c r="ACG58" s="738"/>
      <c r="ACH58" s="738"/>
      <c r="ACI58" s="738"/>
      <c r="ACJ58" s="738"/>
      <c r="ACK58" s="738"/>
      <c r="ACL58" s="738"/>
      <c r="ACM58" s="738"/>
      <c r="ACN58" s="738"/>
      <c r="ACO58" s="738"/>
      <c r="ACP58" s="738"/>
      <c r="ACQ58" s="738"/>
      <c r="ACR58" s="738"/>
      <c r="ACS58" s="738"/>
      <c r="ACT58" s="738"/>
      <c r="ACU58" s="738"/>
      <c r="ACV58" s="738"/>
      <c r="ACW58" s="738"/>
      <c r="ACX58" s="738"/>
      <c r="ACY58" s="738"/>
      <c r="ACZ58" s="738"/>
      <c r="ADA58" s="738"/>
      <c r="ADB58" s="738"/>
      <c r="ADC58" s="738"/>
      <c r="ADD58" s="738"/>
      <c r="ADE58" s="738"/>
      <c r="ADF58" s="738"/>
      <c r="ADG58" s="738"/>
      <c r="ADH58" s="738"/>
      <c r="ADI58" s="738"/>
      <c r="ADJ58" s="738"/>
      <c r="ADK58" s="738"/>
      <c r="ADL58" s="738"/>
      <c r="ADM58" s="738"/>
      <c r="ADN58" s="738"/>
      <c r="ADO58" s="738"/>
      <c r="ADP58" s="738"/>
      <c r="ADQ58" s="738"/>
      <c r="ADR58" s="738"/>
      <c r="ADS58" s="738"/>
      <c r="ADT58" s="738"/>
      <c r="ADU58" s="738"/>
      <c r="ADV58" s="738"/>
      <c r="ADW58" s="738"/>
      <c r="ADX58" s="738"/>
      <c r="ADY58" s="738"/>
      <c r="ADZ58" s="738"/>
      <c r="AEA58" s="738"/>
      <c r="AEB58" s="738"/>
      <c r="AEC58" s="738"/>
      <c r="AED58" s="738"/>
      <c r="AEE58" s="738"/>
      <c r="AEF58" s="738"/>
      <c r="AEG58" s="738"/>
      <c r="AEH58" s="738"/>
      <c r="AEI58" s="738"/>
      <c r="AEJ58" s="738"/>
      <c r="AEK58" s="738"/>
      <c r="AEL58" s="738"/>
      <c r="AEM58" s="738"/>
      <c r="AEN58" s="738"/>
      <c r="AEO58" s="738"/>
      <c r="AEP58" s="738"/>
      <c r="AEQ58" s="738"/>
      <c r="AER58" s="738"/>
      <c r="AES58" s="738"/>
      <c r="AET58" s="738"/>
      <c r="AEU58" s="738"/>
      <c r="AEV58" s="738"/>
      <c r="AEW58" s="738"/>
      <c r="AEX58" s="738"/>
      <c r="AEY58" s="738"/>
      <c r="AEZ58" s="738"/>
      <c r="AFA58" s="738"/>
      <c r="AFB58" s="738"/>
      <c r="AFC58" s="738"/>
      <c r="AFD58" s="738"/>
      <c r="AFE58" s="738"/>
      <c r="AFF58" s="738"/>
      <c r="AFG58" s="738"/>
      <c r="AFH58" s="738"/>
      <c r="AFI58" s="738"/>
      <c r="AFJ58" s="738"/>
      <c r="AFK58" s="738"/>
      <c r="AFL58" s="738"/>
      <c r="AFM58" s="738"/>
      <c r="AFN58" s="738"/>
      <c r="AFO58" s="738"/>
      <c r="AFP58" s="738"/>
      <c r="AFQ58" s="738"/>
      <c r="AFR58" s="738"/>
      <c r="AFS58" s="738"/>
      <c r="AFT58" s="738"/>
      <c r="AFU58" s="738"/>
      <c r="AFV58" s="738"/>
      <c r="AFW58" s="738"/>
      <c r="AFX58" s="738"/>
      <c r="AFY58" s="738"/>
      <c r="AFZ58" s="738"/>
      <c r="AGA58" s="738"/>
      <c r="AGB58" s="738"/>
      <c r="AGC58" s="738"/>
      <c r="AGD58" s="738"/>
      <c r="AGE58" s="738"/>
      <c r="AGF58" s="738"/>
      <c r="AGG58" s="738"/>
      <c r="AGH58" s="738"/>
      <c r="AGI58" s="738"/>
      <c r="AGJ58" s="738"/>
      <c r="AGK58" s="738"/>
      <c r="AGL58" s="738"/>
      <c r="AGM58" s="738"/>
      <c r="AGN58" s="738"/>
      <c r="AGO58" s="738"/>
      <c r="AGP58" s="738"/>
      <c r="AGQ58" s="738"/>
      <c r="AGR58" s="738"/>
      <c r="AGS58" s="738"/>
      <c r="AGT58" s="738"/>
      <c r="AGU58" s="738"/>
      <c r="AGV58" s="738"/>
      <c r="AGW58" s="738"/>
      <c r="AGX58" s="738"/>
      <c r="AGY58" s="738"/>
      <c r="AGZ58" s="738"/>
      <c r="AHA58" s="738"/>
      <c r="AHB58" s="738"/>
      <c r="AHC58" s="738"/>
      <c r="AHD58" s="738"/>
      <c r="AHE58" s="738"/>
      <c r="AHF58" s="738"/>
      <c r="AHG58" s="738"/>
      <c r="AHH58" s="738"/>
      <c r="AHI58" s="738"/>
      <c r="AHJ58" s="738"/>
      <c r="AHK58" s="738"/>
      <c r="AHL58" s="738"/>
      <c r="AHM58" s="738"/>
      <c r="AHN58" s="738"/>
      <c r="AHO58" s="738"/>
      <c r="AHP58" s="738"/>
      <c r="AHQ58" s="738"/>
      <c r="AHR58" s="738"/>
      <c r="AHS58" s="738"/>
      <c r="AHT58" s="738"/>
      <c r="AHU58" s="738"/>
      <c r="AHV58" s="738"/>
      <c r="AHW58" s="738"/>
      <c r="AHX58" s="738"/>
      <c r="AHY58" s="738"/>
      <c r="AHZ58" s="738"/>
      <c r="AIA58" s="738"/>
      <c r="AIB58" s="738"/>
      <c r="AIC58" s="738"/>
      <c r="AID58" s="738"/>
      <c r="AIE58" s="738"/>
      <c r="AIF58" s="738"/>
      <c r="AIG58" s="738"/>
      <c r="AIH58" s="738"/>
      <c r="AII58" s="738"/>
      <c r="AIJ58" s="738"/>
      <c r="AIK58" s="738"/>
      <c r="AIL58" s="738"/>
      <c r="AIM58" s="738"/>
      <c r="AIN58" s="738"/>
      <c r="AIO58" s="738"/>
      <c r="AIP58" s="738"/>
      <c r="AIQ58" s="738"/>
      <c r="AIR58" s="738"/>
      <c r="AIS58" s="738"/>
      <c r="AIT58" s="738"/>
      <c r="AIU58" s="738"/>
      <c r="AIV58" s="738"/>
      <c r="AIW58" s="738"/>
      <c r="AIX58" s="738"/>
      <c r="AIY58" s="738"/>
      <c r="AIZ58" s="738"/>
      <c r="AJA58" s="738"/>
      <c r="AJB58" s="738"/>
      <c r="AJC58" s="738"/>
      <c r="AJD58" s="738"/>
      <c r="AJE58" s="738"/>
      <c r="AJF58" s="738"/>
      <c r="AJG58" s="738"/>
      <c r="AJH58" s="738"/>
      <c r="AJI58" s="738"/>
      <c r="AJJ58" s="738"/>
      <c r="AJK58" s="738"/>
      <c r="AJL58" s="738"/>
      <c r="AJM58" s="738"/>
      <c r="AJN58" s="738"/>
      <c r="AJO58" s="738"/>
      <c r="AJP58" s="738"/>
      <c r="AJQ58" s="738"/>
      <c r="AJR58" s="738"/>
      <c r="AJS58" s="738"/>
      <c r="AJT58" s="738"/>
      <c r="AJU58" s="738"/>
      <c r="AJV58" s="738"/>
      <c r="AJW58" s="738"/>
      <c r="AJX58" s="738"/>
      <c r="AJY58" s="738"/>
      <c r="AJZ58" s="738"/>
      <c r="AKA58" s="738"/>
      <c r="AKB58" s="738"/>
      <c r="AKC58" s="738"/>
      <c r="AKD58" s="738"/>
      <c r="AKE58" s="738"/>
      <c r="AKF58" s="738"/>
      <c r="AKG58" s="738"/>
      <c r="AKH58" s="738"/>
      <c r="AKI58" s="738"/>
      <c r="AKJ58" s="738"/>
      <c r="AKK58" s="738"/>
      <c r="AKL58" s="738"/>
      <c r="AKM58" s="738"/>
      <c r="AKN58" s="738"/>
      <c r="AKO58" s="738"/>
      <c r="AKP58" s="738"/>
      <c r="AKQ58" s="738"/>
      <c r="AKR58" s="738"/>
      <c r="AKS58" s="738"/>
      <c r="AKT58" s="738"/>
      <c r="AKU58" s="738"/>
      <c r="AKV58" s="738"/>
      <c r="AKW58" s="738"/>
      <c r="AKX58" s="738"/>
      <c r="AKY58" s="738"/>
      <c r="AKZ58" s="738"/>
      <c r="ALA58" s="738"/>
      <c r="ALB58" s="738"/>
      <c r="ALC58" s="738"/>
      <c r="ALD58" s="738"/>
      <c r="ALE58" s="738"/>
      <c r="ALF58" s="738"/>
      <c r="ALG58" s="738"/>
      <c r="ALH58" s="738"/>
      <c r="ALI58" s="738"/>
      <c r="ALJ58" s="738"/>
      <c r="ALK58" s="738"/>
      <c r="ALL58" s="738"/>
      <c r="ALM58" s="738"/>
      <c r="ALN58" s="738"/>
      <c r="ALO58" s="738"/>
      <c r="ALP58" s="738"/>
      <c r="ALQ58" s="738"/>
      <c r="ALR58" s="738"/>
      <c r="ALS58" s="738"/>
      <c r="ALT58" s="738"/>
      <c r="ALU58" s="738"/>
    </row>
    <row r="59" spans="1:1009" s="224" customFormat="1" ht="13.5" customHeight="1">
      <c r="A59" s="225">
        <f t="shared" si="0"/>
        <v>51</v>
      </c>
      <c r="B59" s="217"/>
      <c r="C59" s="217" t="s">
        <v>264</v>
      </c>
      <c r="D59" s="217"/>
      <c r="E59" s="217"/>
      <c r="F59" s="217"/>
      <c r="G59" s="217"/>
      <c r="H59" s="728"/>
      <c r="I59" s="729" t="s">
        <v>1220</v>
      </c>
      <c r="J59" s="729"/>
      <c r="K59" s="728" t="s">
        <v>1221</v>
      </c>
      <c r="L59" s="728" t="s">
        <v>820</v>
      </c>
      <c r="M59" s="731"/>
      <c r="N59" s="735" t="s">
        <v>863</v>
      </c>
      <c r="O59" s="281" t="s">
        <v>864</v>
      </c>
      <c r="P59" s="728" t="s">
        <v>1222</v>
      </c>
      <c r="Q59" s="252"/>
      <c r="R59" s="731"/>
      <c r="S59" s="232"/>
      <c r="T59" s="733"/>
      <c r="U59" s="728"/>
      <c r="V59" s="734"/>
      <c r="W59" s="732"/>
      <c r="X59" s="732"/>
      <c r="Y59" s="731"/>
      <c r="AA59" s="733"/>
      <c r="AB59" s="728"/>
      <c r="AC59" s="497"/>
      <c r="AD59" s="728"/>
      <c r="AE59" s="731"/>
      <c r="AF59" s="731"/>
    </row>
    <row r="60" spans="1:1009" s="224" customFormat="1" ht="13.5" customHeight="1">
      <c r="A60" s="225">
        <f t="shared" si="0"/>
        <v>52</v>
      </c>
      <c r="B60" s="217"/>
      <c r="C60" s="217" t="s">
        <v>1662</v>
      </c>
      <c r="D60" s="217"/>
      <c r="E60" s="217"/>
      <c r="F60" s="217"/>
      <c r="G60" s="217"/>
      <c r="H60" s="728" t="s">
        <v>1225</v>
      </c>
      <c r="I60" s="729" t="s">
        <v>1226</v>
      </c>
      <c r="J60" s="729"/>
      <c r="K60" s="729" t="s">
        <v>939</v>
      </c>
      <c r="L60" s="728" t="s">
        <v>817</v>
      </c>
      <c r="M60" s="731"/>
      <c r="N60" s="728" t="s">
        <v>863</v>
      </c>
      <c r="O60" s="731"/>
      <c r="P60" s="728"/>
      <c r="Q60" s="252"/>
      <c r="R60" s="731"/>
      <c r="S60" s="232"/>
      <c r="T60" s="733"/>
      <c r="U60" s="728"/>
      <c r="V60" s="734"/>
      <c r="W60" s="732"/>
      <c r="X60" s="732"/>
      <c r="Y60" s="731"/>
      <c r="AA60" s="733"/>
      <c r="AB60" s="728"/>
      <c r="AC60" s="729"/>
      <c r="AD60" s="728"/>
      <c r="AE60" s="731"/>
      <c r="AF60" s="731"/>
    </row>
    <row r="61" spans="1:1009" s="224" customFormat="1" ht="13.5" customHeight="1">
      <c r="A61" s="225">
        <f t="shared" si="0"/>
        <v>53</v>
      </c>
      <c r="B61" s="217" t="s">
        <v>1577</v>
      </c>
      <c r="C61" s="216" t="s">
        <v>2267</v>
      </c>
      <c r="D61" s="217"/>
      <c r="E61" s="217"/>
      <c r="F61" s="217"/>
      <c r="G61" s="217"/>
      <c r="H61" s="255" t="s">
        <v>2268</v>
      </c>
      <c r="I61" s="729"/>
      <c r="J61" s="729"/>
      <c r="K61" s="255" t="s">
        <v>1585</v>
      </c>
      <c r="L61" s="728" t="s">
        <v>817</v>
      </c>
      <c r="M61" s="731" t="s">
        <v>864</v>
      </c>
      <c r="N61" s="243" t="s">
        <v>1054</v>
      </c>
      <c r="O61" s="280"/>
      <c r="P61" s="728"/>
      <c r="Q61" s="730"/>
      <c r="R61" s="731"/>
      <c r="S61" s="232"/>
      <c r="T61" s="733"/>
      <c r="U61" s="728"/>
      <c r="V61" s="734"/>
      <c r="W61" s="732"/>
      <c r="X61" s="732"/>
      <c r="Y61" s="731"/>
      <c r="AA61" s="733"/>
      <c r="AB61" s="728"/>
      <c r="AC61" s="729"/>
      <c r="AD61" s="728"/>
      <c r="AE61" s="731"/>
      <c r="AF61" s="731"/>
    </row>
    <row r="62" spans="1:1009" s="224" customFormat="1" ht="12" customHeight="1">
      <c r="A62" s="225">
        <f>SUBTOTAL(103,createCase141814[ID])</f>
        <v>53</v>
      </c>
      <c r="C62" s="225">
        <f>SUBTOTAL(103,createCase141814[Donnée (Niveau 2)])</f>
        <v>17</v>
      </c>
      <c r="D62" s="225">
        <f>SUBTOTAL(103,createCase141814[Donnée (Niveau 3)])</f>
        <v>23</v>
      </c>
      <c r="E62" s="225">
        <f>SUBTOTAL(103,createCase141814[Donnée (Niveau 4)])</f>
        <v>5</v>
      </c>
      <c r="F62" s="225">
        <f>SUBTOTAL(103,createCase141814[Donnée (Niveau 5)])</f>
        <v>4</v>
      </c>
      <c r="G62" s="225">
        <f>SUBTOTAL(103,createCase141814[Donnée (Niveau 6)])</f>
        <v>0</v>
      </c>
      <c r="H62" s="225">
        <f>SUBTOTAL(103,createCase141814[Description])</f>
        <v>47</v>
      </c>
      <c r="I62" s="225">
        <f>SUBTOTAL(103,createCase141814[Exemples])</f>
        <v>36</v>
      </c>
      <c r="J62" s="225"/>
      <c r="K62" s="225">
        <f>SUBTOTAL(103,createCase141814[Nouvelle balise])</f>
        <v>53</v>
      </c>
      <c r="L62" s="225"/>
      <c r="M62" s="225">
        <f>SUBTOTAL(103,createCase141814[Objet])</f>
        <v>12</v>
      </c>
      <c r="N62" s="225">
        <f>SUBTOTAL(103,createCase141814[Format (ou type)])</f>
        <v>53</v>
      </c>
      <c r="O62" s="274"/>
      <c r="P62" s="225"/>
      <c r="Q62" s="225"/>
      <c r="R62" s="225"/>
      <c r="T62" s="271">
        <f>SUBTOTAL(103,createCase141814[Commentaire Hub Santé])</f>
        <v>4</v>
      </c>
      <c r="U62" s="225">
        <f>SUBTOTAL(103,createCase141814[Commentaire Philippe Dreyfus])</f>
        <v>0</v>
      </c>
      <c r="V62" s="225"/>
      <c r="W62" s="225">
        <f>SUBTOTAL(103,createCase141814[Commentaire Yann Penverne])</f>
        <v>0</v>
      </c>
      <c r="X62" s="225">
        <f>SUBTOTAL(103,createCase141814[Métier])-COUNTIFS(createCase141814[Métier],"=X")</f>
        <v>1</v>
      </c>
    </row>
    <row r="63" spans="1:1009" s="128" customFormat="1" ht="12" customHeight="1">
      <c r="A63" s="3"/>
      <c r="B63" s="3"/>
      <c r="C63" s="131"/>
      <c r="D63" s="131"/>
      <c r="E63" s="131"/>
      <c r="F63" s="131"/>
      <c r="G63" s="5"/>
      <c r="H63" s="155"/>
      <c r="I63" s="225"/>
      <c r="J63" s="155"/>
      <c r="K63" s="5"/>
      <c r="L63" s="188"/>
      <c r="M63" s="5"/>
      <c r="N63" s="56"/>
      <c r="O63" s="56"/>
      <c r="P63" s="728"/>
      <c r="Q63" s="728"/>
      <c r="R63"/>
      <c r="S63" s="178"/>
      <c r="T63" s="5"/>
      <c r="U63" s="159"/>
      <c r="V63" s="56"/>
      <c r="W63" s="56"/>
      <c r="ALS63"/>
      <c r="ALT63"/>
      <c r="ALU63"/>
    </row>
    <row r="64" spans="1:1009" s="128" customFormat="1" ht="12" customHeight="1">
      <c r="A64" s="129"/>
      <c r="B64" s="129"/>
      <c r="C64" s="129"/>
      <c r="D64" s="129"/>
      <c r="E64" s="129"/>
      <c r="F64" s="129"/>
      <c r="G64" s="96"/>
      <c r="H64" s="96"/>
      <c r="I64" s="225"/>
      <c r="J64" s="159"/>
      <c r="K64" s="96"/>
      <c r="L64" s="173"/>
      <c r="M64" s="96"/>
      <c r="N64" s="277"/>
      <c r="O64" s="96"/>
      <c r="P64" s="96"/>
      <c r="Q64" s="96"/>
      <c r="R64"/>
      <c r="S64" s="179"/>
      <c r="T64" s="96"/>
      <c r="U64" s="159"/>
      <c r="V64" s="96"/>
      <c r="W64" s="96"/>
      <c r="ALS64"/>
      <c r="ALT64"/>
      <c r="ALU64"/>
    </row>
    <row r="65" spans="1:1009" s="128" customFormat="1" ht="12" customHeight="1">
      <c r="I65" s="224"/>
      <c r="L65" s="173"/>
      <c r="M65" s="96"/>
      <c r="N65" s="277"/>
      <c r="O65" s="96"/>
      <c r="P65" s="96"/>
      <c r="Q65" s="96"/>
      <c r="R65"/>
      <c r="S65" s="179"/>
      <c r="T65" s="96"/>
      <c r="U65" s="159"/>
      <c r="V65" s="96"/>
      <c r="W65" s="96"/>
      <c r="ALS65"/>
      <c r="ALT65"/>
      <c r="ALU65"/>
    </row>
    <row r="66" spans="1:1009" s="128" customFormat="1" ht="12" customHeight="1">
      <c r="I66" s="224"/>
      <c r="L66" s="173"/>
      <c r="M66" s="96"/>
      <c r="N66" s="277"/>
      <c r="O66" s="96"/>
      <c r="P66" s="96"/>
      <c r="Q66" s="96"/>
      <c r="R66"/>
      <c r="S66" s="179"/>
      <c r="T66" s="96"/>
      <c r="U66" s="159"/>
      <c r="V66" s="96"/>
      <c r="W66" s="96"/>
      <c r="ALS66"/>
      <c r="ALT66"/>
      <c r="ALU66"/>
    </row>
    <row r="67" spans="1:1009" ht="12" customHeight="1">
      <c r="A67" s="123"/>
      <c r="B67" s="123"/>
      <c r="C67" s="123"/>
      <c r="D67" s="123"/>
      <c r="E67" s="123"/>
      <c r="F67" s="123"/>
      <c r="G67" s="112"/>
      <c r="H67" s="112"/>
      <c r="I67" s="276"/>
      <c r="J67" s="161"/>
      <c r="K67" s="112"/>
      <c r="L67" s="190"/>
      <c r="M67" s="112"/>
      <c r="N67" s="125"/>
      <c r="O67" s="112"/>
      <c r="P67" s="112"/>
      <c r="Q67" s="112"/>
      <c r="S67" s="180"/>
      <c r="T67" s="112"/>
      <c r="V67" s="112"/>
      <c r="W67" s="112"/>
    </row>
    <row r="68" spans="1:1009" ht="12" customHeight="1">
      <c r="A68" s="123"/>
      <c r="B68" s="123"/>
      <c r="C68" s="123"/>
      <c r="D68" s="123"/>
      <c r="E68" s="123"/>
      <c r="F68" s="123"/>
      <c r="G68" s="112"/>
      <c r="H68" s="112"/>
      <c r="I68" s="276"/>
      <c r="J68" s="161"/>
      <c r="K68" s="112"/>
      <c r="L68" s="190"/>
      <c r="M68" s="112"/>
      <c r="N68" s="125"/>
      <c r="O68" s="112"/>
      <c r="P68" s="112"/>
      <c r="Q68" s="112"/>
      <c r="S68" s="180"/>
      <c r="T68" s="112"/>
      <c r="V68" s="112"/>
      <c r="W68" s="112"/>
    </row>
    <row r="69" spans="1:1009" ht="12" customHeight="1">
      <c r="A69" s="130"/>
      <c r="B69" s="130"/>
      <c r="C69" s="130"/>
      <c r="D69" s="130"/>
      <c r="E69" s="130"/>
      <c r="F69" s="130"/>
    </row>
    <row r="70" spans="1:1009" ht="12" customHeight="1">
      <c r="A70" s="130"/>
      <c r="B70" s="130"/>
      <c r="C70" s="130"/>
      <c r="D70" s="130"/>
      <c r="E70" s="130"/>
      <c r="F70" s="130"/>
    </row>
    <row r="71" spans="1:1009" s="96" customFormat="1" ht="12" customHeight="1">
      <c r="A71" s="130"/>
      <c r="B71" s="130"/>
      <c r="C71" s="130"/>
      <c r="D71" s="130"/>
      <c r="E71" s="130"/>
      <c r="F71" s="130"/>
      <c r="I71" s="225"/>
      <c r="J71" s="159"/>
      <c r="L71" s="173"/>
      <c r="N71" s="277"/>
      <c r="R71"/>
      <c r="S71" s="179"/>
      <c r="U71" s="159"/>
      <c r="X71"/>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s="128"/>
      <c r="ALS71"/>
      <c r="ALT71"/>
      <c r="ALU71"/>
    </row>
    <row r="72" spans="1:1009" s="96" customFormat="1" ht="12" customHeight="1">
      <c r="A72" s="136"/>
      <c r="B72" s="136"/>
      <c r="C72" s="136"/>
      <c r="D72" s="136"/>
      <c r="E72" s="136"/>
      <c r="F72" s="136"/>
      <c r="I72" s="225"/>
      <c r="J72" s="159"/>
      <c r="L72" s="173"/>
      <c r="N72" s="277"/>
      <c r="R72"/>
      <c r="S72" s="179"/>
      <c r="U72" s="159"/>
      <c r="X72"/>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s="128"/>
      <c r="ALS72"/>
      <c r="ALT72"/>
      <c r="ALU72"/>
    </row>
    <row r="73" spans="1:1009" s="96" customFormat="1" ht="12" customHeight="1">
      <c r="A73" s="136"/>
      <c r="B73" s="136"/>
      <c r="C73" s="136"/>
      <c r="D73" s="136"/>
      <c r="E73" s="136"/>
      <c r="F73" s="136"/>
      <c r="I73" s="225"/>
      <c r="J73" s="159"/>
      <c r="L73" s="173"/>
      <c r="N73" s="277"/>
      <c r="R73"/>
      <c r="S73" s="179"/>
      <c r="U73" s="159"/>
      <c r="X73"/>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s="128"/>
      <c r="ALS73"/>
      <c r="ALT73"/>
      <c r="ALU73"/>
    </row>
  </sheetData>
  <conditionalFormatting sqref="A63:F64 A67:F885">
    <cfRule type="expression" dxfId="366" priority="138">
      <formula>OR($W63="X",$V63="X")</formula>
    </cfRule>
    <cfRule type="expression" dxfId="365" priority="139">
      <formula>AND($W63=1,$V63=1)</formula>
    </cfRule>
    <cfRule type="expression" dxfId="364" priority="140">
      <formula>$W63=1</formula>
    </cfRule>
    <cfRule type="expression" dxfId="363" priority="141">
      <formula>$V63=1</formula>
    </cfRule>
  </conditionalFormatting>
  <conditionalFormatting sqref="A9:G9 B10:G14 A10:A16 C15:G15">
    <cfRule type="expression" dxfId="362" priority="132">
      <formula>$X9=1</formula>
    </cfRule>
    <cfRule type="expression" dxfId="361" priority="143">
      <formula>AND($X9=1,#REF!=1)</formula>
    </cfRule>
    <cfRule type="expression" dxfId="360" priority="144">
      <formula>AND(NOT(ISBLANK($R9)),ISBLANK(#REF!),ISBLANK($X9))</formula>
    </cfRule>
  </conditionalFormatting>
  <conditionalFormatting sqref="A9:G9 B10:G14 A10:A16">
    <cfRule type="expression" dxfId="359" priority="142">
      <formula>#REF!=1</formula>
    </cfRule>
    <cfRule type="expression" dxfId="358" priority="145">
      <formula>OR($X9="X",#REF!="X")</formula>
    </cfRule>
  </conditionalFormatting>
  <conditionalFormatting sqref="B17:G20 A17:A61 B21:C21 D21:D23 B22:B23 F22:G23 B24:G61">
    <cfRule type="expression" dxfId="357" priority="21">
      <formula>OR($AF17="X",$AE17="X")</formula>
    </cfRule>
  </conditionalFormatting>
  <conditionalFormatting sqref="B17:G20 A17:A61 B21:D21 B22:B23 D22:D23 F22:G23 B24:G61">
    <cfRule type="expression" dxfId="356" priority="22">
      <formula>AND($AF17=1,$AE17=1)</formula>
    </cfRule>
    <cfRule type="expression" dxfId="355" priority="23">
      <formula>$AF17=1</formula>
    </cfRule>
  </conditionalFormatting>
  <conditionalFormatting sqref="B17:G20 A17:A61 D21:G21 B21:C23 D22:D23 F22:G23 B24:G61">
    <cfRule type="expression" dxfId="354" priority="25">
      <formula>AND(NOT(ISBLANK($X17)),ISBLANK($AE17),ISBLANK($AF17))</formula>
    </cfRule>
  </conditionalFormatting>
  <conditionalFormatting sqref="B17:G21 A17:A61 B22:B23 D22:D23 F22:G23 B24:G61">
    <cfRule type="expression" dxfId="353" priority="24">
      <formula>$AE17=1</formula>
    </cfRule>
  </conditionalFormatting>
  <conditionalFormatting sqref="C9:C11 C17:C20 C24:C61">
    <cfRule type="expression" dxfId="352" priority="4297">
      <formula>AND($M9="X",$B9&lt;&gt;"")</formula>
    </cfRule>
  </conditionalFormatting>
  <conditionalFormatting sqref="C12">
    <cfRule type="expression" dxfId="351" priority="159">
      <formula>OR($AE16="X",$AD16="X")</formula>
    </cfRule>
    <cfRule type="expression" dxfId="350" priority="160">
      <formula>AND($AE16=1,$AD16=1)</formula>
    </cfRule>
    <cfRule type="expression" dxfId="349" priority="161">
      <formula>$AE16=1</formula>
    </cfRule>
    <cfRule type="expression" dxfId="348" priority="162">
      <formula>$AD16=1</formula>
    </cfRule>
    <cfRule type="expression" dxfId="347" priority="163">
      <formula>AND(NOT(ISBLANK($X16)),ISBLANK($AD16),ISBLANK($AE16))</formula>
    </cfRule>
  </conditionalFormatting>
  <conditionalFormatting sqref="C13">
    <cfRule type="expression" dxfId="346" priority="1731">
      <formula>OR(#REF!="X",#REF!="X")</formula>
    </cfRule>
    <cfRule type="expression" dxfId="345" priority="1732">
      <formula>AND(#REF!=1,#REF!=1)</formula>
    </cfRule>
    <cfRule type="expression" dxfId="344" priority="1733">
      <formula>#REF!=1</formula>
    </cfRule>
    <cfRule type="expression" dxfId="343" priority="1734">
      <formula>#REF!=1</formula>
    </cfRule>
    <cfRule type="expression" dxfId="342" priority="1735">
      <formula>AND(NOT(ISBLANK(#REF!)),ISBLANK(#REF!),ISBLANK(#REF!))</formula>
    </cfRule>
  </conditionalFormatting>
  <conditionalFormatting sqref="C14">
    <cfRule type="expression" dxfId="341" priority="1707">
      <formula>OR(#REF!="X",#REF!="X")</formula>
    </cfRule>
    <cfRule type="expression" dxfId="340" priority="1708">
      <formula>AND(#REF!=1,#REF!=1)</formula>
    </cfRule>
    <cfRule type="expression" dxfId="339" priority="1709">
      <formula>#REF!=1</formula>
    </cfRule>
    <cfRule type="expression" dxfId="338" priority="1710">
      <formula>#REF!=1</formula>
    </cfRule>
    <cfRule type="expression" dxfId="337" priority="1711">
      <formula>AND(NOT(ISBLANK(#REF!)),ISBLANK(#REF!),ISBLANK(#REF!))</formula>
    </cfRule>
  </conditionalFormatting>
  <conditionalFormatting sqref="C22:C23">
    <cfRule type="expression" dxfId="336" priority="4302">
      <formula>AND($M22="X",OR(#REF!&lt;&gt;"",$B22&lt;&gt;""))</formula>
    </cfRule>
    <cfRule type="expression" dxfId="335" priority="4303">
      <formula>OR($AF22="X",$AE22="X")</formula>
    </cfRule>
    <cfRule type="expression" dxfId="334" priority="4304">
      <formula>AND($AF22=1,$AE22=1)</formula>
    </cfRule>
    <cfRule type="expression" dxfId="333" priority="4305">
      <formula>$AF22=1</formula>
    </cfRule>
    <cfRule type="expression" dxfId="332" priority="4306">
      <formula>$AE22=1</formula>
    </cfRule>
  </conditionalFormatting>
  <conditionalFormatting sqref="C15:G15">
    <cfRule type="expression" dxfId="331" priority="146">
      <formula>OR($X15="X",#REF!="X")</formula>
    </cfRule>
    <cfRule type="expression" dxfId="330" priority="147">
      <formula>#REF!=1</formula>
    </cfRule>
  </conditionalFormatting>
  <conditionalFormatting sqref="D9:D11 D17:D20 D24:D61">
    <cfRule type="expression" dxfId="329" priority="4307">
      <formula>AND($M9="X",OR($B9&lt;&gt;"",$C9&lt;&gt;""))</formula>
    </cfRule>
  </conditionalFormatting>
  <conditionalFormatting sqref="D12:D14 C21 D21:D23">
    <cfRule type="expression" dxfId="328" priority="4300">
      <formula>AND($M12="X",OR($B12&lt;&gt;"",#REF!&lt;&gt;""))</formula>
    </cfRule>
  </conditionalFormatting>
  <conditionalFormatting sqref="D15">
    <cfRule type="expression" dxfId="327" priority="4310">
      <formula>AND($M15="X",OR($C15&lt;&gt;"",#REF!&lt;&gt;""))</formula>
    </cfRule>
  </conditionalFormatting>
  <conditionalFormatting sqref="D16">
    <cfRule type="expression" dxfId="326" priority="4311">
      <formula>AND($S16="X",OR($C12&lt;&gt;"",#REF!&lt;&gt;""))</formula>
    </cfRule>
  </conditionalFormatting>
  <conditionalFormatting sqref="D21">
    <cfRule type="expression" dxfId="325" priority="4313">
      <formula>AND($M21="X",OR($B21&lt;&gt;"",#REF!&lt;&gt;"",$C21&lt;&gt;""))</formula>
    </cfRule>
    <cfRule type="expression" dxfId="324" priority="4314">
      <formula>AND($M21="X",OR($B21&lt;&gt;"",#REF!&lt;&gt;"",$C21&lt;&gt;"",$D21&lt;&gt;""))</formula>
    </cfRule>
    <cfRule type="expression" dxfId="323" priority="4315">
      <formula>AND($M21="X",OR($B21&lt;&gt;"",#REF!&lt;&gt;"",$D21&lt;&gt;"",#REF!&lt;&gt;""))</formula>
    </cfRule>
    <cfRule type="expression" dxfId="322" priority="4316">
      <formula>$AE21=1</formula>
    </cfRule>
    <cfRule type="expression" dxfId="321" priority="4317">
      <formula>AND($M21="X",OR($B21&lt;&gt;"",#REF!&lt;&gt;"",$C21&lt;&gt;""))</formula>
    </cfRule>
    <cfRule type="expression" dxfId="320" priority="4318">
      <formula>AND($AF21=1,$AE21=1)</formula>
    </cfRule>
    <cfRule type="expression" dxfId="319" priority="4319">
      <formula>$AF21=1</formula>
    </cfRule>
    <cfRule type="expression" dxfId="318" priority="4320">
      <formula>AND($M21="X",$B21&lt;&gt;"")</formula>
    </cfRule>
    <cfRule type="expression" dxfId="317" priority="4321">
      <formula>AND($M21="X",OR($B21&lt;&gt;"",#REF!&lt;&gt;""))</formula>
    </cfRule>
  </conditionalFormatting>
  <conditionalFormatting sqref="D16:G16">
    <cfRule type="expression" dxfId="316" priority="121">
      <formula>OR($AE16="X",$AD16="X")</formula>
    </cfRule>
    <cfRule type="expression" dxfId="315" priority="122">
      <formula>AND($AE16=1,$AD16=1)</formula>
    </cfRule>
    <cfRule type="expression" dxfId="314" priority="123">
      <formula>$AE16=1</formula>
    </cfRule>
    <cfRule type="expression" dxfId="313" priority="124">
      <formula>$AD16=1</formula>
    </cfRule>
    <cfRule type="expression" dxfId="312" priority="125">
      <formula>AND(NOT(ISBLANK($X16)),ISBLANK($AD16),ISBLANK($AE16))</formula>
    </cfRule>
  </conditionalFormatting>
  <conditionalFormatting sqref="D21:G21">
    <cfRule type="expression" dxfId="311" priority="4327">
      <formula>AND($M21="X",OR($B21&lt;&gt;"",$C21&lt;&gt;"",$D21&lt;&gt;"",$E21&lt;&gt;"",$F21&lt;&gt;""))</formula>
    </cfRule>
    <cfRule type="expression" dxfId="310" priority="4328">
      <formula>AND($AF21=1,$AE21=1)</formula>
    </cfRule>
    <cfRule type="expression" dxfId="309" priority="4329">
      <formula>$AF21=1</formula>
    </cfRule>
    <cfRule type="expression" dxfId="308" priority="4330">
      <formula>OR($AF21="X",$AE21="X")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307" priority="4331">
      <formula>AND($M9="X",OR($B9&lt;&gt;"",$C9&lt;&gt;"",$D9&lt;&gt;""))</formula>
    </cfRule>
  </conditionalFormatting>
  <conditionalFormatting sqref="E12:E14">
    <cfRule type="expression" dxfId="306" priority="4333">
      <formula>AND($M12="X",OR($B12&lt;&gt;"",#REF!&lt;&gt;"",$D12&lt;&gt;""))</formula>
    </cfRule>
  </conditionalFormatting>
  <conditionalFormatting sqref="E15">
    <cfRule type="expression" dxfId="305" priority="4334">
      <formula>AND($M15="X",OR($C15&lt;&gt;"",#REF!&lt;&gt;"",$D15&lt;&gt;""))</formula>
    </cfRule>
  </conditionalFormatting>
  <conditionalFormatting sqref="E16">
    <cfRule type="expression" dxfId="304" priority="4335">
      <formula>AND($S16="X",OR($C12&lt;&gt;"",#REF!&lt;&gt;"",$D16&lt;&gt;""))</formula>
    </cfRule>
  </conditionalFormatting>
  <conditionalFormatting sqref="E22:E23">
    <cfRule type="expression" dxfId="303" priority="4337">
      <formula>OR($AF22="X",$AE22="X")</formula>
    </cfRule>
    <cfRule type="expression" dxfId="302" priority="4338">
      <formula>AND($AF22=1,$AE22=1)</formula>
    </cfRule>
    <cfRule type="expression" dxfId="301" priority="4339">
      <formula>$AF22=1</formula>
    </cfRule>
    <cfRule type="expression" dxfId="300" priority="4340">
      <formula>$AE22=1</formula>
    </cfRule>
    <cfRule type="expression" dxfId="299" priority="4341">
      <formula>AND(NOT(ISBLANK($X22)),ISBLANK($AE22),ISBLANK($AF22))</formula>
    </cfRule>
    <cfRule type="expression" dxfId="298" priority="4342">
      <formula>AND($M22="X",OR($B22&lt;&gt;"",#REF!&lt;&gt;"",$D22&lt;&gt;"",#REF!&lt;&gt;""))</formula>
    </cfRule>
  </conditionalFormatting>
  <conditionalFormatting sqref="F9:F11 F17:F20 F24:F61">
    <cfRule type="expression" dxfId="297" priority="4343">
      <formula>AND($M9="X",OR($B9&lt;&gt;"",$C9&lt;&gt;"",$D9&lt;&gt;"",$E9&lt;&gt;""))</formula>
    </cfRule>
  </conditionalFormatting>
  <conditionalFormatting sqref="F12:F14">
    <cfRule type="expression" dxfId="296" priority="4345">
      <formula>AND($M12="X",OR($B12&lt;&gt;"",#REF!&lt;&gt;"",$D12&lt;&gt;"",$E12&lt;&gt;""))</formula>
    </cfRule>
  </conditionalFormatting>
  <conditionalFormatting sqref="F15">
    <cfRule type="expression" dxfId="295" priority="4346">
      <formula>AND($M15="X",OR($C15&lt;&gt;"",#REF!&lt;&gt;"",$D15&lt;&gt;"",$E15&lt;&gt;""))</formula>
    </cfRule>
  </conditionalFormatting>
  <conditionalFormatting sqref="F16">
    <cfRule type="expression" dxfId="294" priority="4347">
      <formula>AND($S16="X",OR($C12&lt;&gt;"",#REF!&lt;&gt;"",$D16&lt;&gt;"",$E16&lt;&gt;""))</formula>
    </cfRule>
  </conditionalFormatting>
  <conditionalFormatting sqref="F22:F23">
    <cfRule type="expression" dxfId="293" priority="4349">
      <formula>AND($M22="X",OR($B22&lt;&gt;"",#REF!&lt;&gt;"",$D22&lt;&gt;"",#REF!&lt;&gt;""))</formula>
    </cfRule>
  </conditionalFormatting>
  <conditionalFormatting sqref="G9:G11 G17:G20 G24:G61">
    <cfRule type="expression" dxfId="292" priority="4350">
      <formula>AND($M9="X",OR($B9&lt;&gt;"",$C9&lt;&gt;"",$D9&lt;&gt;"",$E9&lt;&gt;"",$F9&lt;&gt;""))</formula>
    </cfRule>
  </conditionalFormatting>
  <conditionalFormatting sqref="G12:G14">
    <cfRule type="expression" dxfId="291" priority="4352">
      <formula>AND($M12="X",OR($B12&lt;&gt;"",#REF!&lt;&gt;"",$D12&lt;&gt;"",$E12&lt;&gt;"",$F12&lt;&gt;""))</formula>
    </cfRule>
  </conditionalFormatting>
  <conditionalFormatting sqref="G15">
    <cfRule type="expression" dxfId="290" priority="4353">
      <formula>AND($M15="X",OR($C15&lt;&gt;"",#REF!&lt;&gt;"",$D15&lt;&gt;"",$E15&lt;&gt;"",$F15&lt;&gt;""))</formula>
    </cfRule>
  </conditionalFormatting>
  <conditionalFormatting sqref="G16">
    <cfRule type="expression" dxfId="289" priority="4354">
      <formula>AND($S16="X",OR($C12&lt;&gt;"",#REF!&lt;&gt;"",$D16&lt;&gt;"",$E16&lt;&gt;"",$F16&lt;&gt;""))</formula>
    </cfRule>
  </conditionalFormatting>
  <conditionalFormatting sqref="G22:G23">
    <cfRule type="expression" dxfId="288" priority="4356">
      <formula>AND($M22="X",OR($B22&lt;&gt;"",#REF!&lt;&gt;"",$D22&lt;&gt;"",#REF!&lt;&gt;"",$F22&lt;&gt;""))</formula>
    </cfRule>
  </conditionalFormatting>
  <conditionalFormatting sqref="H63:H64 H67:H885">
    <cfRule type="expression" dxfId="287" priority="131">
      <formula>$K63="X"</formula>
    </cfRule>
  </conditionalFormatting>
  <conditionalFormatting sqref="I11:J11">
    <cfRule type="expression" dxfId="286" priority="120">
      <formula>$S16="X"</formula>
    </cfRule>
  </conditionalFormatting>
  <conditionalFormatting sqref="I17:J17 I19:J61">
    <cfRule type="expression" dxfId="285" priority="29">
      <formula>$M17="X"</formula>
    </cfRule>
  </conditionalFormatting>
  <conditionalFormatting sqref="L9:L10">
    <cfRule type="cellIs" dxfId="284" priority="62" operator="equal">
      <formula>"1..1"</formula>
    </cfRule>
    <cfRule type="cellIs" dxfId="283" priority="63" operator="equal">
      <formula>"0..n"</formula>
    </cfRule>
    <cfRule type="cellIs" dxfId="282" priority="64" operator="equal">
      <formula>"0..1"</formula>
    </cfRule>
  </conditionalFormatting>
  <conditionalFormatting sqref="L12 L15">
    <cfRule type="cellIs" dxfId="281" priority="126" operator="equal">
      <formula>"1..1"</formula>
    </cfRule>
    <cfRule type="cellIs" dxfId="280" priority="127" operator="equal">
      <formula>"0..n"</formula>
    </cfRule>
    <cfRule type="cellIs" dxfId="279" priority="128" operator="equal">
      <formula>"0..1"</formula>
    </cfRule>
  </conditionalFormatting>
  <conditionalFormatting sqref="L18:L60 K21:K58 K60">
    <cfRule type="cellIs" dxfId="278" priority="12" operator="equal">
      <formula>"1..1"</formula>
    </cfRule>
    <cfRule type="cellIs" dxfId="277" priority="13" operator="equal">
      <formula>"0..n"</formula>
    </cfRule>
    <cfRule type="cellIs" dxfId="276" priority="1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Normal="100" workbookViewId="0">
      <pane xSplit="7" ySplit="8" topLeftCell="K9" activePane="bottomRight" state="frozen"/>
      <selection pane="topRight" activeCell="H1" sqref="H1"/>
      <selection pane="bottomLeft" activeCell="A9" sqref="A9"/>
      <selection pane="bottomRight" activeCell="D25" sqref="D25"/>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9.875" style="159" hidden="1" customWidth="1"/>
    <col min="11" max="11" width="10.5" style="96" customWidth="1"/>
    <col min="12" max="12" width="6" style="173" customWidth="1"/>
    <col min="13" max="13" width="8.625" style="96" customWidth="1"/>
    <col min="14" max="14" width="12.625" style="277" customWidth="1"/>
    <col min="15" max="15" width="28.125" style="96" customWidth="1"/>
    <col min="16" max="16" width="8.875" style="96" customWidth="1"/>
    <col min="17" max="17" width="10" style="96" hidden="1" customWidth="1"/>
    <col min="18" max="18" width="10.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2296</v>
      </c>
      <c r="C1" s="129"/>
      <c r="F1" s="157"/>
      <c r="G1" s="128"/>
      <c r="H1" s="791"/>
      <c r="I1" s="791"/>
      <c r="X1" s="128"/>
      <c r="ALR1"/>
    </row>
    <row r="2" spans="1:1006" ht="13.5" customHeight="1">
      <c r="A2" s="128" t="s">
        <v>851</v>
      </c>
      <c r="B2" s="128" t="s">
        <v>2297</v>
      </c>
      <c r="C2" s="141"/>
      <c r="D2" s="284"/>
      <c r="E2" s="284"/>
      <c r="F2" s="157"/>
      <c r="G2" s="128"/>
      <c r="H2" s="791"/>
      <c r="I2" s="791"/>
      <c r="X2" s="128"/>
      <c r="ALR2"/>
    </row>
    <row r="3" spans="1:1006" ht="13.5" customHeight="1">
      <c r="C3" s="128" t="s">
        <v>2298</v>
      </c>
      <c r="G3" s="128"/>
      <c r="X3" s="128"/>
      <c r="ALR3"/>
    </row>
    <row r="4" spans="1:1006" ht="13.5" customHeight="1">
      <c r="C4" s="128" t="s">
        <v>2299</v>
      </c>
      <c r="G4" s="137"/>
      <c r="X4" s="128"/>
      <c r="ALR4"/>
    </row>
    <row r="5" spans="1:1006" s="149" customFormat="1" ht="13.5" customHeight="1">
      <c r="A5" s="128"/>
      <c r="B5" s="128"/>
      <c r="C5" s="128" t="s">
        <v>2300</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03"/>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27"/>
      <c r="E9" s="727"/>
      <c r="F9" s="727"/>
      <c r="G9" s="727"/>
      <c r="H9" s="728" t="s">
        <v>950</v>
      </c>
      <c r="I9" s="316" t="s">
        <v>1612</v>
      </c>
      <c r="J9" s="672"/>
      <c r="K9" s="729" t="s">
        <v>919</v>
      </c>
      <c r="L9" s="728" t="s">
        <v>820</v>
      </c>
      <c r="M9" s="730"/>
      <c r="N9" s="728" t="s">
        <v>863</v>
      </c>
      <c r="O9" s="731"/>
      <c r="P9" s="728"/>
      <c r="Q9" s="732"/>
      <c r="R9" s="732" t="s">
        <v>864</v>
      </c>
      <c r="S9" s="232"/>
      <c r="T9" s="733"/>
      <c r="U9" s="728"/>
      <c r="V9" s="734"/>
      <c r="W9" s="728"/>
      <c r="X9" s="731"/>
    </row>
    <row r="10" spans="1:1006" s="224" customFormat="1" ht="13.5" customHeight="1">
      <c r="A10" s="225">
        <v>2</v>
      </c>
      <c r="B10" s="217" t="s">
        <v>2198</v>
      </c>
      <c r="C10" s="240"/>
      <c r="D10" s="241"/>
      <c r="E10" s="241"/>
      <c r="F10" s="241"/>
      <c r="G10" s="241"/>
      <c r="H10" s="728" t="s">
        <v>2274</v>
      </c>
      <c r="I10" s="316" t="s">
        <v>2200</v>
      </c>
      <c r="J10" s="745"/>
      <c r="K10" s="729" t="s">
        <v>2201</v>
      </c>
      <c r="L10" s="728" t="s">
        <v>820</v>
      </c>
      <c r="M10" s="730"/>
      <c r="N10" s="728" t="s">
        <v>863</v>
      </c>
      <c r="O10" s="731"/>
      <c r="P10" s="728"/>
      <c r="Q10" s="732"/>
      <c r="R10" s="732" t="s">
        <v>864</v>
      </c>
      <c r="S10" s="232"/>
      <c r="T10" s="733"/>
      <c r="U10" s="728"/>
      <c r="V10" s="734"/>
      <c r="W10" s="728"/>
      <c r="X10" s="731"/>
    </row>
    <row r="11" spans="1:1006" s="224" customFormat="1" ht="13.5" customHeight="1">
      <c r="A11" s="225">
        <v>3</v>
      </c>
      <c r="B11" s="217" t="s">
        <v>2301</v>
      </c>
      <c r="C11" s="240"/>
      <c r="D11" s="241"/>
      <c r="E11" s="241"/>
      <c r="F11" s="241"/>
      <c r="G11" s="241"/>
      <c r="H11" s="728" t="s">
        <v>2276</v>
      </c>
      <c r="I11" s="729" t="s">
        <v>930</v>
      </c>
      <c r="J11" s="729"/>
      <c r="K11" s="728" t="s">
        <v>2302</v>
      </c>
      <c r="L11" s="728" t="s">
        <v>820</v>
      </c>
      <c r="M11" s="730" t="s">
        <v>864</v>
      </c>
      <c r="N11" s="243" t="s">
        <v>2303</v>
      </c>
      <c r="O11" s="731"/>
      <c r="P11" s="728" t="s">
        <v>932</v>
      </c>
      <c r="Q11" s="732"/>
      <c r="R11" s="732" t="s">
        <v>864</v>
      </c>
      <c r="S11" s="232"/>
      <c r="T11" s="733"/>
      <c r="U11" s="728"/>
      <c r="V11" s="734"/>
      <c r="W11" s="728"/>
      <c r="X11" s="731"/>
    </row>
    <row r="12" spans="1:1006" s="224" customFormat="1" ht="13.5" customHeight="1">
      <c r="A12" s="225">
        <v>4</v>
      </c>
      <c r="B12" s="217"/>
      <c r="C12" s="217" t="s">
        <v>2304</v>
      </c>
      <c r="D12" s="241"/>
      <c r="E12" s="241"/>
      <c r="F12" s="241"/>
      <c r="G12" s="241"/>
      <c r="H12" s="728" t="s">
        <v>2279</v>
      </c>
      <c r="I12" s="745"/>
      <c r="J12" s="745"/>
      <c r="K12" s="729" t="s">
        <v>2192</v>
      </c>
      <c r="L12" s="728" t="s">
        <v>820</v>
      </c>
      <c r="M12" s="730"/>
      <c r="N12" s="728" t="s">
        <v>879</v>
      </c>
      <c r="O12" s="731"/>
      <c r="P12" s="728" t="s">
        <v>932</v>
      </c>
      <c r="Q12" s="732"/>
      <c r="R12" s="732" t="s">
        <v>864</v>
      </c>
      <c r="S12" s="232"/>
      <c r="T12" s="733"/>
      <c r="U12" s="728"/>
      <c r="V12" s="734"/>
      <c r="W12" s="728"/>
      <c r="X12" s="731"/>
    </row>
    <row r="13" spans="1:1006" s="224" customFormat="1" ht="13.5" customHeight="1">
      <c r="A13" s="225">
        <v>5</v>
      </c>
      <c r="B13" s="217"/>
      <c r="C13" s="749" t="s">
        <v>2305</v>
      </c>
      <c r="D13" s="241"/>
      <c r="E13" s="241"/>
      <c r="F13" s="241"/>
      <c r="G13" s="241"/>
      <c r="H13" s="728" t="s">
        <v>2306</v>
      </c>
      <c r="I13" s="729"/>
      <c r="J13" s="729"/>
      <c r="K13" s="729" t="s">
        <v>2307</v>
      </c>
      <c r="L13" s="728" t="s">
        <v>820</v>
      </c>
      <c r="M13" s="728"/>
      <c r="N13" s="728" t="s">
        <v>863</v>
      </c>
      <c r="O13" s="731" t="s">
        <v>864</v>
      </c>
      <c r="P13" s="773" t="s">
        <v>2721</v>
      </c>
      <c r="Q13" s="732"/>
      <c r="R13" s="732" t="s">
        <v>864</v>
      </c>
      <c r="S13" s="232"/>
      <c r="T13" s="733"/>
      <c r="U13" s="728"/>
      <c r="V13" s="734"/>
      <c r="W13" s="728"/>
      <c r="X13" s="731"/>
      <c r="Y13" s="232"/>
      <c r="Z13" s="733"/>
      <c r="AA13" s="728"/>
      <c r="AB13" s="729"/>
      <c r="AC13" s="728"/>
      <c r="AD13" s="731"/>
      <c r="AE13" s="731"/>
      <c r="AF13" s="731"/>
    </row>
    <row r="14" spans="1:1006" s="224" customFormat="1" ht="13.5" customHeight="1">
      <c r="A14" s="225">
        <v>6</v>
      </c>
      <c r="B14" s="217"/>
      <c r="C14" s="775" t="s">
        <v>2308</v>
      </c>
      <c r="D14" s="241"/>
      <c r="E14" s="241"/>
      <c r="F14" s="241"/>
      <c r="G14" s="241"/>
      <c r="H14" s="728" t="s">
        <v>2309</v>
      </c>
      <c r="I14" s="729"/>
      <c r="J14" s="729"/>
      <c r="K14" s="729" t="s">
        <v>2286</v>
      </c>
      <c r="L14" s="728" t="s">
        <v>817</v>
      </c>
      <c r="M14" s="728"/>
      <c r="N14" s="728" t="s">
        <v>863</v>
      </c>
      <c r="O14" s="731"/>
      <c r="P14" s="728"/>
      <c r="Q14" s="732"/>
      <c r="R14" s="732" t="s">
        <v>864</v>
      </c>
      <c r="S14" s="232"/>
      <c r="T14" s="733"/>
      <c r="U14" s="728"/>
      <c r="V14" s="734"/>
      <c r="W14" s="728"/>
      <c r="X14" s="731"/>
      <c r="Y14" s="232"/>
      <c r="Z14" s="733"/>
      <c r="AA14" s="728"/>
      <c r="AB14" s="729"/>
      <c r="AC14" s="728"/>
      <c r="AD14" s="731"/>
      <c r="AE14" s="731"/>
      <c r="AF14" s="731"/>
    </row>
    <row r="15" spans="1:1006" s="224" customFormat="1" ht="13.5" customHeight="1">
      <c r="A15" s="225">
        <v>7</v>
      </c>
      <c r="B15" s="217"/>
      <c r="C15" s="217" t="s">
        <v>2310</v>
      </c>
      <c r="D15" s="241"/>
      <c r="E15" s="241"/>
      <c r="F15" s="241"/>
      <c r="G15" s="241"/>
      <c r="H15" s="728" t="s">
        <v>2311</v>
      </c>
      <c r="I15" s="729"/>
      <c r="J15" s="729"/>
      <c r="K15" s="729" t="s">
        <v>939</v>
      </c>
      <c r="L15" s="728" t="s">
        <v>817</v>
      </c>
      <c r="M15" s="730"/>
      <c r="N15" s="728" t="s">
        <v>863</v>
      </c>
      <c r="O15" s="728"/>
      <c r="P15" s="728"/>
      <c r="Q15" s="730"/>
      <c r="R15" s="732" t="s">
        <v>864</v>
      </c>
      <c r="S15" s="232"/>
      <c r="T15" s="728"/>
      <c r="U15" s="731"/>
      <c r="V15" s="734"/>
      <c r="W15" s="732"/>
      <c r="X15" s="732"/>
      <c r="Y15" s="232"/>
      <c r="Z15" s="733"/>
      <c r="AA15" s="728"/>
      <c r="AB15" s="734"/>
      <c r="AC15" s="728"/>
      <c r="AD15" s="731"/>
      <c r="AE15" s="731"/>
      <c r="AF15" s="732"/>
    </row>
    <row r="16" spans="1:1006" s="224" customFormat="1" ht="14.25" customHeight="1">
      <c r="A16" s="225">
        <v>8</v>
      </c>
      <c r="B16" s="217" t="s">
        <v>2065</v>
      </c>
      <c r="C16" s="240"/>
      <c r="D16" s="241"/>
      <c r="E16" s="241"/>
      <c r="F16" s="241"/>
      <c r="G16" s="241"/>
      <c r="H16" s="728" t="s">
        <v>2188</v>
      </c>
      <c r="I16" s="729"/>
      <c r="J16" s="729"/>
      <c r="K16" s="729" t="s">
        <v>2189</v>
      </c>
      <c r="L16" s="728" t="s">
        <v>823</v>
      </c>
      <c r="M16" s="730" t="s">
        <v>864</v>
      </c>
      <c r="N16" s="243" t="s">
        <v>1365</v>
      </c>
      <c r="O16" s="731"/>
      <c r="P16" s="728"/>
      <c r="Q16" s="732"/>
      <c r="R16" s="732"/>
      <c r="S16" s="232"/>
      <c r="T16" s="733"/>
      <c r="U16" s="728"/>
      <c r="V16" s="734"/>
      <c r="W16" s="728"/>
      <c r="X16" s="731"/>
    </row>
    <row r="17" spans="1:24" s="224" customFormat="1" ht="14.25" customHeight="1">
      <c r="A17" s="225">
        <v>9</v>
      </c>
      <c r="B17" s="217"/>
      <c r="C17" s="727" t="s">
        <v>2190</v>
      </c>
      <c r="D17" s="241"/>
      <c r="E17" s="241"/>
      <c r="F17" s="241"/>
      <c r="G17" s="241"/>
      <c r="H17" s="728" t="s">
        <v>2191</v>
      </c>
      <c r="I17" s="729"/>
      <c r="J17" s="729"/>
      <c r="K17" s="497" t="s">
        <v>2312</v>
      </c>
      <c r="L17" s="728" t="s">
        <v>820</v>
      </c>
      <c r="M17" s="730"/>
      <c r="N17" s="728" t="s">
        <v>879</v>
      </c>
      <c r="O17" s="731"/>
      <c r="P17" s="728" t="s">
        <v>932</v>
      </c>
      <c r="Q17" s="732"/>
      <c r="R17" s="732"/>
      <c r="S17" s="232"/>
      <c r="T17" s="733"/>
      <c r="U17" s="728"/>
      <c r="V17" s="734"/>
      <c r="W17" s="728"/>
      <c r="X17" s="731"/>
    </row>
    <row r="18" spans="1:24" s="224" customFormat="1" ht="14.25" customHeight="1">
      <c r="A18" s="225">
        <v>10</v>
      </c>
      <c r="B18" s="217"/>
      <c r="C18" s="727" t="s">
        <v>2313</v>
      </c>
      <c r="D18" s="241"/>
      <c r="E18" s="241"/>
      <c r="F18" s="241"/>
      <c r="G18" s="241"/>
      <c r="H18" s="728" t="s">
        <v>2314</v>
      </c>
      <c r="I18" s="729"/>
      <c r="J18" s="729"/>
      <c r="K18" s="497" t="s">
        <v>2315</v>
      </c>
      <c r="L18" s="728" t="s">
        <v>817</v>
      </c>
      <c r="M18" s="730"/>
      <c r="N18" s="728" t="s">
        <v>879</v>
      </c>
      <c r="O18" s="731"/>
      <c r="P18" s="728" t="s">
        <v>932</v>
      </c>
      <c r="Q18" s="732"/>
      <c r="R18" s="732"/>
      <c r="S18" s="232"/>
      <c r="T18" s="733"/>
      <c r="U18" s="728"/>
      <c r="V18" s="734"/>
      <c r="W18" s="728"/>
      <c r="X18" s="731"/>
    </row>
    <row r="19" spans="1:24" s="224" customFormat="1" ht="14.25" customHeight="1">
      <c r="A19" s="225">
        <v>11</v>
      </c>
      <c r="B19" s="217"/>
      <c r="C19" s="727" t="s">
        <v>2316</v>
      </c>
      <c r="D19" s="241"/>
      <c r="E19" s="241"/>
      <c r="F19" s="241"/>
      <c r="G19" s="241"/>
      <c r="H19" s="728" t="s">
        <v>2317</v>
      </c>
      <c r="I19" s="729"/>
      <c r="J19" s="729"/>
      <c r="K19" s="497" t="s">
        <v>2318</v>
      </c>
      <c r="L19" s="728" t="s">
        <v>817</v>
      </c>
      <c r="M19" s="730"/>
      <c r="N19" s="728" t="s">
        <v>879</v>
      </c>
      <c r="O19" s="731"/>
      <c r="P19" s="728" t="s">
        <v>932</v>
      </c>
      <c r="Q19" s="732"/>
      <c r="R19" s="732"/>
      <c r="S19" s="232"/>
      <c r="T19" s="733"/>
      <c r="U19" s="728"/>
      <c r="V19" s="734"/>
      <c r="W19" s="728"/>
      <c r="X19" s="731"/>
    </row>
    <row r="20" spans="1:24" s="224" customFormat="1" ht="13.5" customHeight="1">
      <c r="A20" s="225">
        <v>12</v>
      </c>
      <c r="B20" s="217"/>
      <c r="C20" s="219" t="s">
        <v>2319</v>
      </c>
      <c r="D20" s="241"/>
      <c r="E20" s="241"/>
      <c r="F20" s="241"/>
      <c r="G20" s="241"/>
      <c r="H20" s="263" t="s">
        <v>2320</v>
      </c>
      <c r="I20" s="264" t="s">
        <v>2196</v>
      </c>
      <c r="J20" s="729"/>
      <c r="K20" s="729" t="s">
        <v>2197</v>
      </c>
      <c r="L20" s="728" t="s">
        <v>820</v>
      </c>
      <c r="M20" s="730"/>
      <c r="N20" s="728" t="s">
        <v>863</v>
      </c>
      <c r="O20" s="731"/>
      <c r="P20" s="728"/>
      <c r="Q20" s="732"/>
      <c r="R20" s="732"/>
      <c r="S20" s="232"/>
      <c r="T20" s="733" t="s">
        <v>2321</v>
      </c>
      <c r="U20" s="728"/>
      <c r="V20" s="734"/>
      <c r="W20" s="728"/>
      <c r="X20" s="731"/>
    </row>
    <row r="21" spans="1:24" s="224" customFormat="1" ht="13.5" customHeight="1">
      <c r="A21" s="225">
        <v>13</v>
      </c>
      <c r="B21" s="217"/>
      <c r="C21" s="241" t="s">
        <v>2043</v>
      </c>
      <c r="D21" s="241"/>
      <c r="E21" s="241"/>
      <c r="F21" s="241"/>
      <c r="G21" s="241"/>
      <c r="H21" s="728" t="s">
        <v>2207</v>
      </c>
      <c r="I21" s="264" t="s">
        <v>1341</v>
      </c>
      <c r="J21" s="729"/>
      <c r="K21" s="729" t="s">
        <v>2208</v>
      </c>
      <c r="L21" s="728" t="s">
        <v>817</v>
      </c>
      <c r="M21" s="730"/>
      <c r="N21" s="728" t="s">
        <v>863</v>
      </c>
      <c r="O21" s="731"/>
      <c r="P21" s="728"/>
      <c r="Q21" s="732"/>
      <c r="R21" s="732"/>
      <c r="S21" s="232"/>
      <c r="T21" s="733"/>
      <c r="U21" s="728"/>
      <c r="V21" s="734"/>
      <c r="W21" s="728"/>
      <c r="X21" s="731"/>
    </row>
    <row r="22" spans="1:24" s="224" customFormat="1" ht="13.5" customHeight="1">
      <c r="A22" s="263">
        <v>11</v>
      </c>
      <c r="B22" s="217"/>
      <c r="C22" s="719" t="s">
        <v>1702</v>
      </c>
      <c r="D22" s="241"/>
      <c r="E22" s="241"/>
      <c r="F22" s="241"/>
      <c r="G22" s="241"/>
      <c r="H22" s="728" t="s">
        <v>2213</v>
      </c>
      <c r="I22" s="720" t="s">
        <v>2214</v>
      </c>
      <c r="J22" s="729"/>
      <c r="K22" s="729" t="s">
        <v>1710</v>
      </c>
      <c r="L22" s="728" t="s">
        <v>820</v>
      </c>
      <c r="M22" s="730"/>
      <c r="N22" s="728" t="s">
        <v>863</v>
      </c>
      <c r="O22" s="731" t="s">
        <v>864</v>
      </c>
      <c r="P22" s="728" t="s">
        <v>1706</v>
      </c>
      <c r="Q22" s="732"/>
      <c r="R22" s="732"/>
      <c r="S22" s="232"/>
      <c r="T22" s="733" t="s">
        <v>2215</v>
      </c>
      <c r="U22" s="728"/>
      <c r="V22" s="734"/>
      <c r="W22" s="728"/>
      <c r="X22" s="731"/>
    </row>
    <row r="23" spans="1:24" s="224" customFormat="1" ht="13.5" customHeight="1">
      <c r="A23" s="263">
        <v>12</v>
      </c>
      <c r="B23" s="217"/>
      <c r="C23" s="719" t="s">
        <v>1707</v>
      </c>
      <c r="D23" s="241"/>
      <c r="E23" s="241"/>
      <c r="F23" s="241"/>
      <c r="G23" s="241"/>
      <c r="H23" s="728" t="s">
        <v>2216</v>
      </c>
      <c r="I23" s="729" t="s">
        <v>2217</v>
      </c>
      <c r="J23" s="225"/>
      <c r="K23" s="729" t="s">
        <v>2218</v>
      </c>
      <c r="L23" s="728" t="s">
        <v>817</v>
      </c>
      <c r="M23" s="730"/>
      <c r="N23" s="728" t="s">
        <v>863</v>
      </c>
      <c r="O23" s="731" t="s">
        <v>864</v>
      </c>
      <c r="P23" s="728" t="s">
        <v>1711</v>
      </c>
      <c r="Q23" s="732"/>
      <c r="R23" s="732"/>
      <c r="S23" s="232"/>
      <c r="T23" s="733" t="s">
        <v>2219</v>
      </c>
      <c r="U23" s="728"/>
      <c r="V23" s="734"/>
      <c r="W23" s="728"/>
      <c r="X23" s="731"/>
    </row>
    <row r="24" spans="1:24" s="224" customFormat="1" ht="13.5" customHeight="1">
      <c r="A24" s="225">
        <v>16</v>
      </c>
      <c r="B24" s="217"/>
      <c r="C24" s="727" t="s">
        <v>2221</v>
      </c>
      <c r="D24" s="241"/>
      <c r="E24" s="241"/>
      <c r="F24" s="241"/>
      <c r="G24" s="241"/>
      <c r="H24" s="728"/>
      <c r="I24" s="729"/>
      <c r="J24" s="729"/>
      <c r="K24" s="729" t="s">
        <v>2223</v>
      </c>
      <c r="L24" s="728" t="s">
        <v>817</v>
      </c>
      <c r="M24" s="730"/>
      <c r="N24" s="728" t="s">
        <v>863</v>
      </c>
      <c r="O24" s="731"/>
      <c r="P24" s="728"/>
      <c r="Q24" s="732"/>
      <c r="R24" s="732"/>
      <c r="S24" s="232"/>
      <c r="T24" s="733"/>
      <c r="U24" s="728"/>
      <c r="V24" s="734"/>
      <c r="W24" s="728"/>
      <c r="X24" s="731"/>
    </row>
    <row r="25" spans="1:24" s="224" customFormat="1" ht="13.5" customHeight="1">
      <c r="A25" s="225">
        <v>17</v>
      </c>
      <c r="B25" s="217"/>
      <c r="C25" s="241" t="s">
        <v>1104</v>
      </c>
      <c r="D25" s="241"/>
      <c r="E25" s="241"/>
      <c r="F25" s="241"/>
      <c r="G25" s="241"/>
      <c r="H25" s="728" t="s">
        <v>2322</v>
      </c>
      <c r="I25" s="729"/>
      <c r="J25" s="729"/>
      <c r="K25" s="729" t="s">
        <v>871</v>
      </c>
      <c r="L25" s="728" t="s">
        <v>817</v>
      </c>
      <c r="M25" s="730"/>
      <c r="N25" s="728" t="s">
        <v>863</v>
      </c>
      <c r="O25" s="731"/>
      <c r="P25" s="728"/>
      <c r="Q25" s="732"/>
      <c r="R25" s="732"/>
      <c r="S25" s="232"/>
      <c r="T25" s="733"/>
      <c r="U25" s="728"/>
      <c r="V25" s="734"/>
      <c r="W25" s="728"/>
      <c r="X25" s="731"/>
    </row>
    <row r="26" spans="1:24" s="224" customFormat="1" ht="13.5" customHeight="1">
      <c r="A26" s="225">
        <v>18</v>
      </c>
      <c r="B26" s="217"/>
      <c r="C26" s="241" t="s">
        <v>2323</v>
      </c>
      <c r="D26" s="241"/>
      <c r="E26" s="241"/>
      <c r="F26" s="241"/>
      <c r="G26" s="241"/>
      <c r="H26" s="255" t="s">
        <v>2324</v>
      </c>
      <c r="I26" s="729"/>
      <c r="J26" s="729"/>
      <c r="K26" s="729" t="s">
        <v>2325</v>
      </c>
      <c r="L26" s="728" t="s">
        <v>817</v>
      </c>
      <c r="M26" s="730"/>
      <c r="N26" s="728" t="s">
        <v>863</v>
      </c>
      <c r="O26" s="731"/>
      <c r="P26" s="728"/>
      <c r="Q26" s="732"/>
      <c r="R26" s="732"/>
      <c r="S26" s="232"/>
      <c r="T26" s="733"/>
      <c r="U26" s="728"/>
      <c r="V26" s="734"/>
      <c r="W26" s="728"/>
      <c r="X26" s="731"/>
    </row>
    <row r="27" spans="1:24" s="224" customFormat="1" ht="13.5" customHeight="1">
      <c r="A27" s="225">
        <v>19</v>
      </c>
      <c r="B27" s="217"/>
      <c r="C27" s="241" t="s">
        <v>2326</v>
      </c>
      <c r="D27" s="241"/>
      <c r="E27" s="241"/>
      <c r="F27" s="241"/>
      <c r="G27" s="241"/>
      <c r="H27" s="728" t="s">
        <v>2210</v>
      </c>
      <c r="I27" s="729"/>
      <c r="J27" s="729"/>
      <c r="K27" s="729" t="s">
        <v>2212</v>
      </c>
      <c r="L27" s="728" t="s">
        <v>817</v>
      </c>
      <c r="M27" s="730"/>
      <c r="N27" s="728" t="s">
        <v>863</v>
      </c>
      <c r="O27" s="731"/>
      <c r="P27" s="728"/>
      <c r="Q27" s="732"/>
      <c r="R27" s="732"/>
      <c r="S27" s="232"/>
      <c r="T27" s="733"/>
      <c r="U27" s="728"/>
      <c r="V27" s="734"/>
      <c r="W27" s="728"/>
      <c r="X27" s="731"/>
    </row>
    <row r="28" spans="1:24" s="224" customFormat="1" ht="13.5" customHeight="1">
      <c r="A28" s="225">
        <v>20</v>
      </c>
      <c r="B28" s="217"/>
      <c r="C28" s="719" t="s">
        <v>2226</v>
      </c>
      <c r="D28" s="241"/>
      <c r="E28" s="241"/>
      <c r="F28" s="241"/>
      <c r="G28" s="241"/>
      <c r="H28" s="728"/>
      <c r="I28" s="729"/>
      <c r="J28" s="729"/>
      <c r="K28" s="729" t="s">
        <v>2227</v>
      </c>
      <c r="L28" s="728" t="s">
        <v>817</v>
      </c>
      <c r="M28" s="730"/>
      <c r="N28" s="728" t="s">
        <v>863</v>
      </c>
      <c r="O28" s="731"/>
      <c r="P28" s="728"/>
      <c r="Q28" s="732"/>
      <c r="R28" s="732"/>
      <c r="S28" s="232"/>
      <c r="T28" s="733"/>
      <c r="U28" s="728"/>
      <c r="V28" s="734"/>
      <c r="W28" s="728"/>
      <c r="X28" s="731"/>
    </row>
    <row r="29" spans="1:24" s="224" customFormat="1" ht="13.5" customHeight="1">
      <c r="A29" s="225">
        <v>21</v>
      </c>
      <c r="B29" s="217"/>
      <c r="C29" s="241" t="s">
        <v>2229</v>
      </c>
      <c r="D29" s="241"/>
      <c r="E29" s="241"/>
      <c r="F29" s="241"/>
      <c r="G29" s="241"/>
      <c r="H29" s="728" t="s">
        <v>2230</v>
      </c>
      <c r="I29" s="729"/>
      <c r="J29" s="729"/>
      <c r="K29" s="729" t="s">
        <v>2231</v>
      </c>
      <c r="L29" s="728" t="s">
        <v>817</v>
      </c>
      <c r="M29" s="730"/>
      <c r="N29" s="728" t="s">
        <v>863</v>
      </c>
      <c r="O29" s="731"/>
      <c r="P29" s="728"/>
      <c r="Q29" s="732"/>
      <c r="R29" s="732"/>
      <c r="S29" s="232"/>
      <c r="T29" s="733"/>
      <c r="U29" s="728"/>
      <c r="V29" s="734"/>
      <c r="W29" s="728"/>
      <c r="X29" s="731"/>
    </row>
    <row r="30" spans="1:24" s="224" customFormat="1" ht="13.5" customHeight="1">
      <c r="A30" s="225">
        <v>22</v>
      </c>
      <c r="B30" s="217"/>
      <c r="C30" s="241" t="s">
        <v>2232</v>
      </c>
      <c r="D30" s="241"/>
      <c r="E30" s="241"/>
      <c r="F30" s="241"/>
      <c r="G30" s="241"/>
      <c r="H30" s="728" t="s">
        <v>2232</v>
      </c>
      <c r="I30" s="729"/>
      <c r="J30" s="729"/>
      <c r="K30" s="729" t="s">
        <v>2233</v>
      </c>
      <c r="L30" s="728" t="s">
        <v>817</v>
      </c>
      <c r="M30" s="730"/>
      <c r="N30" s="728" t="s">
        <v>863</v>
      </c>
      <c r="O30" s="731"/>
      <c r="P30" s="728"/>
      <c r="Q30" s="732"/>
      <c r="R30" s="732"/>
      <c r="S30" s="232"/>
      <c r="T30" s="733"/>
      <c r="U30" s="728"/>
      <c r="V30" s="734"/>
      <c r="W30" s="728"/>
      <c r="X30" s="731"/>
    </row>
    <row r="31" spans="1:24" s="224" customFormat="1" ht="13.5" customHeight="1">
      <c r="A31" s="225">
        <v>23</v>
      </c>
      <c r="B31" s="217"/>
      <c r="C31" s="241" t="s">
        <v>2234</v>
      </c>
      <c r="D31" s="241"/>
      <c r="E31" s="241"/>
      <c r="F31" s="241"/>
      <c r="G31" s="241"/>
      <c r="H31" s="728" t="s">
        <v>2234</v>
      </c>
      <c r="I31" s="729"/>
      <c r="J31" s="729"/>
      <c r="K31" s="729" t="s">
        <v>2235</v>
      </c>
      <c r="L31" s="728" t="s">
        <v>817</v>
      </c>
      <c r="M31" s="730"/>
      <c r="N31" s="728" t="s">
        <v>863</v>
      </c>
      <c r="O31" s="731"/>
      <c r="P31" s="728"/>
      <c r="Q31" s="732"/>
      <c r="R31" s="732"/>
      <c r="S31" s="232"/>
      <c r="T31" s="733"/>
      <c r="U31" s="728"/>
      <c r="V31" s="734"/>
      <c r="W31" s="728"/>
      <c r="X31" s="731"/>
    </row>
    <row r="32" spans="1:24" s="224" customFormat="1" ht="13.5" customHeight="1">
      <c r="A32" s="225">
        <v>24</v>
      </c>
      <c r="B32" s="217"/>
      <c r="C32" s="241" t="s">
        <v>2236</v>
      </c>
      <c r="D32" s="241"/>
      <c r="E32" s="241"/>
      <c r="F32" s="241"/>
      <c r="G32" s="241"/>
      <c r="H32" s="728" t="s">
        <v>2237</v>
      </c>
      <c r="I32" s="729"/>
      <c r="J32" s="729"/>
      <c r="K32" s="729" t="s">
        <v>2238</v>
      </c>
      <c r="L32" s="728" t="s">
        <v>817</v>
      </c>
      <c r="M32" s="730" t="s">
        <v>864</v>
      </c>
      <c r="N32" s="243" t="s">
        <v>2238</v>
      </c>
      <c r="O32" s="731"/>
      <c r="P32" s="728"/>
      <c r="Q32" s="732"/>
      <c r="R32" s="732"/>
      <c r="S32" s="232"/>
      <c r="T32" s="733"/>
      <c r="U32" s="728"/>
      <c r="V32" s="734"/>
      <c r="W32" s="728"/>
      <c r="X32" s="731"/>
    </row>
    <row r="33" spans="1:1009" s="224" customFormat="1" ht="13.5" customHeight="1">
      <c r="A33" s="225">
        <v>25</v>
      </c>
      <c r="B33" s="217"/>
      <c r="C33" s="241"/>
      <c r="D33" s="719" t="s">
        <v>1102</v>
      </c>
      <c r="E33" s="241"/>
      <c r="F33" s="241"/>
      <c r="G33" s="241"/>
      <c r="H33" s="728" t="s">
        <v>2239</v>
      </c>
      <c r="I33" s="729"/>
      <c r="J33" s="729"/>
      <c r="K33" s="729" t="s">
        <v>970</v>
      </c>
      <c r="L33" s="728" t="s">
        <v>817</v>
      </c>
      <c r="M33" s="730"/>
      <c r="N33" s="728" t="s">
        <v>863</v>
      </c>
      <c r="O33" s="731" t="s">
        <v>864</v>
      </c>
      <c r="P33" s="728" t="s">
        <v>1715</v>
      </c>
      <c r="Q33" s="732"/>
      <c r="R33" s="732"/>
      <c r="S33" s="232"/>
      <c r="T33" s="733" t="s">
        <v>2240</v>
      </c>
      <c r="U33" s="728"/>
      <c r="V33" s="734"/>
      <c r="W33" s="728"/>
      <c r="X33" s="731"/>
    </row>
    <row r="34" spans="1:1009" s="224" customFormat="1" ht="13.5" customHeight="1">
      <c r="A34" s="225">
        <v>26</v>
      </c>
      <c r="B34" s="217"/>
      <c r="C34" s="241"/>
      <c r="D34" s="241" t="s">
        <v>1104</v>
      </c>
      <c r="E34" s="241"/>
      <c r="F34" s="241"/>
      <c r="G34" s="241"/>
      <c r="H34" s="728" t="s">
        <v>2242</v>
      </c>
      <c r="I34" s="729"/>
      <c r="J34" s="729"/>
      <c r="K34" s="729" t="s">
        <v>871</v>
      </c>
      <c r="L34" s="728" t="s">
        <v>817</v>
      </c>
      <c r="M34" s="730"/>
      <c r="N34" s="728" t="s">
        <v>863</v>
      </c>
      <c r="O34" s="731"/>
      <c r="P34" s="728"/>
      <c r="Q34" s="732"/>
      <c r="R34" s="732"/>
      <c r="S34" s="232"/>
      <c r="T34" s="733"/>
      <c r="U34" s="728"/>
      <c r="V34" s="734"/>
      <c r="W34" s="728"/>
      <c r="X34" s="731"/>
    </row>
    <row r="35" spans="1:1009" s="224" customFormat="1" ht="13.5" customHeight="1">
      <c r="A35" s="225">
        <v>27</v>
      </c>
      <c r="B35" s="217"/>
      <c r="C35" s="217" t="s">
        <v>2327</v>
      </c>
      <c r="D35" s="241"/>
      <c r="E35" s="241"/>
      <c r="F35" s="241"/>
      <c r="G35" s="241"/>
      <c r="H35" s="728"/>
      <c r="I35" s="729"/>
      <c r="J35" s="729"/>
      <c r="K35" s="729" t="s">
        <v>2244</v>
      </c>
      <c r="L35" s="728" t="s">
        <v>817</v>
      </c>
      <c r="M35" s="730" t="s">
        <v>864</v>
      </c>
      <c r="N35" s="243" t="s">
        <v>2244</v>
      </c>
      <c r="O35" s="731"/>
      <c r="P35" s="728"/>
      <c r="Q35" s="732"/>
      <c r="R35" s="732"/>
      <c r="S35" s="232"/>
      <c r="T35" s="733"/>
      <c r="U35" s="728"/>
      <c r="V35" s="734"/>
      <c r="W35" s="728"/>
      <c r="X35" s="731"/>
    </row>
    <row r="36" spans="1:1009" s="224" customFormat="1" ht="13.5" customHeight="1">
      <c r="A36" s="225">
        <v>28</v>
      </c>
      <c r="B36" s="217"/>
      <c r="C36" s="217"/>
      <c r="D36" s="241" t="s">
        <v>2245</v>
      </c>
      <c r="E36" s="241"/>
      <c r="F36" s="241"/>
      <c r="G36" s="241"/>
      <c r="H36" s="728"/>
      <c r="I36" s="729"/>
      <c r="J36" s="729"/>
      <c r="K36" s="729" t="s">
        <v>2192</v>
      </c>
      <c r="L36" s="728" t="s">
        <v>817</v>
      </c>
      <c r="M36" s="730"/>
      <c r="N36" s="728" t="s">
        <v>879</v>
      </c>
      <c r="O36" s="731"/>
      <c r="P36" s="728" t="s">
        <v>932</v>
      </c>
      <c r="Q36" s="732"/>
      <c r="R36" s="732"/>
      <c r="S36" s="232"/>
      <c r="T36" s="733"/>
      <c r="U36" s="728"/>
      <c r="V36" s="734"/>
      <c r="W36" s="728"/>
      <c r="X36" s="731"/>
    </row>
    <row r="37" spans="1:1009" s="224" customFormat="1" ht="13.5" customHeight="1">
      <c r="A37" s="225">
        <v>29</v>
      </c>
      <c r="B37" s="217"/>
      <c r="C37" s="217"/>
      <c r="D37" s="719" t="s">
        <v>2328</v>
      </c>
      <c r="E37" s="241"/>
      <c r="F37" s="241"/>
      <c r="G37" s="241"/>
      <c r="H37" s="728" t="s">
        <v>2329</v>
      </c>
      <c r="I37" s="728" t="s">
        <v>2330</v>
      </c>
      <c r="J37" s="729"/>
      <c r="K37" s="729" t="s">
        <v>888</v>
      </c>
      <c r="L37" s="728" t="s">
        <v>817</v>
      </c>
      <c r="M37" s="730"/>
      <c r="N37" s="728" t="s">
        <v>863</v>
      </c>
      <c r="O37" s="731" t="s">
        <v>864</v>
      </c>
      <c r="P37" s="728" t="s">
        <v>2248</v>
      </c>
      <c r="Q37" s="732"/>
      <c r="R37" s="732"/>
      <c r="S37" s="232"/>
      <c r="T37" s="733" t="s">
        <v>2240</v>
      </c>
      <c r="U37" s="728"/>
      <c r="V37" s="734"/>
      <c r="W37" s="728"/>
      <c r="X37" s="731"/>
    </row>
    <row r="38" spans="1:1009" s="224" customFormat="1" ht="13.5" customHeight="1">
      <c r="A38" s="225">
        <v>30</v>
      </c>
      <c r="B38" s="217"/>
      <c r="C38" s="217"/>
      <c r="D38" s="719" t="s">
        <v>2250</v>
      </c>
      <c r="E38" s="241"/>
      <c r="F38" s="241"/>
      <c r="G38" s="241"/>
      <c r="H38" s="728" t="s">
        <v>2251</v>
      </c>
      <c r="I38" s="728" t="s">
        <v>2331</v>
      </c>
      <c r="J38" s="729"/>
      <c r="K38" s="729" t="s">
        <v>2252</v>
      </c>
      <c r="L38" s="728" t="s">
        <v>817</v>
      </c>
      <c r="M38" s="730"/>
      <c r="N38" s="728" t="s">
        <v>863</v>
      </c>
      <c r="O38" s="731" t="s">
        <v>864</v>
      </c>
      <c r="P38" s="728" t="s">
        <v>2253</v>
      </c>
      <c r="Q38" s="732"/>
      <c r="R38" s="732"/>
      <c r="S38" s="232"/>
      <c r="T38" s="733"/>
      <c r="U38" s="728"/>
      <c r="V38" s="734"/>
      <c r="W38" s="728"/>
      <c r="X38" s="731"/>
    </row>
    <row r="39" spans="1:1009" s="224" customFormat="1" ht="13.5" customHeight="1">
      <c r="A39" s="225">
        <v>31</v>
      </c>
      <c r="B39" s="217"/>
      <c r="C39" s="727" t="s">
        <v>1259</v>
      </c>
      <c r="D39" s="241"/>
      <c r="E39" s="241"/>
      <c r="F39" s="241"/>
      <c r="G39" s="241"/>
      <c r="H39" s="728" t="s">
        <v>2255</v>
      </c>
      <c r="I39" s="729"/>
      <c r="J39" s="729"/>
      <c r="K39" s="729" t="s">
        <v>1264</v>
      </c>
      <c r="L39" s="728" t="s">
        <v>817</v>
      </c>
      <c r="M39" s="730" t="s">
        <v>864</v>
      </c>
      <c r="N39" s="728" t="s">
        <v>1264</v>
      </c>
      <c r="O39" s="731"/>
      <c r="P39" s="728"/>
      <c r="Q39" s="732"/>
      <c r="R39" s="732"/>
      <c r="S39" s="232"/>
      <c r="T39" s="733"/>
      <c r="U39" s="728"/>
      <c r="V39" s="734"/>
      <c r="W39" s="728"/>
      <c r="X39" s="731"/>
    </row>
    <row r="40" spans="1:1009" s="224" customFormat="1" ht="13.5" customHeight="1">
      <c r="A40" s="225">
        <v>32</v>
      </c>
      <c r="B40" s="217"/>
      <c r="C40" s="241"/>
      <c r="D40" s="241" t="s">
        <v>2256</v>
      </c>
      <c r="E40" s="241"/>
      <c r="F40" s="241"/>
      <c r="G40" s="241"/>
      <c r="H40" s="728" t="s">
        <v>2257</v>
      </c>
      <c r="I40" s="729" t="s">
        <v>1268</v>
      </c>
      <c r="J40" s="729"/>
      <c r="K40" s="729" t="s">
        <v>970</v>
      </c>
      <c r="L40" s="728" t="s">
        <v>817</v>
      </c>
      <c r="M40" s="730"/>
      <c r="N40" s="728" t="s">
        <v>863</v>
      </c>
      <c r="O40" s="731" t="s">
        <v>864</v>
      </c>
      <c r="P40" s="728" t="s">
        <v>1670</v>
      </c>
      <c r="Q40" s="732"/>
      <c r="R40" s="732"/>
      <c r="S40" s="232"/>
      <c r="T40" s="733"/>
      <c r="U40" s="728"/>
      <c r="V40" s="734"/>
      <c r="W40" s="728"/>
      <c r="X40" s="731"/>
    </row>
    <row r="41" spans="1:1009" s="224" customFormat="1" ht="13.5" customHeight="1">
      <c r="A41" s="225">
        <v>33</v>
      </c>
      <c r="B41" s="217"/>
      <c r="D41" s="224" t="s">
        <v>1671</v>
      </c>
      <c r="F41" s="225"/>
      <c r="G41" s="241"/>
      <c r="H41" s="728" t="s">
        <v>2258</v>
      </c>
      <c r="I41" s="273" t="s">
        <v>1273</v>
      </c>
      <c r="J41" s="273"/>
      <c r="K41" s="729" t="s">
        <v>1013</v>
      </c>
      <c r="L41" s="728" t="s">
        <v>817</v>
      </c>
      <c r="M41" s="730"/>
      <c r="N41" s="728" t="s">
        <v>863</v>
      </c>
      <c r="O41" s="277"/>
      <c r="P41" s="728"/>
      <c r="Q41" s="732"/>
      <c r="R41" s="732"/>
      <c r="S41" s="232"/>
      <c r="T41" s="733"/>
      <c r="U41" s="728"/>
      <c r="V41" s="734"/>
      <c r="W41" s="728"/>
      <c r="X41" s="731"/>
    </row>
    <row r="42" spans="1:1009" s="224" customFormat="1" ht="13.5" customHeight="1">
      <c r="A42" s="225">
        <v>34</v>
      </c>
      <c r="B42" s="217"/>
      <c r="C42" s="727" t="s">
        <v>12</v>
      </c>
      <c r="D42" s="241"/>
      <c r="E42" s="241"/>
      <c r="F42" s="241"/>
      <c r="G42" s="241"/>
      <c r="H42" s="728" t="s">
        <v>2332</v>
      </c>
      <c r="I42" s="729"/>
      <c r="J42" s="729"/>
      <c r="K42" s="729" t="s">
        <v>939</v>
      </c>
      <c r="L42" s="728" t="s">
        <v>823</v>
      </c>
      <c r="M42" s="730"/>
      <c r="N42" s="728" t="s">
        <v>863</v>
      </c>
      <c r="O42" s="731"/>
      <c r="P42" s="728"/>
      <c r="Q42" s="732"/>
      <c r="R42" s="732"/>
      <c r="S42" s="232"/>
      <c r="T42" s="733"/>
      <c r="U42" s="728"/>
      <c r="V42" s="734"/>
      <c r="W42" s="728"/>
      <c r="X42" s="731"/>
    </row>
    <row r="43" spans="1:1009" s="224" customFormat="1" ht="12" customHeight="1">
      <c r="A43" s="225">
        <f>SUBTOTAL(103,createCase14181419[ID])</f>
        <v>34</v>
      </c>
      <c r="C43" s="225">
        <f>SUBTOTAL(103,createCase14181419[Donnée (Niveau 2)])</f>
        <v>23</v>
      </c>
      <c r="D43" s="225">
        <f>SUBTOTAL(103,createCase14181419[Donnée (Niveau 3)])</f>
        <v>7</v>
      </c>
      <c r="E43" s="225">
        <f>SUBTOTAL(103,createCase14181419[Donnée (Niveau 4)])</f>
        <v>0</v>
      </c>
      <c r="F43" s="225">
        <f>SUBTOTAL(103,createCase14181419[Donnée (Niveau 5)])</f>
        <v>0</v>
      </c>
      <c r="G43" s="225">
        <f>SUBTOTAL(103,createCase14181419[Donnée (Niveau 6)])</f>
        <v>0</v>
      </c>
      <c r="H43" s="225">
        <f>SUBTOTAL(103,createCase14181419[Description])</f>
        <v>30</v>
      </c>
      <c r="I43" s="225">
        <f>SUBTOTAL(103,createCase14181419[Exemples])</f>
        <v>11</v>
      </c>
      <c r="J43" s="225"/>
      <c r="K43" s="239">
        <f>SUBTOTAL(103,createCase14181419[Nouvelle balise])</f>
        <v>34</v>
      </c>
      <c r="L43" s="225"/>
      <c r="M43" s="234">
        <f>SUBTOTAL(103,createCase14181419[Objet])</f>
        <v>5</v>
      </c>
      <c r="N43" s="225">
        <f>SUBTOTAL(103,createCase14181419[Format (ou type)])</f>
        <v>34</v>
      </c>
      <c r="O43" s="274"/>
      <c r="P43" s="225"/>
      <c r="Q43" s="225"/>
      <c r="R43" s="225"/>
      <c r="T43" s="271">
        <f>SUBTOTAL(103,createCase14181419[Commentaire Hub Santé])</f>
        <v>5</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728"/>
      <c r="Q44" s="728"/>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21 A24:A42 B25">
    <cfRule type="expression" dxfId="275" priority="131">
      <formula>$X10=1</formula>
    </cfRule>
  </conditionalFormatting>
  <conditionalFormatting sqref="A22:A23">
    <cfRule type="expression" dxfId="274" priority="28">
      <formula>#REF!=1</formula>
    </cfRule>
    <cfRule type="expression" dxfId="273" priority="31">
      <formula>OR($X22="X",#REF!="X")</formula>
    </cfRule>
  </conditionalFormatting>
  <conditionalFormatting sqref="A44:F45 A48:F866">
    <cfRule type="expression" dxfId="272" priority="170">
      <formula>OR($W44="X",$V44="X")</formula>
    </cfRule>
    <cfRule type="expression" dxfId="271" priority="171">
      <formula>AND($W44=1,$V44=1)</formula>
    </cfRule>
    <cfRule type="expression" dxfId="270" priority="172">
      <formula>$W44=1</formula>
    </cfRule>
    <cfRule type="expression" dxfId="269" priority="173">
      <formula>$V44=1</formula>
    </cfRule>
  </conditionalFormatting>
  <conditionalFormatting sqref="A9:G9 C10:G10 A10:A21 B11:G12 A24:A42">
    <cfRule type="expression" dxfId="268" priority="175">
      <formula>AND($X9=1,#REF!=1)</formula>
    </cfRule>
    <cfRule type="expression" dxfId="267" priority="176">
      <formula>AND(NOT(ISBLANK($R9)),ISBLANK(#REF!),ISBLANK($X9))</formula>
    </cfRule>
    <cfRule type="expression" dxfId="266" priority="177">
      <formula>OR($X9="X",#REF!="X")</formula>
    </cfRule>
  </conditionalFormatting>
  <conditionalFormatting sqref="A9:G9 C10:G10 B11:G12 A10:A21 A24:A42">
    <cfRule type="expression" dxfId="265" priority="174">
      <formula>#REF!=1</formula>
    </cfRule>
  </conditionalFormatting>
  <conditionalFormatting sqref="A22:G23">
    <cfRule type="expression" dxfId="264" priority="27">
      <formula>$X22=1</formula>
    </cfRule>
    <cfRule type="expression" dxfId="263" priority="29">
      <formula>AND($X22=1,#REF!=1)</formula>
    </cfRule>
    <cfRule type="expression" dxfId="262" priority="30">
      <formula>AND(NOT(ISBLANK($R22)),ISBLANK(#REF!),ISBLANK($X22))</formula>
    </cfRule>
  </conditionalFormatting>
  <conditionalFormatting sqref="B10">
    <cfRule type="expression" dxfId="261" priority="2">
      <formula>$X10=1</formula>
    </cfRule>
    <cfRule type="expression" dxfId="260" priority="3">
      <formula>#REF!=1</formula>
    </cfRule>
    <cfRule type="expression" dxfId="259" priority="4">
      <formula>AND($X10=1,#REF!=1)</formula>
    </cfRule>
    <cfRule type="expression" dxfId="258" priority="5">
      <formula>AND(NOT(ISBLANK($R10)),ISBLANK(#REF!),ISBLANK($X10))</formula>
    </cfRule>
    <cfRule type="expression" dxfId="257" priority="6">
      <formula>OR($X10="X",#REF!="X")</formula>
    </cfRule>
  </conditionalFormatting>
  <conditionalFormatting sqref="B25 D35:G38 B16:G20 B21:C21 E21:G21 B24:G24 D25:G25 B26:C31 E26:G31 B32:G34 B35:B41 B42:G42">
    <cfRule type="expression" dxfId="256" priority="137">
      <formula>AND($X16=1,#REF!=1)</formula>
    </cfRule>
  </conditionalFormatting>
  <conditionalFormatting sqref="B13:C14">
    <cfRule type="expression" dxfId="255" priority="97">
      <formula>AND($X36=1,#REF!=1)</formula>
    </cfRule>
    <cfRule type="expression" dxfId="254" priority="98">
      <formula>$X36=1</formula>
    </cfRule>
    <cfRule type="expression" dxfId="253" priority="99">
      <formula>AND(NOT(ISBLANK($R36)),ISBLANK(#REF!),ISBLANK($X36))</formula>
    </cfRule>
    <cfRule type="expression" dxfId="252" priority="100">
      <formula>OR($X36="X",#REF!="X")</formula>
    </cfRule>
    <cfRule type="expression" dxfId="251" priority="101">
      <formula>#REF!=1</formula>
    </cfRule>
  </conditionalFormatting>
  <conditionalFormatting sqref="B16:G20 B21:C21 E21:G21 B24:G24 B25 D25:G25 B26:C31 E26:G31 B32:G34 D35:G38 B35:B41 B42:G42">
    <cfRule type="expression" dxfId="250" priority="138">
      <formula>AND(NOT(ISBLANK($R16)),ISBLANK(#REF!),ISBLANK($X16))</formula>
    </cfRule>
  </conditionalFormatting>
  <conditionalFormatting sqref="B16:G20 B21:C21 E21:G21 B24:G24 D25:G25 B25:B31 C26:C31 E26:G31 B32:G34 D35:G38 B35:B41 B42:G42">
    <cfRule type="expression" dxfId="249" priority="139">
      <formula>OR($X16="X",#REF!="X")</formula>
    </cfRule>
    <cfRule type="expression" dxfId="248" priority="140">
      <formula>#REF!=1</formula>
    </cfRule>
  </conditionalFormatting>
  <conditionalFormatting sqref="B16:G20 B21:C21 E21:G21 B24:G24 D25:G25 B26:C31 E26:G31 B32:G34 B35:B41 B42:G42 A9:G9 C10:G10 B11:G12">
    <cfRule type="expression" dxfId="247" priority="164">
      <formula>$X9=1</formula>
    </cfRule>
  </conditionalFormatting>
  <conditionalFormatting sqref="B22:G23">
    <cfRule type="expression" dxfId="246" priority="32">
      <formula>OR($X22="X",#REF!="X")</formula>
    </cfRule>
    <cfRule type="expression" dxfId="245" priority="33">
      <formula>#REF!=1</formula>
    </cfRule>
  </conditionalFormatting>
  <conditionalFormatting sqref="C9:C11 C16:C21 C24:C34 D25 C42">
    <cfRule type="expression" dxfId="244" priority="4502">
      <formula>AND($M9="X",$B9&lt;&gt;"")</formula>
    </cfRule>
  </conditionalFormatting>
  <conditionalFormatting sqref="C12">
    <cfRule type="expression" dxfId="243" priority="1745">
      <formula>OR(#REF!="X",#REF!="X")</formula>
    </cfRule>
    <cfRule type="expression" dxfId="242" priority="1746">
      <formula>AND(#REF!=1,#REF!=1)</formula>
    </cfRule>
    <cfRule type="expression" dxfId="241" priority="1747">
      <formula>#REF!=1</formula>
    </cfRule>
    <cfRule type="expression" dxfId="240" priority="1748">
      <formula>#REF!=1</formula>
    </cfRule>
    <cfRule type="expression" dxfId="239" priority="1749">
      <formula>AND(NOT(ISBLANK(#REF!)),ISBLANK(#REF!),ISBLANK(#REF!))</formula>
    </cfRule>
  </conditionalFormatting>
  <conditionalFormatting sqref="C13:C14">
    <cfRule type="expression" dxfId="238" priority="4572">
      <formula>AND($M36="X",$B13&lt;&gt;"")</formula>
    </cfRule>
  </conditionalFormatting>
  <conditionalFormatting sqref="C22:C23">
    <cfRule type="expression" dxfId="237" priority="34">
      <formula>AND($M22="X",$B22&lt;&gt;"")</formula>
    </cfRule>
  </conditionalFormatting>
  <conditionalFormatting sqref="C25">
    <cfRule type="expression" dxfId="236" priority="122">
      <formula>$X25=1</formula>
    </cfRule>
    <cfRule type="expression" dxfId="235" priority="123">
      <formula>AND($X25=1,#REF!=1)</formula>
    </cfRule>
    <cfRule type="expression" dxfId="234" priority="124">
      <formula>AND(NOT(ISBLANK($R25)),ISBLANK(#REF!),ISBLANK($X25))</formula>
    </cfRule>
    <cfRule type="expression" dxfId="233" priority="125">
      <formula>OR($X25="X",#REF!="X")</formula>
    </cfRule>
    <cfRule type="expression" dxfId="232" priority="126">
      <formula>#REF!=1</formula>
    </cfRule>
  </conditionalFormatting>
  <conditionalFormatting sqref="C35:C38">
    <cfRule type="expression" dxfId="231" priority="4506">
      <formula>AND($X35=1,#REF!=1)</formula>
    </cfRule>
    <cfRule type="expression" dxfId="230" priority="4507">
      <formula>$X35=1</formula>
    </cfRule>
    <cfRule type="expression" dxfId="229" priority="4508">
      <formula>AND(NOT(ISBLANK($R35)),ISBLANK(#REF!),ISBLANK($X35))</formula>
    </cfRule>
    <cfRule type="expression" dxfId="228" priority="4509">
      <formula>OR($X35="X",#REF!="X")</formula>
    </cfRule>
    <cfRule type="expression" dxfId="227" priority="4510">
      <formula>#REF!=1</formula>
    </cfRule>
    <cfRule type="expression" dxfId="226" priority="4511">
      <formula>AND($M35="X",$B35&lt;&gt;"")</formula>
    </cfRule>
  </conditionalFormatting>
  <conditionalFormatting sqref="C39 C40:F40">
    <cfRule type="expression" dxfId="225" priority="120">
      <formula>$AD39=1</formula>
    </cfRule>
  </conditionalFormatting>
  <conditionalFormatting sqref="C39 C40:F41">
    <cfRule type="expression" dxfId="224" priority="117">
      <formula>AND($AE39=1,$AD39=1)</formula>
    </cfRule>
    <cfRule type="expression" dxfId="223" priority="118">
      <formula>$AE39=1</formula>
    </cfRule>
    <cfRule type="expression" dxfId="222" priority="119">
      <formula>OR($AE39="X",$AD39="X")</formula>
    </cfRule>
    <cfRule type="expression" dxfId="221" priority="121">
      <formula>AND(NOT(ISBLANK($X39)),ISBLANK($AD39),ISBLANK($AE39))</formula>
    </cfRule>
  </conditionalFormatting>
  <conditionalFormatting sqref="C39:C41">
    <cfRule type="expression" dxfId="220" priority="4516">
      <formula>AND($S39="X",OR($B39&lt;&gt;"",$C39&lt;&gt;""))</formula>
    </cfRule>
  </conditionalFormatting>
  <conditionalFormatting sqref="D9:D11 D16:D20 D24 D32:D39 D42">
    <cfRule type="expression" dxfId="219" priority="4518">
      <formula>AND($M9="X",OR($B9&lt;&gt;"",$C9&lt;&gt;""))</formula>
    </cfRule>
  </conditionalFormatting>
  <conditionalFormatting sqref="D12">
    <cfRule type="expression" dxfId="218" priority="4519">
      <formula>AND($M12="X",OR($B12&lt;&gt;"",#REF!&lt;&gt;""))</formula>
    </cfRule>
  </conditionalFormatting>
  <conditionalFormatting sqref="D13">
    <cfRule type="expression" dxfId="217" priority="4520">
      <formula>AND($S13="X",OR($C11&lt;&gt;"",#REF!&lt;&gt;""))</formula>
    </cfRule>
  </conditionalFormatting>
  <conditionalFormatting sqref="D14">
    <cfRule type="expression" dxfId="216" priority="102">
      <formula>AND($S14="X",OR(#REF!&lt;&gt;"",#REF!&lt;&gt;""))</formula>
    </cfRule>
  </conditionalFormatting>
  <conditionalFormatting sqref="D15">
    <cfRule type="expression" dxfId="215" priority="4521">
      <formula>AND($S15="X",OR($C11&lt;&gt;"",#REF!&lt;&gt;""))</formula>
    </cfRule>
  </conditionalFormatting>
  <conditionalFormatting sqref="D22:D23">
    <cfRule type="expression" dxfId="214" priority="35">
      <formula>AND($M22="X",OR($B22&lt;&gt;"",$C22&lt;&gt;""))</formula>
    </cfRule>
  </conditionalFormatting>
  <conditionalFormatting sqref="D40:D41">
    <cfRule type="expression" dxfId="213" priority="4526">
      <formula>AND($S40="X",OR($B40&lt;&gt;"",$C40&lt;&gt;"",$D40&lt;&gt;""))</formula>
    </cfRule>
  </conditionalFormatting>
  <conditionalFormatting sqref="D13:G15">
    <cfRule type="expression" dxfId="212" priority="66">
      <formula>OR($AE13="X",$AD13="X")</formula>
    </cfRule>
    <cfRule type="expression" dxfId="211" priority="67">
      <formula>AND($AE13=1,$AD13=1)</formula>
    </cfRule>
    <cfRule type="expression" dxfId="210" priority="68">
      <formula>$AE13=1</formula>
    </cfRule>
    <cfRule type="expression" dxfId="209" priority="69">
      <formula>$AD13=1</formula>
    </cfRule>
    <cfRule type="expression" dxfId="208" priority="70">
      <formula>AND(NOT(ISBLANK($X13)),ISBLANK($AD13),ISBLANK($AE13))</formula>
    </cfRule>
  </conditionalFormatting>
  <conditionalFormatting sqref="D35:G39">
    <cfRule type="expression" dxfId="207" priority="107">
      <formula>$X35=1</formula>
    </cfRule>
  </conditionalFormatting>
  <conditionalFormatting sqref="D39:G39">
    <cfRule type="expression" dxfId="206" priority="108">
      <formula>AND($X39=1,#REF!=1)</formula>
    </cfRule>
    <cfRule type="expression" dxfId="205" priority="109">
      <formula>AND(NOT(ISBLANK($R39)),ISBLANK(#REF!),ISBLANK($X39))</formula>
    </cfRule>
    <cfRule type="expression" dxfId="204" priority="110">
      <formula>OR($X39="X",#REF!="X")</formula>
    </cfRule>
    <cfRule type="expression" dxfId="203" priority="111">
      <formula>#REF!=1</formula>
    </cfRule>
  </conditionalFormatting>
  <conditionalFormatting sqref="E9:E11 E16:E20 E24 E32:E39 E42">
    <cfRule type="expression" dxfId="202" priority="4527">
      <formula>AND($M9="X",OR($B9&lt;&gt;"",$C9&lt;&gt;"",$D9&lt;&gt;""))</formula>
    </cfRule>
  </conditionalFormatting>
  <conditionalFormatting sqref="E12">
    <cfRule type="expression" dxfId="201" priority="4528">
      <formula>AND($M12="X",OR($B12&lt;&gt;"",#REF!&lt;&gt;"",$D12&lt;&gt;""))</formula>
    </cfRule>
  </conditionalFormatting>
  <conditionalFormatting sqref="E13">
    <cfRule type="expression" dxfId="200" priority="4529">
      <formula>AND($S13="X",OR($C11&lt;&gt;"",#REF!&lt;&gt;"",$D13&lt;&gt;""))</formula>
    </cfRule>
  </conditionalFormatting>
  <conditionalFormatting sqref="E14">
    <cfRule type="expression" dxfId="199" priority="4530">
      <formula>AND($S14="X",OR(#REF!&lt;&gt;"",#REF!&lt;&gt;"",$D14&lt;&gt;""))</formula>
    </cfRule>
  </conditionalFormatting>
  <conditionalFormatting sqref="E15">
    <cfRule type="expression" dxfId="198" priority="4531">
      <formula>AND($S15="X",OR($C11&lt;&gt;"",#REF!&lt;&gt;"",$D15&lt;&gt;""))</formula>
    </cfRule>
  </conditionalFormatting>
  <conditionalFormatting sqref="E21 E26:E31">
    <cfRule type="expression" dxfId="197" priority="4537">
      <formula>AND($M21="X",OR($B21&lt;&gt;"",$C21&lt;&gt;"",#REF!&lt;&gt;""))</formula>
    </cfRule>
  </conditionalFormatting>
  <conditionalFormatting sqref="E22:E23">
    <cfRule type="expression" dxfId="196" priority="36">
      <formula>AND($M22="X",OR($B22&lt;&gt;"",$C22&lt;&gt;"",$D22&lt;&gt;""))</formula>
    </cfRule>
  </conditionalFormatting>
  <conditionalFormatting sqref="E25">
    <cfRule type="expression" dxfId="195" priority="4536">
      <formula>AND($M25="X",OR($B25&lt;&gt;"",$D25&lt;&gt;"",#REF!&lt;&gt;""))</formula>
    </cfRule>
  </conditionalFormatting>
  <conditionalFormatting sqref="E40:E41">
    <cfRule type="expression" dxfId="194" priority="4538">
      <formula>AND($S40="X",OR($B40&lt;&gt;"",$C40&lt;&gt;"",$D40&lt;&gt;"",$E40&lt;&gt;""))</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193" priority="4539">
      <formula>AND($M9="X",OR($B9&lt;&gt;"",$C9&lt;&gt;"",$D9&lt;&gt;"",$E9&lt;&gt;""))</formula>
    </cfRule>
  </conditionalFormatting>
  <conditionalFormatting sqref="F12">
    <cfRule type="expression" dxfId="192" priority="4540">
      <formula>AND($M12="X",OR($B12&lt;&gt;"",#REF!&lt;&gt;"",$D12&lt;&gt;"",$E12&lt;&gt;""))</formula>
    </cfRule>
  </conditionalFormatting>
  <conditionalFormatting sqref="F13">
    <cfRule type="expression" dxfId="191" priority="4541">
      <formula>AND($S13="X",OR($C11&lt;&gt;"",#REF!&lt;&gt;"",$D13&lt;&gt;"",$E13&lt;&gt;""))</formula>
    </cfRule>
  </conditionalFormatting>
  <conditionalFormatting sqref="F14">
    <cfRule type="expression" dxfId="190" priority="4542">
      <formula>AND($S14="X",OR(#REF!&lt;&gt;"",#REF!&lt;&gt;"",$D14&lt;&gt;"",$E14&lt;&gt;""))</formula>
    </cfRule>
  </conditionalFormatting>
  <conditionalFormatting sqref="F15">
    <cfRule type="expression" dxfId="189" priority="4543">
      <formula>AND($S15="X",OR($C11&lt;&gt;"",#REF!&lt;&gt;"",$D15&lt;&gt;"",$E15&lt;&gt;""))</formula>
    </cfRule>
  </conditionalFormatting>
  <conditionalFormatting sqref="F21 F26:F31">
    <cfRule type="expression" dxfId="188" priority="4549">
      <formula>AND($M21="X",OR($B21&lt;&gt;"",$C21&lt;&gt;"",#REF!&lt;&gt;"",$E21&lt;&gt;""))</formula>
    </cfRule>
  </conditionalFormatting>
  <conditionalFormatting sqref="F22:F23">
    <cfRule type="expression" dxfId="187" priority="37">
      <formula>AND($M22="X",OR($B22&lt;&gt;"",$C22&lt;&gt;"",$D22&lt;&gt;"",$E22&lt;&gt;""))</formula>
    </cfRule>
  </conditionalFormatting>
  <conditionalFormatting sqref="F25">
    <cfRule type="expression" dxfId="186" priority="4548">
      <formula>AND($M25="X",OR($B25&lt;&gt;"",$D25&lt;&gt;"",#REF!&lt;&gt;"",$E25&lt;&gt;""))</formula>
    </cfRule>
  </conditionalFormatting>
  <conditionalFormatting sqref="F40:F41">
    <cfRule type="expression" dxfId="185" priority="4550">
      <formula>AND($S40="X",OR($B40&lt;&gt;"",$C40&lt;&gt;"",$D40&lt;&gt;"",$E40&lt;&gt;"",$F40&lt;&gt;""))</formula>
    </cfRule>
  </conditionalFormatting>
  <conditionalFormatting sqref="G9:G11 G16:G20 G24 G32:G39 G42">
    <cfRule type="expression" dxfId="184" priority="4551">
      <formula>AND($M9="X",OR($B9&lt;&gt;"",$C9&lt;&gt;"",$D9&lt;&gt;"",$E9&lt;&gt;"",$F9&lt;&gt;""))</formula>
    </cfRule>
  </conditionalFormatting>
  <conditionalFormatting sqref="G12">
    <cfRule type="expression" dxfId="183" priority="4552">
      <formula>AND($M12="X",OR($B12&lt;&gt;"",#REF!&lt;&gt;"",$D12&lt;&gt;"",$E12&lt;&gt;"",$F12&lt;&gt;""))</formula>
    </cfRule>
  </conditionalFormatting>
  <conditionalFormatting sqref="G13">
    <cfRule type="expression" dxfId="182" priority="4553">
      <formula>AND($S13="X",OR($C11&lt;&gt;"",#REF!&lt;&gt;"",$D13&lt;&gt;"",$E13&lt;&gt;"",$F13&lt;&gt;""))</formula>
    </cfRule>
  </conditionalFormatting>
  <conditionalFormatting sqref="G14">
    <cfRule type="expression" dxfId="181" priority="4554">
      <formula>AND($S14="X",OR(#REF!&lt;&gt;"",#REF!&lt;&gt;"",$D14&lt;&gt;"",$E14&lt;&gt;"",$F14&lt;&gt;""))</formula>
    </cfRule>
  </conditionalFormatting>
  <conditionalFormatting sqref="G15">
    <cfRule type="expression" dxfId="180" priority="4555">
      <formula>AND($S15="X",OR($C11&lt;&gt;"",#REF!&lt;&gt;"",$D15&lt;&gt;"",$E15&lt;&gt;"",$F15&lt;&gt;""))</formula>
    </cfRule>
  </conditionalFormatting>
  <conditionalFormatting sqref="G21 G26:G31">
    <cfRule type="expression" dxfId="179" priority="4561">
      <formula>AND($M21="X",OR($B21&lt;&gt;"",$C21&lt;&gt;"",#REF!&lt;&gt;"",$E21&lt;&gt;"",$F21&lt;&gt;""))</formula>
    </cfRule>
  </conditionalFormatting>
  <conditionalFormatting sqref="G22:G23">
    <cfRule type="expression" dxfId="178" priority="38">
      <formula>AND($M22="X",OR($B22&lt;&gt;"",$C22&lt;&gt;"",$D22&lt;&gt;"",$E22&lt;&gt;"",$F22&lt;&gt;""))</formula>
    </cfRule>
  </conditionalFormatting>
  <conditionalFormatting sqref="G25">
    <cfRule type="expression" dxfId="177" priority="4560">
      <formula>AND($M25="X",OR($B25&lt;&gt;"",$D25&lt;&gt;"",#REF!&lt;&gt;"",$E25&lt;&gt;"",$F25&lt;&gt;""))</formula>
    </cfRule>
  </conditionalFormatting>
  <conditionalFormatting sqref="H44:H45 H48:H866">
    <cfRule type="expression" dxfId="176" priority="163">
      <formula>$K44="X"</formula>
    </cfRule>
  </conditionalFormatting>
  <conditionalFormatting sqref="I20:I21">
    <cfRule type="expression" dxfId="175" priority="1">
      <formula>$M20="X"</formula>
    </cfRule>
  </conditionalFormatting>
  <conditionalFormatting sqref="I22">
    <cfRule type="expression" dxfId="174" priority="39">
      <formula>$M23="X"</formula>
    </cfRule>
  </conditionalFormatting>
  <conditionalFormatting sqref="I11:J11">
    <cfRule type="expression" dxfId="173" priority="1750">
      <formula>#REF!="X"</formula>
    </cfRule>
  </conditionalFormatting>
  <conditionalFormatting sqref="I16:J19 I24:J36 J37:J38 I39:J42">
    <cfRule type="expression" dxfId="172" priority="45">
      <formula>$M16="X"</formula>
    </cfRule>
  </conditionalFormatting>
  <conditionalFormatting sqref="I39:J41">
    <cfRule type="expression" dxfId="171" priority="113">
      <formula>$S39="X"</formula>
    </cfRule>
  </conditionalFormatting>
  <conditionalFormatting sqref="J20:J23">
    <cfRule type="expression" dxfId="170" priority="26">
      <formula>$M20="X"</formula>
    </cfRule>
  </conditionalFormatting>
  <conditionalFormatting sqref="L9:L42">
    <cfRule type="cellIs" dxfId="169" priority="8" operator="equal">
      <formula>"1..1"</formula>
    </cfRule>
    <cfRule type="cellIs" dxfId="168" priority="9" operator="equal">
      <formula>"0..n"</formula>
    </cfRule>
    <cfRule type="cellIs" dxfId="167" priority="10"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topLeftCell="A37" zoomScaleNormal="100" workbookViewId="0">
      <selection activeCell="D66" sqref="D66"/>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1.62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hidden="1" customWidth="1"/>
    <col min="18" max="18" width="11" style="277" hidden="1" customWidth="1"/>
    <col min="19" max="19" width="18.5" style="96" hidden="1" customWidth="1"/>
    <col min="20" max="20" width="12.625" style="277" hidden="1"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70" t="s">
        <v>2333</v>
      </c>
      <c r="C1" s="129" t="s">
        <v>813</v>
      </c>
      <c r="E1" s="150" t="s">
        <v>814</v>
      </c>
      <c r="F1" s="157"/>
      <c r="G1" s="128"/>
      <c r="AE1" s="96"/>
      <c r="AG1"/>
      <c r="AH1" s="128"/>
      <c r="AMB1"/>
    </row>
    <row r="2" spans="1:1016" ht="13.5" customHeight="1">
      <c r="A2" s="671"/>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L7" s="793" t="s">
        <v>828</v>
      </c>
      <c r="M7" s="793"/>
      <c r="N7" s="793"/>
      <c r="O7" s="793"/>
      <c r="V7" s="702" t="s">
        <v>829</v>
      </c>
      <c r="W7" s="702" t="s">
        <v>829</v>
      </c>
      <c r="X7" s="702" t="s">
        <v>829</v>
      </c>
      <c r="Y7" s="702" t="s">
        <v>829</v>
      </c>
      <c r="AE7" s="793" t="s">
        <v>830</v>
      </c>
      <c r="AF7" s="793"/>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2334</v>
      </c>
      <c r="W8" s="229" t="s">
        <v>1611</v>
      </c>
      <c r="X8" s="229" t="s">
        <v>850</v>
      </c>
      <c r="Y8" s="229" t="s">
        <v>2335</v>
      </c>
      <c r="Z8" s="230" t="s">
        <v>852</v>
      </c>
      <c r="AA8" s="235" t="s">
        <v>853</v>
      </c>
      <c r="AB8" s="235" t="s">
        <v>854</v>
      </c>
      <c r="AC8" s="236" t="s">
        <v>855</v>
      </c>
      <c r="AD8" s="235" t="s">
        <v>856</v>
      </c>
      <c r="AE8" s="235" t="s">
        <v>857</v>
      </c>
      <c r="AF8" s="237" t="s">
        <v>915</v>
      </c>
    </row>
    <row r="9" spans="1:1016" s="224" customFormat="1" ht="13.5" customHeight="1">
      <c r="A9" s="225">
        <f t="shared" ref="A9:A72" si="0">ROW()-8</f>
        <v>1</v>
      </c>
      <c r="B9" s="673" t="s">
        <v>2336</v>
      </c>
      <c r="C9" s="674"/>
      <c r="D9" s="674"/>
      <c r="E9" s="674"/>
      <c r="F9" s="674"/>
      <c r="G9" s="674"/>
      <c r="H9" s="750"/>
      <c r="I9" s="675"/>
      <c r="J9" s="751"/>
      <c r="K9" s="752" t="s">
        <v>1827</v>
      </c>
      <c r="L9" s="751"/>
      <c r="M9" s="751"/>
      <c r="N9" s="751"/>
      <c r="O9" s="751"/>
      <c r="P9" s="753"/>
      <c r="Q9" s="751" t="s">
        <v>820</v>
      </c>
      <c r="R9" s="754" t="s">
        <v>864</v>
      </c>
      <c r="S9" s="676" t="s">
        <v>1827</v>
      </c>
      <c r="T9" s="751"/>
      <c r="U9" s="751"/>
      <c r="V9" s="755" t="s">
        <v>864</v>
      </c>
      <c r="W9" s="755" t="s">
        <v>864</v>
      </c>
      <c r="X9" s="755"/>
      <c r="Y9" s="755"/>
      <c r="Z9" s="677"/>
      <c r="AA9" s="756"/>
      <c r="AB9" s="751"/>
      <c r="AC9" s="757"/>
      <c r="AD9" s="751"/>
      <c r="AE9" s="754"/>
      <c r="AF9" s="754"/>
    </row>
    <row r="10" spans="1:1016" s="224" customFormat="1" ht="13.5" customHeight="1">
      <c r="A10" s="225">
        <f t="shared" si="0"/>
        <v>2</v>
      </c>
      <c r="B10" s="678"/>
      <c r="C10" s="679" t="s">
        <v>2337</v>
      </c>
      <c r="D10" s="680"/>
      <c r="E10" s="680"/>
      <c r="F10" s="680"/>
      <c r="G10" s="680"/>
      <c r="H10" s="751" t="s">
        <v>2338</v>
      </c>
      <c r="I10" s="752" t="s">
        <v>1341</v>
      </c>
      <c r="J10" s="751"/>
      <c r="K10" s="752" t="s">
        <v>2339</v>
      </c>
      <c r="L10" s="751"/>
      <c r="M10" s="751"/>
      <c r="N10" s="751"/>
      <c r="O10" s="751"/>
      <c r="P10" s="753"/>
      <c r="Q10" s="751" t="s">
        <v>820</v>
      </c>
      <c r="R10" s="754"/>
      <c r="S10" s="751" t="s">
        <v>863</v>
      </c>
      <c r="T10" s="751"/>
      <c r="U10" s="751" t="s">
        <v>2720</v>
      </c>
      <c r="V10" s="755" t="s">
        <v>864</v>
      </c>
      <c r="W10" s="755" t="s">
        <v>864</v>
      </c>
      <c r="X10" s="755"/>
      <c r="Y10" s="755"/>
      <c r="Z10" s="677"/>
      <c r="AA10" s="756"/>
      <c r="AB10" s="751"/>
      <c r="AC10" s="757"/>
      <c r="AD10" s="751"/>
      <c r="AE10" s="754"/>
      <c r="AF10" s="754"/>
    </row>
    <row r="11" spans="1:1016" s="224" customFormat="1" ht="13.5" customHeight="1">
      <c r="A11" s="225">
        <f t="shared" si="0"/>
        <v>3</v>
      </c>
      <c r="B11" s="678"/>
      <c r="C11" s="679" t="s">
        <v>2340</v>
      </c>
      <c r="D11" s="680"/>
      <c r="E11" s="680"/>
      <c r="F11" s="680"/>
      <c r="G11" s="680"/>
      <c r="H11" s="751" t="s">
        <v>2341</v>
      </c>
      <c r="I11" s="752" t="s">
        <v>2342</v>
      </c>
      <c r="J11" s="751"/>
      <c r="K11" s="752" t="s">
        <v>2343</v>
      </c>
      <c r="L11" s="751"/>
      <c r="M11" s="751"/>
      <c r="N11" s="751"/>
      <c r="O11" s="751"/>
      <c r="P11" s="753"/>
      <c r="Q11" s="751" t="s">
        <v>820</v>
      </c>
      <c r="R11" s="754"/>
      <c r="S11" s="751" t="s">
        <v>863</v>
      </c>
      <c r="T11" s="751"/>
      <c r="U11" s="751"/>
      <c r="V11" s="755" t="s">
        <v>864</v>
      </c>
      <c r="W11" s="755" t="s">
        <v>864</v>
      </c>
      <c r="X11" s="755"/>
      <c r="Y11" s="755"/>
      <c r="Z11" s="677"/>
      <c r="AA11" s="756"/>
      <c r="AB11" s="751"/>
      <c r="AC11" s="757"/>
      <c r="AD11" s="751"/>
      <c r="AE11" s="754"/>
      <c r="AF11" s="754"/>
    </row>
    <row r="12" spans="1:1016" s="224" customFormat="1" ht="13.5" customHeight="1">
      <c r="A12" s="225">
        <f t="shared" si="0"/>
        <v>4</v>
      </c>
      <c r="B12" s="678"/>
      <c r="C12" s="679" t="s">
        <v>2344</v>
      </c>
      <c r="D12" s="680"/>
      <c r="E12" s="680"/>
      <c r="F12" s="680"/>
      <c r="G12" s="680"/>
      <c r="H12" s="751" t="s">
        <v>2345</v>
      </c>
      <c r="I12" s="752" t="s">
        <v>930</v>
      </c>
      <c r="J12" s="751"/>
      <c r="K12" s="752" t="s">
        <v>2346</v>
      </c>
      <c r="L12" s="751"/>
      <c r="M12" s="751"/>
      <c r="N12" s="751"/>
      <c r="O12" s="751"/>
      <c r="P12" s="753"/>
      <c r="Q12" s="751" t="s">
        <v>820</v>
      </c>
      <c r="R12" s="754"/>
      <c r="S12" s="751" t="s">
        <v>879</v>
      </c>
      <c r="T12" s="754"/>
      <c r="U12" s="751"/>
      <c r="V12" s="755" t="s">
        <v>864</v>
      </c>
      <c r="W12" s="755" t="s">
        <v>864</v>
      </c>
      <c r="X12" s="755"/>
      <c r="Y12" s="755"/>
      <c r="Z12" s="677"/>
      <c r="AA12" s="756"/>
      <c r="AB12" s="751"/>
      <c r="AC12" s="757"/>
      <c r="AD12" s="751"/>
      <c r="AE12" s="754"/>
      <c r="AF12" s="754"/>
    </row>
    <row r="13" spans="1:1016" s="224" customFormat="1" ht="13.5" customHeight="1">
      <c r="A13" s="225">
        <f t="shared" si="0"/>
        <v>5</v>
      </c>
      <c r="B13" s="678"/>
      <c r="C13" s="679" t="s">
        <v>2347</v>
      </c>
      <c r="D13" s="680"/>
      <c r="E13" s="680"/>
      <c r="F13" s="680"/>
      <c r="G13" s="680"/>
      <c r="H13" s="751" t="s">
        <v>2345</v>
      </c>
      <c r="I13" s="752" t="s">
        <v>930</v>
      </c>
      <c r="J13" s="751"/>
      <c r="K13" s="752" t="s">
        <v>2348</v>
      </c>
      <c r="L13" s="751"/>
      <c r="M13" s="751"/>
      <c r="N13" s="751"/>
      <c r="O13" s="751"/>
      <c r="P13" s="753"/>
      <c r="Q13" s="751" t="s">
        <v>820</v>
      </c>
      <c r="R13" s="754"/>
      <c r="S13" s="751" t="s">
        <v>879</v>
      </c>
      <c r="T13" s="754"/>
      <c r="U13" s="751"/>
      <c r="V13" s="755" t="s">
        <v>864</v>
      </c>
      <c r="W13" s="755" t="s">
        <v>864</v>
      </c>
      <c r="X13" s="755"/>
      <c r="Y13" s="755"/>
      <c r="Z13" s="677"/>
      <c r="AA13" s="756"/>
      <c r="AB13" s="751"/>
      <c r="AC13" s="757"/>
      <c r="AD13" s="751"/>
      <c r="AE13" s="754"/>
      <c r="AF13" s="754"/>
    </row>
    <row r="14" spans="1:1016" s="224" customFormat="1" ht="13.5" customHeight="1">
      <c r="A14" s="225">
        <f t="shared" si="0"/>
        <v>6</v>
      </c>
      <c r="B14" s="681"/>
      <c r="C14" s="758" t="s">
        <v>2349</v>
      </c>
      <c r="D14" s="758"/>
      <c r="E14" s="680"/>
      <c r="F14" s="680"/>
      <c r="G14" s="680"/>
      <c r="H14" s="758" t="s">
        <v>2350</v>
      </c>
      <c r="I14" s="752"/>
      <c r="J14" s="751"/>
      <c r="K14" s="752" t="s">
        <v>2351</v>
      </c>
      <c r="L14" s="751"/>
      <c r="M14" s="751"/>
      <c r="N14" s="751"/>
      <c r="O14" s="751"/>
      <c r="P14" s="753"/>
      <c r="Q14" s="751" t="s">
        <v>820</v>
      </c>
      <c r="R14" s="754"/>
      <c r="S14" s="751" t="s">
        <v>863</v>
      </c>
      <c r="T14" s="754"/>
      <c r="U14" s="751"/>
      <c r="V14" s="755" t="s">
        <v>864</v>
      </c>
      <c r="W14" s="755" t="s">
        <v>864</v>
      </c>
      <c r="X14" s="755"/>
      <c r="Y14" s="755"/>
      <c r="Z14" s="677"/>
      <c r="AA14" s="756"/>
      <c r="AB14" s="751"/>
      <c r="AC14" s="757"/>
      <c r="AD14" s="751"/>
      <c r="AE14" s="754"/>
      <c r="AF14" s="754"/>
    </row>
    <row r="15" spans="1:1016" s="224" customFormat="1" ht="13.5" customHeight="1">
      <c r="A15" s="225">
        <f t="shared" si="0"/>
        <v>7</v>
      </c>
      <c r="B15" s="681"/>
      <c r="C15" s="758" t="s">
        <v>2352</v>
      </c>
      <c r="D15" s="758"/>
      <c r="E15" s="680"/>
      <c r="F15" s="680"/>
      <c r="G15" s="680"/>
      <c r="H15" s="758" t="s">
        <v>2353</v>
      </c>
      <c r="I15" s="752"/>
      <c r="J15" s="751"/>
      <c r="K15" s="752" t="s">
        <v>2354</v>
      </c>
      <c r="L15" s="751"/>
      <c r="M15" s="751"/>
      <c r="N15" s="751"/>
      <c r="O15" s="751"/>
      <c r="P15" s="753"/>
      <c r="Q15" s="751" t="s">
        <v>820</v>
      </c>
      <c r="R15" s="754"/>
      <c r="S15" s="751" t="s">
        <v>863</v>
      </c>
      <c r="T15" s="754"/>
      <c r="U15" s="751"/>
      <c r="V15" s="755" t="s">
        <v>864</v>
      </c>
      <c r="W15" s="755" t="s">
        <v>864</v>
      </c>
      <c r="X15" s="755"/>
      <c r="Y15" s="755"/>
      <c r="Z15" s="677"/>
      <c r="AA15" s="756"/>
      <c r="AB15" s="751"/>
      <c r="AC15" s="757"/>
      <c r="AD15" s="751"/>
      <c r="AE15" s="754"/>
      <c r="AF15" s="754"/>
    </row>
    <row r="16" spans="1:1016" s="224" customFormat="1" ht="13.5" customHeight="1">
      <c r="A16" s="225">
        <f t="shared" si="0"/>
        <v>8</v>
      </c>
      <c r="B16" s="681"/>
      <c r="C16" s="680" t="s">
        <v>2355</v>
      </c>
      <c r="D16" s="680"/>
      <c r="E16" s="680"/>
      <c r="F16" s="680"/>
      <c r="G16" s="680"/>
      <c r="H16" s="751" t="s">
        <v>2356</v>
      </c>
      <c r="I16" s="752"/>
      <c r="J16" s="751"/>
      <c r="K16" s="752" t="s">
        <v>2357</v>
      </c>
      <c r="L16" s="751"/>
      <c r="M16" s="751"/>
      <c r="N16" s="751"/>
      <c r="O16" s="751"/>
      <c r="P16" s="753"/>
      <c r="Q16" s="751" t="s">
        <v>820</v>
      </c>
      <c r="R16" s="754"/>
      <c r="S16" s="751" t="s">
        <v>863</v>
      </c>
      <c r="T16" s="754" t="s">
        <v>864</v>
      </c>
      <c r="U16" s="810" t="s">
        <v>2836</v>
      </c>
      <c r="V16" s="755" t="s">
        <v>864</v>
      </c>
      <c r="W16" s="755" t="s">
        <v>864</v>
      </c>
      <c r="X16" s="755"/>
      <c r="Y16" s="755"/>
      <c r="Z16" s="677"/>
      <c r="AA16" s="756"/>
      <c r="AB16" s="751"/>
      <c r="AC16" s="757"/>
      <c r="AD16" s="751"/>
      <c r="AE16" s="754"/>
      <c r="AF16" s="754"/>
    </row>
    <row r="17" spans="1:32" s="224" customFormat="1" ht="13.5" customHeight="1">
      <c r="A17" s="225">
        <f t="shared" si="0"/>
        <v>9</v>
      </c>
      <c r="B17" s="678"/>
      <c r="C17" s="682" t="s">
        <v>2358</v>
      </c>
      <c r="D17" s="682"/>
      <c r="E17" s="682"/>
      <c r="F17" s="682"/>
      <c r="G17" s="682"/>
      <c r="H17" s="683" t="s">
        <v>2359</v>
      </c>
      <c r="I17" s="684" t="s">
        <v>2360</v>
      </c>
      <c r="J17" s="683"/>
      <c r="K17" s="684" t="s">
        <v>970</v>
      </c>
      <c r="L17" s="683"/>
      <c r="M17" s="683"/>
      <c r="N17" s="683"/>
      <c r="O17" s="683"/>
      <c r="P17" s="685"/>
      <c r="Q17" s="751" t="s">
        <v>817</v>
      </c>
      <c r="R17" s="686"/>
      <c r="S17" s="683" t="s">
        <v>863</v>
      </c>
      <c r="T17" s="754"/>
      <c r="U17" s="751"/>
      <c r="V17" s="755"/>
      <c r="W17" s="755"/>
      <c r="X17" s="755"/>
      <c r="Y17" s="755"/>
      <c r="Z17" s="677"/>
      <c r="AA17" s="756"/>
      <c r="AB17" s="751"/>
      <c r="AC17" s="757"/>
      <c r="AD17" s="751"/>
      <c r="AE17" s="754"/>
      <c r="AF17" s="754"/>
    </row>
    <row r="18" spans="1:32" s="224" customFormat="1" ht="13.5" customHeight="1">
      <c r="A18" s="225">
        <f t="shared" si="0"/>
        <v>10</v>
      </c>
      <c r="B18" s="678"/>
      <c r="C18" s="687" t="s">
        <v>2361</v>
      </c>
      <c r="D18" s="688"/>
      <c r="E18" s="688"/>
      <c r="F18" s="688"/>
      <c r="G18" s="688"/>
      <c r="H18" s="750"/>
      <c r="I18" s="759"/>
      <c r="J18" s="751"/>
      <c r="K18" s="752"/>
      <c r="L18" s="751"/>
      <c r="M18" s="751"/>
      <c r="N18" s="751"/>
      <c r="O18" s="751"/>
      <c r="P18" s="753"/>
      <c r="Q18" s="751" t="s">
        <v>820</v>
      </c>
      <c r="R18" s="686" t="s">
        <v>864</v>
      </c>
      <c r="S18" s="689" t="s">
        <v>2362</v>
      </c>
      <c r="T18" s="754"/>
      <c r="U18" s="751"/>
      <c r="V18" s="755"/>
      <c r="W18" s="755"/>
      <c r="X18" s="755"/>
      <c r="Y18" s="755"/>
      <c r="Z18" s="677"/>
      <c r="AA18" s="756"/>
      <c r="AB18" s="751"/>
      <c r="AC18" s="757"/>
      <c r="AD18" s="751"/>
      <c r="AE18" s="754"/>
      <c r="AF18" s="754"/>
    </row>
    <row r="19" spans="1:32" s="224" customFormat="1" ht="13.5" customHeight="1">
      <c r="A19" s="225">
        <f t="shared" si="0"/>
        <v>11</v>
      </c>
      <c r="B19" s="678"/>
      <c r="C19" s="682"/>
      <c r="D19" s="682" t="s">
        <v>2363</v>
      </c>
      <c r="E19" s="682"/>
      <c r="F19" s="682"/>
      <c r="G19" s="682"/>
      <c r="H19" s="683" t="s">
        <v>2364</v>
      </c>
      <c r="I19" s="684" t="s">
        <v>2365</v>
      </c>
      <c r="J19" s="683"/>
      <c r="K19" s="684" t="s">
        <v>2366</v>
      </c>
      <c r="L19" s="683"/>
      <c r="M19" s="683"/>
      <c r="N19" s="683"/>
      <c r="O19" s="683"/>
      <c r="P19" s="685"/>
      <c r="Q19" s="683" t="s">
        <v>820</v>
      </c>
      <c r="R19" s="686"/>
      <c r="S19" s="683" t="s">
        <v>1658</v>
      </c>
      <c r="T19" s="751"/>
      <c r="U19" s="751"/>
      <c r="V19" s="755"/>
      <c r="W19" s="755"/>
      <c r="X19" s="755"/>
      <c r="Y19" s="755"/>
      <c r="Z19" s="677"/>
      <c r="AA19" s="756"/>
      <c r="AB19" s="751"/>
      <c r="AC19" s="757"/>
      <c r="AD19" s="751"/>
      <c r="AE19" s="754"/>
      <c r="AF19" s="754"/>
    </row>
    <row r="20" spans="1:32" s="224" customFormat="1" ht="13.5" customHeight="1">
      <c r="A20" s="225">
        <f t="shared" si="0"/>
        <v>12</v>
      </c>
      <c r="B20" s="678"/>
      <c r="C20" s="682"/>
      <c r="D20" s="682" t="s">
        <v>2367</v>
      </c>
      <c r="E20" s="682"/>
      <c r="F20" s="682"/>
      <c r="G20" s="682"/>
      <c r="H20" s="683"/>
      <c r="I20" s="684"/>
      <c r="J20" s="683"/>
      <c r="K20" s="684"/>
      <c r="L20" s="683"/>
      <c r="M20" s="683"/>
      <c r="N20" s="683"/>
      <c r="O20" s="683"/>
      <c r="P20" s="685"/>
      <c r="Q20" s="683" t="s">
        <v>820</v>
      </c>
      <c r="R20" s="686"/>
      <c r="S20" s="683" t="s">
        <v>879</v>
      </c>
      <c r="T20" s="751"/>
      <c r="U20" s="751"/>
      <c r="V20" s="755"/>
      <c r="W20" s="755"/>
      <c r="X20" s="755"/>
      <c r="Y20" s="755"/>
      <c r="Z20" s="677"/>
      <c r="AA20" s="756"/>
      <c r="AB20" s="751"/>
      <c r="AC20" s="757"/>
      <c r="AD20" s="751"/>
      <c r="AE20" s="754"/>
      <c r="AF20" s="754"/>
    </row>
    <row r="21" spans="1:32" s="224" customFormat="1" ht="13.5" customHeight="1">
      <c r="A21" s="225">
        <f t="shared" si="0"/>
        <v>13</v>
      </c>
      <c r="B21" s="678" t="s">
        <v>2368</v>
      </c>
      <c r="C21" s="688"/>
      <c r="D21" s="688"/>
      <c r="E21" s="688"/>
      <c r="F21" s="688"/>
      <c r="G21" s="688"/>
      <c r="H21" s="750"/>
      <c r="I21" s="759"/>
      <c r="J21" s="751"/>
      <c r="K21" s="752" t="s">
        <v>2369</v>
      </c>
      <c r="L21" s="751"/>
      <c r="M21" s="751"/>
      <c r="N21" s="751"/>
      <c r="O21" s="751"/>
      <c r="P21" s="753"/>
      <c r="Q21" s="751" t="s">
        <v>820</v>
      </c>
      <c r="R21" s="754" t="s">
        <v>864</v>
      </c>
      <c r="S21" s="676" t="s">
        <v>2369</v>
      </c>
      <c r="T21" s="754"/>
      <c r="U21" s="751"/>
      <c r="V21" s="755" t="s">
        <v>864</v>
      </c>
      <c r="W21" s="755" t="s">
        <v>864</v>
      </c>
      <c r="X21" s="755"/>
      <c r="Y21" s="755"/>
      <c r="Z21" s="677"/>
      <c r="AA21" s="756"/>
      <c r="AB21" s="751"/>
      <c r="AC21" s="757"/>
      <c r="AD21" s="751"/>
      <c r="AE21" s="754"/>
      <c r="AF21" s="754"/>
    </row>
    <row r="22" spans="1:32" s="224" customFormat="1" ht="13.5" customHeight="1">
      <c r="A22" s="225">
        <f t="shared" si="0"/>
        <v>14</v>
      </c>
      <c r="B22" s="678"/>
      <c r="C22" s="679" t="s">
        <v>2370</v>
      </c>
      <c r="D22" s="688"/>
      <c r="E22" s="688"/>
      <c r="F22" s="688"/>
      <c r="G22" s="688"/>
      <c r="H22" s="750"/>
      <c r="I22" s="759"/>
      <c r="J22" s="751"/>
      <c r="K22" s="751" t="s">
        <v>988</v>
      </c>
      <c r="L22" s="751"/>
      <c r="M22" s="751"/>
      <c r="N22" s="751"/>
      <c r="O22" s="751"/>
      <c r="P22" s="753"/>
      <c r="Q22" s="751" t="s">
        <v>820</v>
      </c>
      <c r="R22" s="754" t="s">
        <v>864</v>
      </c>
      <c r="S22" s="698" t="s">
        <v>1625</v>
      </c>
      <c r="T22" s="754"/>
      <c r="U22" s="751"/>
      <c r="V22" s="755" t="s">
        <v>864</v>
      </c>
      <c r="W22" s="755" t="s">
        <v>864</v>
      </c>
      <c r="X22" s="755"/>
      <c r="Y22" s="755"/>
      <c r="Z22" s="677"/>
      <c r="AA22" s="756"/>
      <c r="AB22" s="751"/>
      <c r="AC22" s="757"/>
      <c r="AD22" s="751"/>
      <c r="AE22" s="754"/>
      <c r="AF22" s="754"/>
    </row>
    <row r="23" spans="1:32" s="224" customFormat="1" ht="13.5" customHeight="1">
      <c r="A23" s="225">
        <f t="shared" si="0"/>
        <v>15</v>
      </c>
      <c r="B23" s="690"/>
      <c r="C23" s="680"/>
      <c r="D23" s="679" t="s">
        <v>667</v>
      </c>
      <c r="E23" s="680"/>
      <c r="F23" s="680"/>
      <c r="G23" s="680"/>
      <c r="H23" s="810" t="s">
        <v>2840</v>
      </c>
      <c r="I23" s="752" t="s">
        <v>2371</v>
      </c>
      <c r="J23" s="751"/>
      <c r="K23" s="751" t="s">
        <v>1000</v>
      </c>
      <c r="L23" s="751"/>
      <c r="M23" s="751"/>
      <c r="N23" s="751"/>
      <c r="O23" s="751"/>
      <c r="P23" s="753"/>
      <c r="Q23" s="751" t="s">
        <v>820</v>
      </c>
      <c r="R23" s="754"/>
      <c r="S23" s="751" t="s">
        <v>863</v>
      </c>
      <c r="T23" s="754" t="s">
        <v>864</v>
      </c>
      <c r="U23" s="810" t="s">
        <v>2839</v>
      </c>
      <c r="V23" s="755" t="s">
        <v>864</v>
      </c>
      <c r="W23" s="755" t="s">
        <v>864</v>
      </c>
      <c r="X23" s="755"/>
      <c r="Y23" s="755"/>
      <c r="Z23" s="677"/>
      <c r="AA23" s="756"/>
      <c r="AB23" s="751"/>
      <c r="AC23" s="757"/>
      <c r="AD23" s="751"/>
      <c r="AE23" s="754"/>
      <c r="AF23" s="754"/>
    </row>
    <row r="24" spans="1:32" s="224" customFormat="1" ht="13.5" customHeight="1">
      <c r="A24" s="225">
        <f t="shared" si="0"/>
        <v>16</v>
      </c>
      <c r="B24" s="690"/>
      <c r="C24" s="680"/>
      <c r="D24" s="679" t="s">
        <v>2372</v>
      </c>
      <c r="E24" s="680"/>
      <c r="F24" s="680"/>
      <c r="G24" s="680"/>
      <c r="H24" s="810" t="s">
        <v>2841</v>
      </c>
      <c r="I24" s="752" t="s">
        <v>2373</v>
      </c>
      <c r="J24" s="751"/>
      <c r="K24" s="751" t="s">
        <v>1004</v>
      </c>
      <c r="L24" s="751"/>
      <c r="M24" s="751"/>
      <c r="N24" s="751"/>
      <c r="O24" s="751"/>
      <c r="P24" s="753"/>
      <c r="Q24" s="751" t="s">
        <v>820</v>
      </c>
      <c r="R24" s="754"/>
      <c r="S24" s="751" t="s">
        <v>863</v>
      </c>
      <c r="T24" s="754" t="s">
        <v>864</v>
      </c>
      <c r="U24" s="810" t="s">
        <v>2839</v>
      </c>
      <c r="V24" s="755" t="s">
        <v>864</v>
      </c>
      <c r="W24" s="755" t="s">
        <v>864</v>
      </c>
      <c r="X24" s="755"/>
      <c r="Y24" s="755"/>
      <c r="Z24" s="677"/>
      <c r="AA24" s="756"/>
      <c r="AB24" s="751"/>
      <c r="AC24" s="757"/>
      <c r="AD24" s="751"/>
      <c r="AE24" s="754"/>
      <c r="AF24" s="754"/>
    </row>
    <row r="25" spans="1:32" s="224" customFormat="1" ht="13.5" customHeight="1">
      <c r="A25" s="225">
        <f t="shared" si="0"/>
        <v>17</v>
      </c>
      <c r="B25" s="678"/>
      <c r="C25" s="679" t="s">
        <v>2374</v>
      </c>
      <c r="D25" s="688"/>
      <c r="E25" s="688"/>
      <c r="F25" s="688"/>
      <c r="G25" s="688"/>
      <c r="H25" s="750"/>
      <c r="I25" s="759"/>
      <c r="J25" s="751"/>
      <c r="K25" s="751" t="s">
        <v>1011</v>
      </c>
      <c r="L25" s="751"/>
      <c r="M25" s="751"/>
      <c r="N25" s="751"/>
      <c r="O25" s="751"/>
      <c r="P25" s="753"/>
      <c r="Q25" s="751" t="s">
        <v>820</v>
      </c>
      <c r="R25" s="754" t="s">
        <v>864</v>
      </c>
      <c r="S25" s="698" t="s">
        <v>1625</v>
      </c>
      <c r="T25" s="754"/>
      <c r="U25" s="751"/>
      <c r="V25" s="755" t="s">
        <v>864</v>
      </c>
      <c r="W25" s="755" t="s">
        <v>864</v>
      </c>
      <c r="X25" s="755"/>
      <c r="Y25" s="755"/>
      <c r="Z25" s="677"/>
      <c r="AA25" s="756"/>
      <c r="AB25" s="751"/>
      <c r="AC25" s="757"/>
      <c r="AD25" s="751"/>
      <c r="AE25" s="754"/>
      <c r="AF25" s="754"/>
    </row>
    <row r="26" spans="1:32" s="224" customFormat="1" ht="13.5" customHeight="1">
      <c r="A26" s="225">
        <f t="shared" si="0"/>
        <v>18</v>
      </c>
      <c r="B26" s="690"/>
      <c r="C26" s="680"/>
      <c r="D26" s="679" t="s">
        <v>667</v>
      </c>
      <c r="E26" s="680"/>
      <c r="F26" s="680"/>
      <c r="G26" s="680"/>
      <c r="H26" s="810" t="s">
        <v>2842</v>
      </c>
      <c r="I26" s="752" t="s">
        <v>2371</v>
      </c>
      <c r="J26" s="751"/>
      <c r="K26" s="751" t="s">
        <v>1000</v>
      </c>
      <c r="L26" s="751"/>
      <c r="M26" s="751"/>
      <c r="N26" s="751"/>
      <c r="O26" s="751"/>
      <c r="P26" s="753"/>
      <c r="Q26" s="751" t="s">
        <v>820</v>
      </c>
      <c r="R26" s="754"/>
      <c r="S26" s="751" t="s">
        <v>863</v>
      </c>
      <c r="T26" s="754" t="s">
        <v>864</v>
      </c>
      <c r="U26" s="810" t="s">
        <v>2838</v>
      </c>
      <c r="V26" s="755" t="s">
        <v>864</v>
      </c>
      <c r="W26" s="755" t="s">
        <v>864</v>
      </c>
      <c r="X26" s="755"/>
      <c r="Y26" s="755"/>
      <c r="Z26" s="677"/>
      <c r="AA26" s="756"/>
      <c r="AB26" s="751"/>
      <c r="AC26" s="757"/>
      <c r="AD26" s="751"/>
      <c r="AE26" s="754"/>
      <c r="AF26" s="754"/>
    </row>
    <row r="27" spans="1:32" s="224" customFormat="1" ht="13.5" customHeight="1">
      <c r="A27" s="225">
        <f t="shared" si="0"/>
        <v>19</v>
      </c>
      <c r="B27" s="690"/>
      <c r="C27" s="680"/>
      <c r="D27" s="679" t="s">
        <v>2372</v>
      </c>
      <c r="E27" s="680"/>
      <c r="F27" s="680"/>
      <c r="G27" s="680"/>
      <c r="H27" s="810" t="s">
        <v>2843</v>
      </c>
      <c r="I27" s="752" t="s">
        <v>2373</v>
      </c>
      <c r="J27" s="751"/>
      <c r="K27" s="751" t="s">
        <v>1004</v>
      </c>
      <c r="L27" s="751"/>
      <c r="M27" s="751"/>
      <c r="N27" s="751"/>
      <c r="O27" s="751"/>
      <c r="P27" s="753"/>
      <c r="Q27" s="751" t="s">
        <v>820</v>
      </c>
      <c r="R27" s="754"/>
      <c r="S27" s="751" t="s">
        <v>863</v>
      </c>
      <c r="T27" s="754" t="s">
        <v>864</v>
      </c>
      <c r="U27" s="810" t="s">
        <v>2838</v>
      </c>
      <c r="V27" s="755" t="s">
        <v>864</v>
      </c>
      <c r="W27" s="755" t="s">
        <v>864</v>
      </c>
      <c r="X27" s="755"/>
      <c r="Y27" s="755"/>
      <c r="Z27" s="677"/>
      <c r="AA27" s="756"/>
      <c r="AB27" s="751"/>
      <c r="AC27" s="757"/>
      <c r="AD27" s="751"/>
      <c r="AE27" s="754"/>
      <c r="AF27" s="754"/>
    </row>
    <row r="28" spans="1:32" s="224" customFormat="1" ht="13.5" customHeight="1">
      <c r="A28" s="225">
        <f t="shared" si="0"/>
        <v>20</v>
      </c>
      <c r="B28" s="681"/>
      <c r="C28" s="679" t="s">
        <v>2375</v>
      </c>
      <c r="D28" s="680"/>
      <c r="E28" s="680"/>
      <c r="F28" s="680"/>
      <c r="G28" s="680"/>
      <c r="H28" s="691" t="s">
        <v>2844</v>
      </c>
      <c r="I28" s="752" t="s">
        <v>2376</v>
      </c>
      <c r="J28" s="751"/>
      <c r="K28" s="752" t="s">
        <v>2377</v>
      </c>
      <c r="L28" s="751"/>
      <c r="M28" s="751"/>
      <c r="N28" s="751"/>
      <c r="O28" s="751"/>
      <c r="P28" s="753"/>
      <c r="Q28" s="751" t="s">
        <v>820</v>
      </c>
      <c r="R28" s="754"/>
      <c r="S28" s="751" t="s">
        <v>863</v>
      </c>
      <c r="T28" s="754" t="s">
        <v>864</v>
      </c>
      <c r="U28" s="810" t="s">
        <v>2837</v>
      </c>
      <c r="V28" s="755" t="s">
        <v>864</v>
      </c>
      <c r="W28" s="755" t="s">
        <v>864</v>
      </c>
      <c r="X28" s="755"/>
      <c r="Y28" s="755"/>
      <c r="Z28" s="677"/>
      <c r="AA28" s="756"/>
      <c r="AB28" s="751"/>
      <c r="AC28" s="757"/>
      <c r="AD28" s="751"/>
      <c r="AE28" s="754"/>
      <c r="AF28" s="754"/>
    </row>
    <row r="29" spans="1:32" s="224" customFormat="1" ht="13.5" customHeight="1">
      <c r="A29" s="225">
        <f t="shared" si="0"/>
        <v>21</v>
      </c>
      <c r="B29" s="690" t="s">
        <v>561</v>
      </c>
      <c r="C29" s="760"/>
      <c r="D29" s="688"/>
      <c r="E29" s="688"/>
      <c r="F29" s="688"/>
      <c r="G29" s="688"/>
      <c r="H29" s="750"/>
      <c r="I29" s="759"/>
      <c r="J29" s="751"/>
      <c r="K29" s="752" t="s">
        <v>1403</v>
      </c>
      <c r="L29" s="751"/>
      <c r="M29" s="751"/>
      <c r="N29" s="751"/>
      <c r="O29" s="751"/>
      <c r="P29" s="753"/>
      <c r="Q29" s="751" t="s">
        <v>820</v>
      </c>
      <c r="R29" s="754" t="s">
        <v>864</v>
      </c>
      <c r="S29" s="676" t="s">
        <v>1403</v>
      </c>
      <c r="T29" s="754"/>
      <c r="U29" s="751"/>
      <c r="V29" s="755" t="s">
        <v>864</v>
      </c>
      <c r="W29" s="755" t="s">
        <v>864</v>
      </c>
      <c r="X29" s="755"/>
      <c r="Y29" s="755"/>
      <c r="Z29" s="677"/>
      <c r="AA29" s="756"/>
      <c r="AB29" s="751"/>
      <c r="AC29" s="757"/>
      <c r="AD29" s="751"/>
      <c r="AE29" s="754"/>
      <c r="AF29" s="754"/>
    </row>
    <row r="30" spans="1:32" s="224" customFormat="1" ht="13.5" customHeight="1">
      <c r="A30" s="225">
        <f t="shared" si="0"/>
        <v>22</v>
      </c>
      <c r="B30" s="690"/>
      <c r="C30" s="758" t="s">
        <v>2378</v>
      </c>
      <c r="D30" s="680"/>
      <c r="E30" s="680"/>
      <c r="F30" s="680"/>
      <c r="G30" s="680"/>
      <c r="H30" s="751" t="s">
        <v>2379</v>
      </c>
      <c r="I30" s="752" t="s">
        <v>2380</v>
      </c>
      <c r="J30" s="751"/>
      <c r="K30" s="752" t="s">
        <v>2381</v>
      </c>
      <c r="L30" s="751"/>
      <c r="M30" s="751"/>
      <c r="N30" s="751"/>
      <c r="O30" s="751"/>
      <c r="P30" s="753"/>
      <c r="Q30" s="751" t="s">
        <v>820</v>
      </c>
      <c r="R30" s="754"/>
      <c r="S30" s="751" t="s">
        <v>863</v>
      </c>
      <c r="T30" s="754"/>
      <c r="U30" s="751"/>
      <c r="V30" s="755" t="s">
        <v>864</v>
      </c>
      <c r="W30" s="755" t="s">
        <v>864</v>
      </c>
      <c r="X30" s="755"/>
      <c r="Y30" s="755"/>
      <c r="Z30" s="677"/>
      <c r="AA30" s="756"/>
      <c r="AB30" s="751"/>
      <c r="AC30" s="757"/>
      <c r="AD30" s="751"/>
      <c r="AE30" s="754"/>
      <c r="AF30" s="754"/>
    </row>
    <row r="31" spans="1:32" s="224" customFormat="1" ht="13.5" customHeight="1">
      <c r="A31" s="225">
        <f t="shared" si="0"/>
        <v>23</v>
      </c>
      <c r="B31" s="690"/>
      <c r="C31" s="758" t="s">
        <v>1479</v>
      </c>
      <c r="D31" s="680"/>
      <c r="E31" s="680"/>
      <c r="F31" s="680"/>
      <c r="G31" s="680"/>
      <c r="H31" s="751" t="s">
        <v>1480</v>
      </c>
      <c r="I31" s="752" t="s">
        <v>2382</v>
      </c>
      <c r="J31" s="751"/>
      <c r="K31" s="752" t="s">
        <v>1481</v>
      </c>
      <c r="L31" s="751"/>
      <c r="M31" s="751"/>
      <c r="N31" s="751"/>
      <c r="O31" s="751"/>
      <c r="P31" s="753"/>
      <c r="Q31" s="751" t="s">
        <v>820</v>
      </c>
      <c r="R31" s="754"/>
      <c r="S31" s="751" t="s">
        <v>863</v>
      </c>
      <c r="T31" s="754"/>
      <c r="U31" s="751"/>
      <c r="V31" s="755" t="s">
        <v>864</v>
      </c>
      <c r="W31" s="755" t="s">
        <v>864</v>
      </c>
      <c r="X31" s="755"/>
      <c r="Y31" s="755"/>
      <c r="Z31" s="677"/>
      <c r="AA31" s="756"/>
      <c r="AB31" s="751"/>
      <c r="AC31" s="757"/>
      <c r="AD31" s="751"/>
      <c r="AE31" s="754"/>
      <c r="AF31" s="754"/>
    </row>
    <row r="32" spans="1:32" s="224" customFormat="1" ht="13.5" customHeight="1">
      <c r="A32" s="225">
        <f t="shared" si="0"/>
        <v>24</v>
      </c>
      <c r="B32" s="690"/>
      <c r="C32" s="758" t="s">
        <v>2383</v>
      </c>
      <c r="D32" s="680"/>
      <c r="E32" s="680"/>
      <c r="F32" s="680"/>
      <c r="G32" s="680"/>
      <c r="H32" s="810" t="s">
        <v>2848</v>
      </c>
      <c r="I32" s="752" t="s">
        <v>698</v>
      </c>
      <c r="J32" s="751"/>
      <c r="K32" s="752" t="s">
        <v>1485</v>
      </c>
      <c r="L32" s="751"/>
      <c r="M32" s="751"/>
      <c r="N32" s="751"/>
      <c r="O32" s="751"/>
      <c r="P32" s="753"/>
      <c r="Q32" s="751" t="s">
        <v>820</v>
      </c>
      <c r="R32" s="754"/>
      <c r="S32" s="751" t="s">
        <v>863</v>
      </c>
      <c r="T32" s="754" t="s">
        <v>864</v>
      </c>
      <c r="U32" s="810" t="s">
        <v>2847</v>
      </c>
      <c r="V32" s="755" t="s">
        <v>864</v>
      </c>
      <c r="W32" s="755" t="s">
        <v>864</v>
      </c>
      <c r="X32" s="755"/>
      <c r="Y32" s="755"/>
      <c r="Z32" s="677"/>
      <c r="AA32" s="756"/>
      <c r="AB32" s="751"/>
      <c r="AC32" s="757"/>
      <c r="AD32" s="751"/>
      <c r="AE32" s="754"/>
      <c r="AF32" s="754"/>
    </row>
    <row r="33" spans="1:32" s="224" customFormat="1" ht="13.5" customHeight="1">
      <c r="A33" s="225">
        <f t="shared" si="0"/>
        <v>25</v>
      </c>
      <c r="B33" s="690"/>
      <c r="C33" s="758" t="s">
        <v>2384</v>
      </c>
      <c r="D33" s="680"/>
      <c r="E33" s="680"/>
      <c r="F33" s="680"/>
      <c r="G33" s="680"/>
      <c r="H33" s="751" t="s">
        <v>2385</v>
      </c>
      <c r="I33" s="752" t="s">
        <v>2386</v>
      </c>
      <c r="J33" s="751"/>
      <c r="K33" s="752" t="s">
        <v>2387</v>
      </c>
      <c r="L33" s="751"/>
      <c r="M33" s="751"/>
      <c r="N33" s="751"/>
      <c r="O33" s="751"/>
      <c r="P33" s="753"/>
      <c r="Q33" s="751" t="s">
        <v>817</v>
      </c>
      <c r="R33" s="754"/>
      <c r="S33" s="751" t="s">
        <v>1092</v>
      </c>
      <c r="T33" s="754"/>
      <c r="U33" s="751"/>
      <c r="V33" s="755" t="s">
        <v>864</v>
      </c>
      <c r="W33" s="755" t="s">
        <v>864</v>
      </c>
      <c r="X33" s="755"/>
      <c r="Y33" s="755"/>
      <c r="Z33" s="677"/>
      <c r="AA33" s="756"/>
      <c r="AB33" s="751"/>
      <c r="AC33" s="757"/>
      <c r="AD33" s="751"/>
      <c r="AE33" s="754"/>
      <c r="AF33" s="754"/>
    </row>
    <row r="34" spans="1:32" s="224" customFormat="1" ht="13.5" customHeight="1">
      <c r="A34" s="225">
        <f t="shared" si="0"/>
        <v>26</v>
      </c>
      <c r="B34" s="690"/>
      <c r="C34" s="758" t="s">
        <v>2388</v>
      </c>
      <c r="D34" s="688"/>
      <c r="E34" s="688"/>
      <c r="F34" s="688"/>
      <c r="G34" s="688"/>
      <c r="H34" s="750"/>
      <c r="I34" s="759"/>
      <c r="J34" s="751"/>
      <c r="K34" s="752" t="s">
        <v>2389</v>
      </c>
      <c r="L34" s="751"/>
      <c r="M34" s="751"/>
      <c r="N34" s="751"/>
      <c r="O34" s="751"/>
      <c r="P34" s="753"/>
      <c r="Q34" s="751" t="s">
        <v>817</v>
      </c>
      <c r="R34" s="754" t="s">
        <v>864</v>
      </c>
      <c r="S34" s="692" t="s">
        <v>2389</v>
      </c>
      <c r="T34" s="754"/>
      <c r="U34" s="751"/>
      <c r="V34" s="755" t="s">
        <v>864</v>
      </c>
      <c r="W34" s="755" t="s">
        <v>864</v>
      </c>
      <c r="X34" s="755"/>
      <c r="Y34" s="755"/>
      <c r="Z34" s="677"/>
      <c r="AA34" s="756"/>
      <c r="AB34" s="751"/>
      <c r="AC34" s="757"/>
      <c r="AD34" s="751"/>
      <c r="AE34" s="754"/>
      <c r="AF34" s="754"/>
    </row>
    <row r="35" spans="1:32" s="224" customFormat="1" ht="13.5" customHeight="1">
      <c r="A35" s="225">
        <f t="shared" si="0"/>
        <v>27</v>
      </c>
      <c r="B35" s="690"/>
      <c r="C35" s="758"/>
      <c r="D35" s="680" t="s">
        <v>2390</v>
      </c>
      <c r="E35" s="680"/>
      <c r="F35" s="680"/>
      <c r="G35" s="680"/>
      <c r="H35" s="751" t="s">
        <v>2391</v>
      </c>
      <c r="I35" s="752">
        <v>92300</v>
      </c>
      <c r="J35" s="751"/>
      <c r="K35" s="752" t="s">
        <v>2392</v>
      </c>
      <c r="L35" s="751"/>
      <c r="M35" s="751"/>
      <c r="N35" s="751"/>
      <c r="O35" s="751"/>
      <c r="P35" s="753"/>
      <c r="Q35" s="751" t="s">
        <v>820</v>
      </c>
      <c r="R35" s="754"/>
      <c r="S35" s="751" t="s">
        <v>863</v>
      </c>
      <c r="T35" s="754"/>
      <c r="U35" s="751" t="s">
        <v>1116</v>
      </c>
      <c r="V35" s="755" t="s">
        <v>864</v>
      </c>
      <c r="W35" s="755" t="s">
        <v>864</v>
      </c>
      <c r="X35" s="755"/>
      <c r="Y35" s="755"/>
      <c r="Z35" s="677"/>
      <c r="AA35" s="756"/>
      <c r="AB35" s="751"/>
      <c r="AC35" s="757"/>
      <c r="AD35" s="751"/>
      <c r="AE35" s="754"/>
      <c r="AF35" s="754"/>
    </row>
    <row r="36" spans="1:32" s="224" customFormat="1" ht="13.5" customHeight="1">
      <c r="A36" s="225">
        <f t="shared" si="0"/>
        <v>28</v>
      </c>
      <c r="B36" s="690"/>
      <c r="C36" s="758"/>
      <c r="D36" s="680" t="s">
        <v>388</v>
      </c>
      <c r="E36" s="680"/>
      <c r="F36" s="680"/>
      <c r="G36" s="680"/>
      <c r="H36" s="751" t="s">
        <v>1108</v>
      </c>
      <c r="I36" s="752" t="s">
        <v>2393</v>
      </c>
      <c r="J36" s="751"/>
      <c r="K36" s="752" t="s">
        <v>1107</v>
      </c>
      <c r="L36" s="751"/>
      <c r="M36" s="751"/>
      <c r="N36" s="751"/>
      <c r="O36" s="751"/>
      <c r="P36" s="753"/>
      <c r="Q36" s="751" t="s">
        <v>820</v>
      </c>
      <c r="R36" s="754"/>
      <c r="S36" s="751" t="s">
        <v>863</v>
      </c>
      <c r="T36" s="754"/>
      <c r="U36" s="751"/>
      <c r="V36" s="755" t="s">
        <v>864</v>
      </c>
      <c r="W36" s="755" t="s">
        <v>864</v>
      </c>
      <c r="X36" s="755"/>
      <c r="Y36" s="755"/>
      <c r="Z36" s="677"/>
      <c r="AA36" s="756"/>
      <c r="AB36" s="751"/>
      <c r="AC36" s="757"/>
      <c r="AD36" s="751"/>
      <c r="AE36" s="754"/>
      <c r="AF36" s="754"/>
    </row>
    <row r="37" spans="1:32" s="224" customFormat="1" ht="12.75" customHeight="1">
      <c r="A37" s="225">
        <f t="shared" si="0"/>
        <v>29</v>
      </c>
      <c r="B37" s="678" t="s">
        <v>2394</v>
      </c>
      <c r="C37" s="688"/>
      <c r="D37" s="688"/>
      <c r="E37" s="688"/>
      <c r="F37" s="688"/>
      <c r="G37" s="688"/>
      <c r="H37" s="750"/>
      <c r="I37" s="759"/>
      <c r="J37" s="751"/>
      <c r="K37" s="752" t="s">
        <v>2395</v>
      </c>
      <c r="L37" s="751"/>
      <c r="M37" s="751"/>
      <c r="N37" s="751"/>
      <c r="O37" s="751"/>
      <c r="P37" s="753"/>
      <c r="Q37" s="751" t="s">
        <v>820</v>
      </c>
      <c r="R37" s="754" t="s">
        <v>864</v>
      </c>
      <c r="S37" s="676" t="s">
        <v>2395</v>
      </c>
      <c r="T37" s="754"/>
      <c r="U37" s="751"/>
      <c r="V37" s="755" t="s">
        <v>864</v>
      </c>
      <c r="W37" s="755" t="s">
        <v>864</v>
      </c>
      <c r="X37" s="755"/>
      <c r="Y37" s="755"/>
      <c r="Z37" s="677"/>
      <c r="AA37" s="756"/>
      <c r="AB37" s="751"/>
      <c r="AC37" s="757"/>
      <c r="AD37" s="751"/>
      <c r="AE37" s="754"/>
      <c r="AF37" s="754"/>
    </row>
    <row r="38" spans="1:32" s="224" customFormat="1" ht="13.5" customHeight="1">
      <c r="A38" s="225">
        <f t="shared" si="0"/>
        <v>30</v>
      </c>
      <c r="B38" s="678"/>
      <c r="C38" s="680" t="s">
        <v>2396</v>
      </c>
      <c r="D38" s="680"/>
      <c r="E38" s="680"/>
      <c r="F38" s="680"/>
      <c r="G38" s="680"/>
      <c r="H38" s="750"/>
      <c r="I38" s="759"/>
      <c r="J38" s="751"/>
      <c r="K38" s="752" t="s">
        <v>1054</v>
      </c>
      <c r="L38" s="751"/>
      <c r="M38" s="751"/>
      <c r="N38" s="751"/>
      <c r="O38" s="751"/>
      <c r="P38" s="753"/>
      <c r="Q38" s="751" t="s">
        <v>820</v>
      </c>
      <c r="R38" s="754" t="s">
        <v>864</v>
      </c>
      <c r="S38" s="676" t="s">
        <v>1054</v>
      </c>
      <c r="T38" s="754"/>
      <c r="U38" s="751"/>
      <c r="V38" s="755" t="s">
        <v>864</v>
      </c>
      <c r="W38" s="755" t="s">
        <v>864</v>
      </c>
      <c r="X38" s="755"/>
      <c r="Y38" s="755"/>
      <c r="Z38" s="677"/>
      <c r="AA38" s="756"/>
      <c r="AB38" s="751"/>
      <c r="AC38" s="757"/>
      <c r="AD38" s="751"/>
      <c r="AE38" s="754"/>
      <c r="AF38" s="754"/>
    </row>
    <row r="39" spans="1:32" s="224" customFormat="1" ht="13.5" customHeight="1">
      <c r="A39" s="225">
        <f t="shared" si="0"/>
        <v>31</v>
      </c>
      <c r="B39" s="678"/>
      <c r="C39" s="680"/>
      <c r="D39" s="680" t="s">
        <v>2397</v>
      </c>
      <c r="E39" s="680"/>
      <c r="F39" s="680"/>
      <c r="G39" s="680"/>
      <c r="H39" s="810" t="s">
        <v>2846</v>
      </c>
      <c r="I39" s="752" t="s">
        <v>2398</v>
      </c>
      <c r="J39" s="751"/>
      <c r="K39" s="752" t="s">
        <v>970</v>
      </c>
      <c r="L39" s="751"/>
      <c r="M39" s="751"/>
      <c r="N39" s="751"/>
      <c r="O39" s="751"/>
      <c r="P39" s="753"/>
      <c r="Q39" s="751" t="s">
        <v>817</v>
      </c>
      <c r="R39" s="754"/>
      <c r="S39" s="751" t="s">
        <v>863</v>
      </c>
      <c r="T39" s="754" t="s">
        <v>864</v>
      </c>
      <c r="U39" s="810" t="s">
        <v>2845</v>
      </c>
      <c r="V39" s="755" t="s">
        <v>864</v>
      </c>
      <c r="W39" s="755" t="s">
        <v>864</v>
      </c>
      <c r="X39" s="755"/>
      <c r="Y39" s="755"/>
      <c r="Z39" s="677"/>
      <c r="AA39" s="756"/>
      <c r="AB39" s="751"/>
      <c r="AC39" s="757"/>
      <c r="AD39" s="751"/>
      <c r="AE39" s="754"/>
      <c r="AF39" s="754"/>
    </row>
    <row r="40" spans="1:32" s="224" customFormat="1" ht="13.5" customHeight="1">
      <c r="A40" s="225">
        <f t="shared" si="0"/>
        <v>32</v>
      </c>
      <c r="B40" s="678"/>
      <c r="C40" s="680"/>
      <c r="D40" s="680" t="s">
        <v>2399</v>
      </c>
      <c r="E40" s="680"/>
      <c r="F40" s="680"/>
      <c r="G40" s="680"/>
      <c r="H40" s="751" t="s">
        <v>2400</v>
      </c>
      <c r="I40" s="752"/>
      <c r="J40" s="751"/>
      <c r="K40" s="752" t="s">
        <v>2401</v>
      </c>
      <c r="L40" s="751"/>
      <c r="M40" s="751"/>
      <c r="N40" s="751"/>
      <c r="O40" s="751"/>
      <c r="P40" s="753"/>
      <c r="Q40" s="751" t="s">
        <v>817</v>
      </c>
      <c r="R40" s="754"/>
      <c r="S40" s="751" t="s">
        <v>863</v>
      </c>
      <c r="T40" s="754"/>
      <c r="U40" s="751"/>
      <c r="V40" s="755" t="s">
        <v>864</v>
      </c>
      <c r="W40" s="755" t="s">
        <v>864</v>
      </c>
      <c r="X40" s="755"/>
      <c r="Y40" s="755"/>
      <c r="Z40" s="677"/>
      <c r="AA40" s="756"/>
      <c r="AB40" s="751"/>
      <c r="AC40" s="757"/>
      <c r="AD40" s="751"/>
      <c r="AE40" s="754"/>
      <c r="AF40" s="754"/>
    </row>
    <row r="41" spans="1:32" s="224" customFormat="1" ht="13.5" customHeight="1">
      <c r="A41" s="225">
        <f t="shared" si="0"/>
        <v>33</v>
      </c>
      <c r="B41" s="678"/>
      <c r="C41" s="680"/>
      <c r="D41" s="680" t="s">
        <v>2402</v>
      </c>
      <c r="E41" s="680"/>
      <c r="F41" s="680"/>
      <c r="G41" s="680"/>
      <c r="H41" s="751" t="s">
        <v>2403</v>
      </c>
      <c r="I41" s="752"/>
      <c r="J41" s="751"/>
      <c r="K41" s="752" t="s">
        <v>2404</v>
      </c>
      <c r="L41" s="751"/>
      <c r="M41" s="751"/>
      <c r="N41" s="751"/>
      <c r="O41" s="751"/>
      <c r="P41" s="753"/>
      <c r="Q41" s="751" t="s">
        <v>817</v>
      </c>
      <c r="R41" s="754"/>
      <c r="S41" s="751" t="s">
        <v>863</v>
      </c>
      <c r="T41" s="754"/>
      <c r="U41" s="751"/>
      <c r="V41" s="755" t="s">
        <v>864</v>
      </c>
      <c r="W41" s="755" t="s">
        <v>864</v>
      </c>
      <c r="X41" s="755"/>
      <c r="Y41" s="755"/>
      <c r="Z41" s="677"/>
      <c r="AA41" s="756"/>
      <c r="AB41" s="751"/>
      <c r="AC41" s="757"/>
      <c r="AD41" s="751"/>
      <c r="AE41" s="754"/>
      <c r="AF41" s="754"/>
    </row>
    <row r="42" spans="1:32" s="224" customFormat="1" ht="13.5" customHeight="1">
      <c r="A42" s="225">
        <f t="shared" si="0"/>
        <v>34</v>
      </c>
      <c r="B42" s="690"/>
      <c r="C42" s="680"/>
      <c r="D42" s="680" t="s">
        <v>2405</v>
      </c>
      <c r="E42" s="688"/>
      <c r="F42" s="688"/>
      <c r="G42" s="688"/>
      <c r="H42" s="750"/>
      <c r="I42" s="759"/>
      <c r="J42" s="751"/>
      <c r="K42" s="752" t="s">
        <v>1082</v>
      </c>
      <c r="L42" s="751"/>
      <c r="M42" s="751"/>
      <c r="N42" s="751"/>
      <c r="O42" s="751"/>
      <c r="P42" s="753"/>
      <c r="Q42" s="751" t="s">
        <v>817</v>
      </c>
      <c r="R42" s="754" t="s">
        <v>864</v>
      </c>
      <c r="S42" s="676" t="s">
        <v>1082</v>
      </c>
      <c r="T42" s="754"/>
      <c r="U42" s="751"/>
      <c r="V42" s="755" t="s">
        <v>864</v>
      </c>
      <c r="W42" s="755" t="s">
        <v>864</v>
      </c>
      <c r="X42" s="755"/>
      <c r="Y42" s="755"/>
      <c r="Z42" s="677"/>
      <c r="AA42" s="756"/>
      <c r="AB42" s="751"/>
      <c r="AC42" s="757"/>
      <c r="AD42" s="751"/>
      <c r="AE42" s="754"/>
      <c r="AF42" s="754"/>
    </row>
    <row r="43" spans="1:32" s="224" customFormat="1" ht="13.5" customHeight="1">
      <c r="A43" s="225">
        <f t="shared" si="0"/>
        <v>35</v>
      </c>
      <c r="B43" s="678"/>
      <c r="C43" s="680"/>
      <c r="D43" s="680"/>
      <c r="E43" s="680" t="s">
        <v>392</v>
      </c>
      <c r="F43" s="680"/>
      <c r="G43" s="680"/>
      <c r="H43" s="751" t="s">
        <v>2406</v>
      </c>
      <c r="I43" s="752">
        <v>92300</v>
      </c>
      <c r="J43" s="751"/>
      <c r="K43" s="752" t="s">
        <v>2392</v>
      </c>
      <c r="L43" s="751"/>
      <c r="M43" s="751"/>
      <c r="N43" s="751"/>
      <c r="O43" s="751"/>
      <c r="P43" s="753"/>
      <c r="Q43" s="751" t="s">
        <v>820</v>
      </c>
      <c r="R43" s="754"/>
      <c r="S43" s="751" t="s">
        <v>863</v>
      </c>
      <c r="T43" s="754"/>
      <c r="U43" s="773" t="s">
        <v>1116</v>
      </c>
      <c r="V43" s="755" t="s">
        <v>864</v>
      </c>
      <c r="W43" s="755" t="s">
        <v>864</v>
      </c>
      <c r="X43" s="755"/>
      <c r="Y43" s="755"/>
      <c r="Z43" s="677"/>
      <c r="AA43" s="756"/>
      <c r="AB43" s="751"/>
      <c r="AC43" s="757"/>
      <c r="AD43" s="751"/>
      <c r="AE43" s="754"/>
      <c r="AF43" s="754"/>
    </row>
    <row r="44" spans="1:32" s="224" customFormat="1" ht="13.5" customHeight="1">
      <c r="A44" s="225">
        <f t="shared" si="0"/>
        <v>36</v>
      </c>
      <c r="B44" s="678"/>
      <c r="C44" s="680"/>
      <c r="D44" s="680"/>
      <c r="E44" s="680" t="s">
        <v>388</v>
      </c>
      <c r="F44" s="680"/>
      <c r="G44" s="680"/>
      <c r="H44" s="751" t="s">
        <v>1108</v>
      </c>
      <c r="I44" s="752" t="s">
        <v>2393</v>
      </c>
      <c r="J44" s="751"/>
      <c r="K44" s="752" t="s">
        <v>1107</v>
      </c>
      <c r="L44" s="751"/>
      <c r="M44" s="751"/>
      <c r="N44" s="751"/>
      <c r="O44" s="751"/>
      <c r="P44" s="753"/>
      <c r="Q44" s="751" t="s">
        <v>820</v>
      </c>
      <c r="R44" s="754"/>
      <c r="S44" s="751" t="s">
        <v>863</v>
      </c>
      <c r="T44" s="754"/>
      <c r="U44" s="751"/>
      <c r="V44" s="755" t="s">
        <v>864</v>
      </c>
      <c r="W44" s="755" t="s">
        <v>864</v>
      </c>
      <c r="X44" s="755"/>
      <c r="Y44" s="755"/>
      <c r="Z44" s="677"/>
      <c r="AA44" s="756"/>
      <c r="AB44" s="751"/>
      <c r="AC44" s="757"/>
      <c r="AD44" s="751"/>
      <c r="AE44" s="754"/>
      <c r="AF44" s="754"/>
    </row>
    <row r="45" spans="1:32" s="224" customFormat="1" ht="13.5" customHeight="1">
      <c r="A45" s="225">
        <f t="shared" si="0"/>
        <v>37</v>
      </c>
      <c r="B45" s="690"/>
      <c r="C45" s="680" t="s">
        <v>2407</v>
      </c>
      <c r="D45" s="680"/>
      <c r="E45" s="680"/>
      <c r="F45" s="680"/>
      <c r="G45" s="680"/>
      <c r="H45" s="683" t="s">
        <v>2408</v>
      </c>
      <c r="I45" s="752"/>
      <c r="J45" s="751"/>
      <c r="K45" s="752" t="s">
        <v>2238</v>
      </c>
      <c r="L45" s="751"/>
      <c r="M45" s="751"/>
      <c r="N45" s="751"/>
      <c r="O45" s="751"/>
      <c r="P45" s="753"/>
      <c r="Q45" s="751" t="s">
        <v>820</v>
      </c>
      <c r="R45" s="754" t="s">
        <v>864</v>
      </c>
      <c r="S45" s="676" t="s">
        <v>2238</v>
      </c>
      <c r="T45" s="754"/>
      <c r="U45" s="751"/>
      <c r="V45" s="755" t="s">
        <v>864</v>
      </c>
      <c r="W45" s="755" t="s">
        <v>864</v>
      </c>
      <c r="X45" s="755"/>
      <c r="Y45" s="755"/>
      <c r="Z45" s="677"/>
      <c r="AA45" s="756"/>
      <c r="AB45" s="751"/>
      <c r="AC45" s="757"/>
      <c r="AD45" s="751"/>
      <c r="AE45" s="754"/>
      <c r="AF45" s="754"/>
    </row>
    <row r="46" spans="1:32" s="224" customFormat="1" ht="13.5" customHeight="1">
      <c r="A46" s="225">
        <f t="shared" si="0"/>
        <v>38</v>
      </c>
      <c r="B46" s="681"/>
      <c r="C46" s="680"/>
      <c r="D46" s="680" t="s">
        <v>2409</v>
      </c>
      <c r="E46" s="680"/>
      <c r="F46" s="680"/>
      <c r="G46" s="680"/>
      <c r="H46" s="751" t="s">
        <v>2410</v>
      </c>
      <c r="I46" s="752" t="s">
        <v>774</v>
      </c>
      <c r="J46" s="751"/>
      <c r="K46" s="752" t="s">
        <v>2411</v>
      </c>
      <c r="L46" s="751"/>
      <c r="M46" s="751"/>
      <c r="N46" s="751"/>
      <c r="O46" s="751"/>
      <c r="P46" s="753"/>
      <c r="Q46" s="751" t="s">
        <v>820</v>
      </c>
      <c r="R46" s="754"/>
      <c r="S46" s="751" t="s">
        <v>1658</v>
      </c>
      <c r="T46" s="754"/>
      <c r="U46" s="751"/>
      <c r="V46" s="755" t="s">
        <v>864</v>
      </c>
      <c r="W46" s="755" t="s">
        <v>864</v>
      </c>
      <c r="X46" s="755"/>
      <c r="Y46" s="755"/>
      <c r="Z46" s="677"/>
      <c r="AA46" s="756"/>
      <c r="AB46" s="751"/>
      <c r="AC46" s="757"/>
      <c r="AD46" s="751"/>
      <c r="AE46" s="754"/>
      <c r="AF46" s="754"/>
    </row>
    <row r="47" spans="1:32" s="224" customFormat="1" ht="13.5" customHeight="1">
      <c r="A47" s="225">
        <f t="shared" si="0"/>
        <v>39</v>
      </c>
      <c r="B47" s="681"/>
      <c r="C47" s="680"/>
      <c r="D47" s="680" t="s">
        <v>2412</v>
      </c>
      <c r="E47" s="680"/>
      <c r="F47" s="680"/>
      <c r="G47" s="680"/>
      <c r="H47" s="751" t="s">
        <v>2413</v>
      </c>
      <c r="I47" s="752" t="s">
        <v>770</v>
      </c>
      <c r="J47" s="751"/>
      <c r="K47" s="752" t="s">
        <v>2414</v>
      </c>
      <c r="L47" s="751"/>
      <c r="M47" s="751"/>
      <c r="N47" s="751"/>
      <c r="O47" s="751"/>
      <c r="P47" s="753"/>
      <c r="Q47" s="751" t="s">
        <v>820</v>
      </c>
      <c r="R47" s="754"/>
      <c r="S47" s="751" t="s">
        <v>1658</v>
      </c>
      <c r="T47" s="754"/>
      <c r="U47" s="751"/>
      <c r="V47" s="755" t="s">
        <v>864</v>
      </c>
      <c r="W47" s="755" t="s">
        <v>864</v>
      </c>
      <c r="X47" s="755"/>
      <c r="Y47" s="755"/>
      <c r="Z47" s="677"/>
      <c r="AA47" s="756"/>
      <c r="AB47" s="751"/>
      <c r="AC47" s="757"/>
      <c r="AD47" s="751"/>
      <c r="AE47" s="754"/>
      <c r="AF47" s="754"/>
    </row>
    <row r="48" spans="1:32" s="224" customFormat="1" ht="13.5" customHeight="1">
      <c r="A48" s="225">
        <f t="shared" si="0"/>
        <v>40</v>
      </c>
      <c r="B48" s="681"/>
      <c r="C48" s="680"/>
      <c r="D48" s="680" t="s">
        <v>2415</v>
      </c>
      <c r="E48" s="680"/>
      <c r="F48" s="680"/>
      <c r="G48" s="680"/>
      <c r="H48" s="751" t="s">
        <v>2416</v>
      </c>
      <c r="I48" s="752" t="s">
        <v>774</v>
      </c>
      <c r="J48" s="751"/>
      <c r="K48" s="752" t="s">
        <v>2417</v>
      </c>
      <c r="L48" s="751"/>
      <c r="M48" s="751"/>
      <c r="N48" s="751"/>
      <c r="O48" s="751"/>
      <c r="P48" s="753"/>
      <c r="Q48" s="751" t="s">
        <v>820</v>
      </c>
      <c r="R48" s="754"/>
      <c r="S48" s="751" t="s">
        <v>1658</v>
      </c>
      <c r="T48" s="754"/>
      <c r="U48" s="751"/>
      <c r="V48" s="755" t="s">
        <v>864</v>
      </c>
      <c r="W48" s="755" t="s">
        <v>864</v>
      </c>
      <c r="X48" s="755"/>
      <c r="Y48" s="755"/>
      <c r="Z48" s="677"/>
      <c r="AA48" s="756"/>
      <c r="AB48" s="751"/>
      <c r="AC48" s="757"/>
      <c r="AD48" s="751"/>
      <c r="AE48" s="754"/>
      <c r="AF48" s="754"/>
    </row>
    <row r="49" spans="1:32" s="224" customFormat="1" ht="13.5" customHeight="1">
      <c r="A49" s="225">
        <f t="shared" si="0"/>
        <v>41</v>
      </c>
      <c r="B49" s="690"/>
      <c r="C49" s="680" t="s">
        <v>2418</v>
      </c>
      <c r="D49" s="680"/>
      <c r="E49" s="680"/>
      <c r="F49" s="680"/>
      <c r="G49" s="680"/>
      <c r="H49" s="751" t="s">
        <v>2419</v>
      </c>
      <c r="I49" s="752" t="s">
        <v>2420</v>
      </c>
      <c r="J49" s="751"/>
      <c r="K49" s="752" t="s">
        <v>2421</v>
      </c>
      <c r="L49" s="751"/>
      <c r="M49" s="751"/>
      <c r="N49" s="751"/>
      <c r="O49" s="751"/>
      <c r="P49" s="753"/>
      <c r="Q49" s="751" t="s">
        <v>823</v>
      </c>
      <c r="R49" s="754"/>
      <c r="S49" s="751" t="s">
        <v>863</v>
      </c>
      <c r="T49" s="754" t="s">
        <v>864</v>
      </c>
      <c r="U49" s="810" t="s">
        <v>2836</v>
      </c>
      <c r="V49" s="755" t="s">
        <v>864</v>
      </c>
      <c r="W49" s="755" t="s">
        <v>864</v>
      </c>
      <c r="X49" s="755"/>
      <c r="Y49" s="755"/>
      <c r="Z49" s="677"/>
      <c r="AA49" s="756"/>
      <c r="AB49" s="751"/>
      <c r="AC49" s="757"/>
      <c r="AD49" s="751"/>
      <c r="AE49" s="754"/>
      <c r="AF49" s="754"/>
    </row>
    <row r="50" spans="1:32" s="224" customFormat="1" ht="13.5" customHeight="1">
      <c r="A50" s="225">
        <f t="shared" si="0"/>
        <v>42</v>
      </c>
      <c r="B50" s="690"/>
      <c r="C50" s="680" t="s">
        <v>2422</v>
      </c>
      <c r="D50" s="680"/>
      <c r="E50" s="680"/>
      <c r="F50" s="680"/>
      <c r="G50" s="680"/>
      <c r="H50" s="751" t="s">
        <v>2423</v>
      </c>
      <c r="I50" s="752" t="s">
        <v>2424</v>
      </c>
      <c r="J50" s="751"/>
      <c r="K50" s="752" t="s">
        <v>1514</v>
      </c>
      <c r="L50" s="751"/>
      <c r="M50" s="751"/>
      <c r="N50" s="751"/>
      <c r="O50" s="751"/>
      <c r="P50" s="753"/>
      <c r="Q50" s="751" t="s">
        <v>820</v>
      </c>
      <c r="R50" s="754"/>
      <c r="S50" s="751" t="s">
        <v>863</v>
      </c>
      <c r="T50" s="754" t="s">
        <v>864</v>
      </c>
      <c r="U50" s="810" t="s">
        <v>2836</v>
      </c>
      <c r="V50" s="755" t="s">
        <v>864</v>
      </c>
      <c r="W50" s="755" t="s">
        <v>864</v>
      </c>
      <c r="X50" s="755"/>
      <c r="Y50" s="755"/>
      <c r="Z50" s="677"/>
      <c r="AA50" s="756"/>
      <c r="AB50" s="751"/>
      <c r="AC50" s="757"/>
      <c r="AD50" s="751"/>
      <c r="AE50" s="754"/>
      <c r="AF50" s="754"/>
    </row>
    <row r="51" spans="1:32" s="224" customFormat="1" ht="13.5" customHeight="1">
      <c r="A51" s="225">
        <f t="shared" si="0"/>
        <v>43</v>
      </c>
      <c r="B51" s="690"/>
      <c r="C51" s="680" t="s">
        <v>2425</v>
      </c>
      <c r="D51" s="680"/>
      <c r="E51" s="680"/>
      <c r="F51" s="680"/>
      <c r="G51" s="680"/>
      <c r="H51" s="751" t="s">
        <v>2423</v>
      </c>
      <c r="I51" s="752" t="s">
        <v>2426</v>
      </c>
      <c r="J51" s="751"/>
      <c r="K51" s="752" t="s">
        <v>2427</v>
      </c>
      <c r="L51" s="751"/>
      <c r="M51" s="751"/>
      <c r="N51" s="751"/>
      <c r="O51" s="751"/>
      <c r="P51" s="753"/>
      <c r="Q51" s="751" t="s">
        <v>817</v>
      </c>
      <c r="R51" s="754"/>
      <c r="S51" s="751" t="s">
        <v>863</v>
      </c>
      <c r="T51" s="754" t="s">
        <v>864</v>
      </c>
      <c r="U51" s="810" t="s">
        <v>2836</v>
      </c>
      <c r="V51" s="755" t="s">
        <v>864</v>
      </c>
      <c r="W51" s="755" t="s">
        <v>864</v>
      </c>
      <c r="X51" s="755"/>
      <c r="Y51" s="755"/>
      <c r="Z51" s="677"/>
      <c r="AA51" s="756"/>
      <c r="AB51" s="751"/>
      <c r="AC51" s="757"/>
      <c r="AD51" s="751"/>
      <c r="AE51" s="754"/>
      <c r="AF51" s="754"/>
    </row>
    <row r="52" spans="1:32" s="224" customFormat="1" ht="13.5" customHeight="1">
      <c r="A52" s="225">
        <f t="shared" si="0"/>
        <v>44</v>
      </c>
      <c r="B52" s="690"/>
      <c r="C52" s="680" t="s">
        <v>2428</v>
      </c>
      <c r="D52" s="688"/>
      <c r="E52" s="688"/>
      <c r="F52" s="688"/>
      <c r="G52" s="688"/>
      <c r="H52" s="750"/>
      <c r="I52" s="759"/>
      <c r="J52" s="751"/>
      <c r="K52" s="752" t="s">
        <v>2429</v>
      </c>
      <c r="L52" s="751"/>
      <c r="M52" s="751"/>
      <c r="N52" s="751"/>
      <c r="O52" s="751"/>
      <c r="P52" s="753"/>
      <c r="Q52" s="751" t="s">
        <v>817</v>
      </c>
      <c r="R52" s="754" t="s">
        <v>864</v>
      </c>
      <c r="S52" s="676" t="s">
        <v>2430</v>
      </c>
      <c r="T52" s="754"/>
      <c r="U52" s="751"/>
      <c r="V52" s="755" t="s">
        <v>864</v>
      </c>
      <c r="W52" s="755" t="s">
        <v>864</v>
      </c>
      <c r="X52" s="755"/>
      <c r="Y52" s="755"/>
      <c r="Z52" s="677"/>
      <c r="AA52" s="756"/>
      <c r="AB52" s="751"/>
      <c r="AC52" s="757"/>
      <c r="AD52" s="751"/>
      <c r="AE52" s="754"/>
      <c r="AF52" s="754"/>
    </row>
    <row r="53" spans="1:32" s="224" customFormat="1" ht="13.5" customHeight="1">
      <c r="A53" s="225">
        <f t="shared" si="0"/>
        <v>45</v>
      </c>
      <c r="B53" s="690"/>
      <c r="C53" s="680"/>
      <c r="D53" s="680" t="s">
        <v>2431</v>
      </c>
      <c r="E53" s="680"/>
      <c r="F53" s="680"/>
      <c r="G53" s="680"/>
      <c r="H53" s="751" t="s">
        <v>2345</v>
      </c>
      <c r="I53" s="752" t="s">
        <v>930</v>
      </c>
      <c r="J53" s="751"/>
      <c r="K53" s="752" t="s">
        <v>2432</v>
      </c>
      <c r="L53" s="751"/>
      <c r="M53" s="751"/>
      <c r="N53" s="751"/>
      <c r="O53" s="751"/>
      <c r="P53" s="753"/>
      <c r="Q53" s="751" t="s">
        <v>820</v>
      </c>
      <c r="R53" s="754"/>
      <c r="S53" s="751" t="s">
        <v>879</v>
      </c>
      <c r="T53" s="754"/>
      <c r="U53" s="751"/>
      <c r="V53" s="755" t="s">
        <v>864</v>
      </c>
      <c r="W53" s="755" t="s">
        <v>864</v>
      </c>
      <c r="X53" s="755"/>
      <c r="Y53" s="755"/>
      <c r="Z53" s="677"/>
      <c r="AA53" s="756"/>
      <c r="AB53" s="751"/>
      <c r="AC53" s="757"/>
      <c r="AD53" s="751"/>
      <c r="AE53" s="754"/>
      <c r="AF53" s="754"/>
    </row>
    <row r="54" spans="1:32" s="224" customFormat="1" ht="13.5" customHeight="1">
      <c r="A54" s="225">
        <f t="shared" si="0"/>
        <v>46</v>
      </c>
      <c r="B54" s="690"/>
      <c r="C54" s="680"/>
      <c r="D54" s="680" t="s">
        <v>2433</v>
      </c>
      <c r="E54" s="680"/>
      <c r="F54" s="680"/>
      <c r="G54" s="680"/>
      <c r="H54" s="751" t="s">
        <v>2345</v>
      </c>
      <c r="I54" s="752" t="s">
        <v>930</v>
      </c>
      <c r="J54" s="751"/>
      <c r="K54" s="752" t="s">
        <v>2434</v>
      </c>
      <c r="L54" s="751"/>
      <c r="M54" s="751"/>
      <c r="N54" s="751"/>
      <c r="O54" s="751"/>
      <c r="P54" s="753"/>
      <c r="Q54" s="751" t="s">
        <v>817</v>
      </c>
      <c r="R54" s="754"/>
      <c r="S54" s="751" t="s">
        <v>879</v>
      </c>
      <c r="T54" s="754"/>
      <c r="U54" s="751"/>
      <c r="V54" s="755" t="s">
        <v>864</v>
      </c>
      <c r="W54" s="755" t="s">
        <v>864</v>
      </c>
      <c r="X54" s="755"/>
      <c r="Y54" s="755"/>
      <c r="Z54" s="677"/>
      <c r="AA54" s="756"/>
      <c r="AB54" s="751"/>
      <c r="AC54" s="757"/>
      <c r="AD54" s="751"/>
      <c r="AE54" s="754"/>
      <c r="AF54" s="754"/>
    </row>
    <row r="55" spans="1:32" s="224" customFormat="1" ht="13.5" customHeight="1">
      <c r="A55" s="225">
        <f t="shared" si="0"/>
        <v>47</v>
      </c>
      <c r="B55" s="690"/>
      <c r="C55" s="680"/>
      <c r="D55" s="680" t="s">
        <v>2435</v>
      </c>
      <c r="E55" s="680"/>
      <c r="F55" s="680"/>
      <c r="G55" s="680"/>
      <c r="H55" s="751" t="s">
        <v>2345</v>
      </c>
      <c r="I55" s="752" t="s">
        <v>930</v>
      </c>
      <c r="J55" s="751"/>
      <c r="K55" s="752" t="s">
        <v>2436</v>
      </c>
      <c r="L55" s="751"/>
      <c r="M55" s="751"/>
      <c r="N55" s="751"/>
      <c r="O55" s="751"/>
      <c r="P55" s="753"/>
      <c r="Q55" s="751" t="s">
        <v>817</v>
      </c>
      <c r="R55" s="754"/>
      <c r="S55" s="751" t="s">
        <v>879</v>
      </c>
      <c r="T55" s="754"/>
      <c r="U55" s="751"/>
      <c r="V55" s="755" t="s">
        <v>864</v>
      </c>
      <c r="W55" s="755" t="s">
        <v>864</v>
      </c>
      <c r="X55" s="755"/>
      <c r="Y55" s="755"/>
      <c r="Z55" s="677"/>
      <c r="AA55" s="756"/>
      <c r="AB55" s="751"/>
      <c r="AC55" s="757"/>
      <c r="AD55" s="751"/>
      <c r="AE55" s="754"/>
      <c r="AF55" s="754"/>
    </row>
    <row r="56" spans="1:32" s="224" customFormat="1" ht="13.5" customHeight="1">
      <c r="A56" s="225">
        <f t="shared" si="0"/>
        <v>48</v>
      </c>
      <c r="B56" s="690"/>
      <c r="C56" s="680"/>
      <c r="D56" s="680" t="s">
        <v>2437</v>
      </c>
      <c r="E56" s="680"/>
      <c r="F56" s="680"/>
      <c r="G56" s="680"/>
      <c r="H56" s="751" t="s">
        <v>2345</v>
      </c>
      <c r="I56" s="752" t="s">
        <v>930</v>
      </c>
      <c r="J56" s="751"/>
      <c r="K56" s="752" t="s">
        <v>2438</v>
      </c>
      <c r="L56" s="751"/>
      <c r="M56" s="751"/>
      <c r="N56" s="751"/>
      <c r="O56" s="751"/>
      <c r="P56" s="753"/>
      <c r="Q56" s="751" t="s">
        <v>817</v>
      </c>
      <c r="R56" s="754"/>
      <c r="S56" s="751" t="s">
        <v>879</v>
      </c>
      <c r="T56" s="754"/>
      <c r="U56" s="751"/>
      <c r="V56" s="755" t="s">
        <v>864</v>
      </c>
      <c r="W56" s="755" t="s">
        <v>864</v>
      </c>
      <c r="X56" s="755"/>
      <c r="Y56" s="755"/>
      <c r="Z56" s="677"/>
      <c r="AA56" s="756"/>
      <c r="AB56" s="751"/>
      <c r="AC56" s="757"/>
      <c r="AD56" s="751"/>
      <c r="AE56" s="754"/>
      <c r="AF56" s="754"/>
    </row>
    <row r="57" spans="1:32" s="224" customFormat="1" ht="13.5" customHeight="1">
      <c r="A57" s="225">
        <f t="shared" si="0"/>
        <v>49</v>
      </c>
      <c r="B57" s="699"/>
      <c r="C57" s="700"/>
      <c r="D57" s="700" t="s">
        <v>2439</v>
      </c>
      <c r="E57" s="700"/>
      <c r="F57" s="700"/>
      <c r="G57" s="700"/>
      <c r="H57" s="761"/>
      <c r="I57" s="762"/>
      <c r="J57" s="761"/>
      <c r="K57" s="762"/>
      <c r="L57" s="761"/>
      <c r="M57" s="761"/>
      <c r="N57" s="761"/>
      <c r="O57" s="761"/>
      <c r="P57" s="763"/>
      <c r="Q57" s="761"/>
      <c r="R57" s="764"/>
      <c r="S57" s="761"/>
      <c r="T57" s="764"/>
      <c r="U57" s="761"/>
      <c r="V57" s="765"/>
      <c r="W57" s="765" t="s">
        <v>864</v>
      </c>
      <c r="X57" s="765"/>
      <c r="Y57" s="765"/>
      <c r="Z57" s="677"/>
      <c r="AA57" s="756"/>
      <c r="AB57" s="751"/>
      <c r="AC57" s="757"/>
      <c r="AD57" s="751"/>
      <c r="AE57" s="754"/>
      <c r="AF57" s="754"/>
    </row>
    <row r="58" spans="1:32" s="224" customFormat="1" ht="13.5" customHeight="1">
      <c r="A58" s="225">
        <f t="shared" si="0"/>
        <v>50</v>
      </c>
      <c r="B58" s="690"/>
      <c r="C58" s="680"/>
      <c r="D58" s="680" t="s">
        <v>2440</v>
      </c>
      <c r="E58" s="680"/>
      <c r="F58" s="680"/>
      <c r="G58" s="680"/>
      <c r="H58" s="751" t="s">
        <v>2345</v>
      </c>
      <c r="I58" s="752" t="s">
        <v>930</v>
      </c>
      <c r="J58" s="751"/>
      <c r="K58" s="752" t="s">
        <v>2441</v>
      </c>
      <c r="L58" s="751"/>
      <c r="M58" s="751"/>
      <c r="N58" s="751"/>
      <c r="O58" s="751"/>
      <c r="P58" s="753"/>
      <c r="Q58" s="751" t="s">
        <v>820</v>
      </c>
      <c r="R58" s="754"/>
      <c r="S58" s="751" t="s">
        <v>879</v>
      </c>
      <c r="T58" s="754"/>
      <c r="U58" s="751"/>
      <c r="V58" s="755" t="s">
        <v>864</v>
      </c>
      <c r="W58" s="755" t="s">
        <v>864</v>
      </c>
      <c r="X58" s="755"/>
      <c r="Y58" s="755"/>
      <c r="Z58" s="677"/>
      <c r="AA58" s="756"/>
      <c r="AB58" s="751"/>
      <c r="AC58" s="757"/>
      <c r="AD58" s="751"/>
      <c r="AE58" s="754"/>
      <c r="AF58" s="754"/>
    </row>
    <row r="59" spans="1:32" s="224" customFormat="1" ht="13.5" customHeight="1">
      <c r="A59" s="225">
        <f t="shared" si="0"/>
        <v>51</v>
      </c>
      <c r="B59" s="690"/>
      <c r="C59" s="680"/>
      <c r="D59" s="680" t="s">
        <v>2442</v>
      </c>
      <c r="E59" s="680"/>
      <c r="F59" s="680"/>
      <c r="G59" s="680"/>
      <c r="H59" s="751" t="s">
        <v>2345</v>
      </c>
      <c r="I59" s="752" t="s">
        <v>930</v>
      </c>
      <c r="J59" s="751"/>
      <c r="K59" s="752" t="s">
        <v>2443</v>
      </c>
      <c r="L59" s="751"/>
      <c r="M59" s="751"/>
      <c r="N59" s="751"/>
      <c r="O59" s="751"/>
      <c r="P59" s="753"/>
      <c r="Q59" s="751" t="s">
        <v>820</v>
      </c>
      <c r="R59" s="754"/>
      <c r="S59" s="751" t="s">
        <v>879</v>
      </c>
      <c r="T59" s="754"/>
      <c r="U59" s="751"/>
      <c r="V59" s="755" t="s">
        <v>864</v>
      </c>
      <c r="W59" s="755" t="s">
        <v>864</v>
      </c>
      <c r="X59" s="755"/>
      <c r="Y59" s="755"/>
      <c r="Z59" s="677"/>
      <c r="AA59" s="756"/>
      <c r="AB59" s="751"/>
      <c r="AC59" s="757"/>
      <c r="AD59" s="751"/>
      <c r="AE59" s="754"/>
      <c r="AF59" s="754"/>
    </row>
    <row r="60" spans="1:32" s="224" customFormat="1" ht="13.5" customHeight="1">
      <c r="A60" s="225">
        <f t="shared" si="0"/>
        <v>52</v>
      </c>
      <c r="B60" s="690" t="s">
        <v>2444</v>
      </c>
      <c r="C60" s="760"/>
      <c r="D60" s="760"/>
      <c r="E60" s="688"/>
      <c r="F60" s="688"/>
      <c r="G60" s="688"/>
      <c r="H60" s="750"/>
      <c r="I60" s="759"/>
      <c r="J60" s="751"/>
      <c r="K60" s="752" t="s">
        <v>1559</v>
      </c>
      <c r="L60" s="751"/>
      <c r="M60" s="751"/>
      <c r="N60" s="751"/>
      <c r="O60" s="751"/>
      <c r="P60" s="753"/>
      <c r="Q60" s="751" t="s">
        <v>820</v>
      </c>
      <c r="R60" s="754" t="s">
        <v>864</v>
      </c>
      <c r="S60" s="676" t="s">
        <v>1559</v>
      </c>
      <c r="T60" s="754"/>
      <c r="U60" s="751"/>
      <c r="V60" s="755" t="s">
        <v>864</v>
      </c>
      <c r="W60" s="755" t="s">
        <v>864</v>
      </c>
      <c r="X60" s="755"/>
      <c r="Y60" s="755"/>
      <c r="Z60" s="677"/>
      <c r="AA60" s="756"/>
      <c r="AB60" s="751"/>
      <c r="AC60" s="757"/>
      <c r="AD60" s="751"/>
      <c r="AE60" s="754"/>
      <c r="AF60" s="754"/>
    </row>
    <row r="61" spans="1:32" s="224" customFormat="1" ht="13.5" customHeight="1">
      <c r="A61" s="225">
        <f t="shared" si="0"/>
        <v>53</v>
      </c>
      <c r="B61" s="690"/>
      <c r="C61" s="758" t="s">
        <v>1718</v>
      </c>
      <c r="D61" s="758"/>
      <c r="E61" s="680"/>
      <c r="F61" s="680"/>
      <c r="G61" s="680"/>
      <c r="H61" s="810" t="s">
        <v>2849</v>
      </c>
      <c r="I61" s="752" t="s">
        <v>2446</v>
      </c>
      <c r="J61" s="751"/>
      <c r="K61" s="752" t="s">
        <v>970</v>
      </c>
      <c r="L61" s="751"/>
      <c r="M61" s="751"/>
      <c r="N61" s="751"/>
      <c r="O61" s="751"/>
      <c r="P61" s="753"/>
      <c r="Q61" s="751" t="s">
        <v>820</v>
      </c>
      <c r="R61" s="754"/>
      <c r="S61" s="751" t="s">
        <v>863</v>
      </c>
      <c r="T61" s="754" t="s">
        <v>864</v>
      </c>
      <c r="U61" s="810" t="s">
        <v>2850</v>
      </c>
      <c r="V61" s="755" t="s">
        <v>864</v>
      </c>
      <c r="W61" s="755" t="s">
        <v>864</v>
      </c>
      <c r="X61" s="755"/>
      <c r="Y61" s="755"/>
      <c r="Z61" s="677"/>
      <c r="AA61" s="756"/>
      <c r="AB61" s="751"/>
      <c r="AC61" s="757"/>
      <c r="AD61" s="751"/>
      <c r="AE61" s="754"/>
      <c r="AF61" s="754"/>
    </row>
    <row r="62" spans="1:32" s="224" customFormat="1" ht="13.5" customHeight="1">
      <c r="A62" s="225">
        <f t="shared" si="0"/>
        <v>54</v>
      </c>
      <c r="B62" s="690"/>
      <c r="C62" s="681" t="s">
        <v>1577</v>
      </c>
      <c r="D62" s="688"/>
      <c r="E62" s="688"/>
      <c r="F62" s="688"/>
      <c r="G62" s="688"/>
      <c r="H62" s="750"/>
      <c r="I62" s="759"/>
      <c r="J62" s="751"/>
      <c r="K62" s="752" t="s">
        <v>1578</v>
      </c>
      <c r="L62" s="751"/>
      <c r="M62" s="751"/>
      <c r="N62" s="751"/>
      <c r="O62" s="751"/>
      <c r="P62" s="753"/>
      <c r="Q62" s="751" t="s">
        <v>817</v>
      </c>
      <c r="R62" s="754" t="s">
        <v>864</v>
      </c>
      <c r="S62" s="676" t="s">
        <v>1578</v>
      </c>
      <c r="T62" s="754"/>
      <c r="U62" s="751"/>
      <c r="V62" s="755" t="s">
        <v>864</v>
      </c>
      <c r="W62" s="755" t="s">
        <v>864</v>
      </c>
      <c r="X62" s="755"/>
      <c r="Y62" s="755"/>
      <c r="Z62" s="677"/>
      <c r="AA62" s="756"/>
      <c r="AB62" s="751"/>
      <c r="AC62" s="757"/>
      <c r="AD62" s="751"/>
      <c r="AE62" s="754"/>
      <c r="AF62" s="754"/>
    </row>
    <row r="63" spans="1:32" s="224" customFormat="1" ht="13.5" customHeight="1">
      <c r="A63" s="225">
        <f t="shared" si="0"/>
        <v>55</v>
      </c>
      <c r="B63" s="690"/>
      <c r="C63" s="680"/>
      <c r="D63" s="680" t="s">
        <v>2447</v>
      </c>
      <c r="E63" s="680"/>
      <c r="F63" s="680"/>
      <c r="G63" s="680"/>
      <c r="H63" s="751" t="s">
        <v>2448</v>
      </c>
      <c r="I63" s="752" t="s">
        <v>1282</v>
      </c>
      <c r="J63" s="751"/>
      <c r="K63" s="752" t="s">
        <v>2449</v>
      </c>
      <c r="L63" s="751"/>
      <c r="M63" s="751"/>
      <c r="N63" s="751"/>
      <c r="O63" s="751"/>
      <c r="P63" s="753"/>
      <c r="Q63" s="751" t="s">
        <v>820</v>
      </c>
      <c r="R63" s="754"/>
      <c r="S63" s="751" t="s">
        <v>863</v>
      </c>
      <c r="T63" s="754" t="s">
        <v>864</v>
      </c>
      <c r="U63" s="773" t="s">
        <v>1222</v>
      </c>
      <c r="V63" s="755" t="s">
        <v>864</v>
      </c>
      <c r="W63" s="755" t="s">
        <v>864</v>
      </c>
      <c r="X63" s="755"/>
      <c r="Y63" s="755"/>
      <c r="Z63" s="677"/>
      <c r="AA63" s="756"/>
      <c r="AB63" s="751"/>
      <c r="AC63" s="757"/>
      <c r="AD63" s="751"/>
      <c r="AE63" s="754"/>
      <c r="AF63" s="754"/>
    </row>
    <row r="64" spans="1:32" s="224" customFormat="1" ht="13.5" customHeight="1">
      <c r="A64" s="225">
        <f t="shared" si="0"/>
        <v>56</v>
      </c>
      <c r="B64" s="690"/>
      <c r="C64" s="680"/>
      <c r="D64" s="680" t="s">
        <v>2450</v>
      </c>
      <c r="E64" s="680"/>
      <c r="F64" s="680"/>
      <c r="G64" s="680"/>
      <c r="H64" s="751" t="s">
        <v>2451</v>
      </c>
      <c r="I64" s="752"/>
      <c r="J64" s="751"/>
      <c r="K64" s="752" t="s">
        <v>2452</v>
      </c>
      <c r="L64" s="751"/>
      <c r="M64" s="751"/>
      <c r="N64" s="751"/>
      <c r="O64" s="751"/>
      <c r="P64" s="753"/>
      <c r="Q64" s="751" t="s">
        <v>820</v>
      </c>
      <c r="R64" s="754"/>
      <c r="S64" s="751" t="s">
        <v>863</v>
      </c>
      <c r="T64" s="754" t="s">
        <v>864</v>
      </c>
      <c r="U64" s="810" t="s">
        <v>2836</v>
      </c>
      <c r="V64" s="755" t="s">
        <v>864</v>
      </c>
      <c r="W64" s="755" t="s">
        <v>864</v>
      </c>
      <c r="X64" s="755"/>
      <c r="Y64" s="755"/>
      <c r="Z64" s="677"/>
      <c r="AA64" s="756"/>
      <c r="AB64" s="751"/>
      <c r="AC64" s="757"/>
      <c r="AD64" s="751"/>
      <c r="AE64" s="754"/>
      <c r="AF64" s="754"/>
    </row>
    <row r="65" spans="1:1019" s="224" customFormat="1" ht="13.5" customHeight="1">
      <c r="A65" s="225">
        <f t="shared" si="0"/>
        <v>57</v>
      </c>
      <c r="B65" s="690"/>
      <c r="C65" s="680"/>
      <c r="D65" s="680" t="s">
        <v>2453</v>
      </c>
      <c r="E65" s="680"/>
      <c r="F65" s="680"/>
      <c r="G65" s="680"/>
      <c r="H65" s="751" t="s">
        <v>2454</v>
      </c>
      <c r="I65" s="752"/>
      <c r="J65" s="751"/>
      <c r="K65" s="752" t="s">
        <v>2455</v>
      </c>
      <c r="L65" s="751"/>
      <c r="M65" s="751"/>
      <c r="N65" s="751"/>
      <c r="O65" s="751"/>
      <c r="P65" s="753"/>
      <c r="Q65" s="751" t="s">
        <v>820</v>
      </c>
      <c r="R65" s="754"/>
      <c r="S65" s="751" t="s">
        <v>863</v>
      </c>
      <c r="T65" s="754" t="s">
        <v>864</v>
      </c>
      <c r="U65" s="810" t="s">
        <v>2836</v>
      </c>
      <c r="V65" s="755" t="s">
        <v>864</v>
      </c>
      <c r="W65" s="755" t="s">
        <v>864</v>
      </c>
      <c r="X65" s="755"/>
      <c r="Y65" s="755"/>
      <c r="Z65" s="677"/>
      <c r="AA65" s="756"/>
      <c r="AB65" s="751"/>
      <c r="AC65" s="757"/>
      <c r="AD65" s="751"/>
      <c r="AE65" s="754"/>
      <c r="AF65" s="754"/>
    </row>
    <row r="66" spans="1:1019" s="224" customFormat="1" ht="13.5" customHeight="1">
      <c r="A66" s="225">
        <f t="shared" si="0"/>
        <v>58</v>
      </c>
      <c r="B66" s="681"/>
      <c r="C66" s="680"/>
      <c r="D66" s="680" t="s">
        <v>2456</v>
      </c>
      <c r="E66" s="680"/>
      <c r="F66" s="680"/>
      <c r="G66" s="680"/>
      <c r="H66" s="680" t="s">
        <v>2457</v>
      </c>
      <c r="I66" s="752"/>
      <c r="J66" s="751"/>
      <c r="K66" s="752" t="s">
        <v>2458</v>
      </c>
      <c r="L66" s="751"/>
      <c r="M66" s="751"/>
      <c r="N66" s="751"/>
      <c r="O66" s="751"/>
      <c r="P66" s="753"/>
      <c r="Q66" s="751" t="s">
        <v>820</v>
      </c>
      <c r="R66" s="754"/>
      <c r="S66" s="751" t="s">
        <v>863</v>
      </c>
      <c r="T66" s="754"/>
      <c r="U66" s="751"/>
      <c r="V66" s="755" t="s">
        <v>864</v>
      </c>
      <c r="W66" s="755" t="s">
        <v>864</v>
      </c>
      <c r="X66" s="755"/>
      <c r="Y66" s="755"/>
      <c r="Z66" s="677"/>
      <c r="AA66" s="756"/>
      <c r="AB66" s="751"/>
      <c r="AC66" s="757"/>
      <c r="AD66" s="751"/>
      <c r="AE66" s="754"/>
      <c r="AF66" s="754"/>
    </row>
    <row r="67" spans="1:1019" s="517" customFormat="1" ht="13.5" customHeight="1">
      <c r="A67" s="225">
        <f t="shared" si="0"/>
        <v>59</v>
      </c>
      <c r="B67" s="693"/>
      <c r="C67" s="682"/>
      <c r="D67" s="682" t="s">
        <v>2459</v>
      </c>
      <c r="E67" s="682"/>
      <c r="F67" s="682"/>
      <c r="G67" s="682"/>
      <c r="H67" s="682" t="s">
        <v>2460</v>
      </c>
      <c r="I67" s="684"/>
      <c r="J67" s="683"/>
      <c r="K67" s="684"/>
      <c r="L67" s="683"/>
      <c r="M67" s="683"/>
      <c r="N67" s="683"/>
      <c r="O67" s="683"/>
      <c r="P67" s="685"/>
      <c r="Q67" s="683" t="s">
        <v>820</v>
      </c>
      <c r="R67" s="686"/>
      <c r="S67" s="683" t="s">
        <v>863</v>
      </c>
      <c r="T67" s="686"/>
      <c r="U67" s="683"/>
      <c r="V67" s="755"/>
      <c r="W67" s="755"/>
      <c r="X67" s="694"/>
      <c r="Y67" s="694"/>
      <c r="Z67" s="695"/>
      <c r="AA67" s="696"/>
      <c r="AB67" s="683"/>
      <c r="AC67" s="697"/>
      <c r="AD67" s="683"/>
      <c r="AE67" s="686"/>
      <c r="AF67" s="686"/>
    </row>
    <row r="68" spans="1:1019" s="517" customFormat="1" ht="13.5" customHeight="1">
      <c r="A68" s="225">
        <f t="shared" si="0"/>
        <v>60</v>
      </c>
      <c r="B68" s="693"/>
      <c r="C68" s="682"/>
      <c r="D68" s="682" t="s">
        <v>2461</v>
      </c>
      <c r="E68" s="682"/>
      <c r="F68" s="682"/>
      <c r="G68" s="682"/>
      <c r="H68" s="682" t="s">
        <v>2462</v>
      </c>
      <c r="I68" s="684"/>
      <c r="J68" s="683"/>
      <c r="K68" s="684" t="s">
        <v>871</v>
      </c>
      <c r="L68" s="683"/>
      <c r="M68" s="683"/>
      <c r="N68" s="683"/>
      <c r="O68" s="683"/>
      <c r="P68" s="685"/>
      <c r="Q68" s="683" t="s">
        <v>820</v>
      </c>
      <c r="R68" s="686"/>
      <c r="S68" s="683" t="s">
        <v>863</v>
      </c>
      <c r="T68" s="686"/>
      <c r="U68" s="683"/>
      <c r="V68" s="755"/>
      <c r="W68" s="755"/>
      <c r="X68" s="694"/>
      <c r="Y68" s="694"/>
      <c r="Z68" s="695"/>
      <c r="AA68" s="696"/>
      <c r="AB68" s="683"/>
      <c r="AC68" s="697"/>
      <c r="AD68" s="683"/>
      <c r="AE68" s="686"/>
      <c r="AF68" s="686"/>
    </row>
    <row r="69" spans="1:1019" s="224" customFormat="1" ht="13.5" customHeight="1">
      <c r="A69" s="225">
        <f t="shared" si="0"/>
        <v>61</v>
      </c>
      <c r="B69" s="681"/>
      <c r="C69" s="681" t="s">
        <v>2463</v>
      </c>
      <c r="D69" s="760"/>
      <c r="E69" s="688"/>
      <c r="F69" s="688"/>
      <c r="G69" s="688"/>
      <c r="H69" s="750"/>
      <c r="I69" s="759"/>
      <c r="J69" s="751"/>
      <c r="K69" s="752" t="s">
        <v>1545</v>
      </c>
      <c r="L69" s="751"/>
      <c r="M69" s="751"/>
      <c r="N69" s="751"/>
      <c r="O69" s="751"/>
      <c r="P69" s="753"/>
      <c r="Q69" s="751" t="s">
        <v>817</v>
      </c>
      <c r="R69" s="754" t="s">
        <v>864</v>
      </c>
      <c r="S69" s="676" t="s">
        <v>1545</v>
      </c>
      <c r="T69" s="754"/>
      <c r="U69" s="751"/>
      <c r="V69" s="755" t="s">
        <v>864</v>
      </c>
      <c r="W69" s="755" t="s">
        <v>864</v>
      </c>
      <c r="X69" s="755"/>
      <c r="Y69" s="755"/>
      <c r="Z69" s="677"/>
      <c r="AA69" s="756"/>
      <c r="AB69" s="751"/>
      <c r="AC69" s="757"/>
      <c r="AD69" s="751"/>
      <c r="AE69" s="754"/>
      <c r="AF69" s="754"/>
    </row>
    <row r="70" spans="1:1019" s="224" customFormat="1" ht="13.5" customHeight="1">
      <c r="A70" s="225">
        <f t="shared" si="0"/>
        <v>62</v>
      </c>
      <c r="B70" s="681"/>
      <c r="C70" s="681"/>
      <c r="D70" s="758" t="s">
        <v>2464</v>
      </c>
      <c r="E70" s="680"/>
      <c r="F70" s="680"/>
      <c r="G70" s="680"/>
      <c r="H70" s="810" t="s">
        <v>2852</v>
      </c>
      <c r="I70" s="752" t="s">
        <v>2214</v>
      </c>
      <c r="J70" s="751"/>
      <c r="K70" s="752" t="s">
        <v>2465</v>
      </c>
      <c r="L70" s="751"/>
      <c r="M70" s="751"/>
      <c r="N70" s="751"/>
      <c r="O70" s="751"/>
      <c r="P70" s="753"/>
      <c r="Q70" s="751" t="s">
        <v>820</v>
      </c>
      <c r="R70" s="754"/>
      <c r="S70" s="751" t="s">
        <v>863</v>
      </c>
      <c r="T70" s="754" t="s">
        <v>864</v>
      </c>
      <c r="U70" s="810" t="s">
        <v>2851</v>
      </c>
      <c r="V70" s="755" t="s">
        <v>864</v>
      </c>
      <c r="W70" s="755" t="s">
        <v>864</v>
      </c>
      <c r="X70" s="755"/>
      <c r="Y70" s="755"/>
      <c r="Z70" s="677"/>
      <c r="AA70" s="756"/>
      <c r="AB70" s="751"/>
      <c r="AC70" s="757"/>
      <c r="AD70" s="751"/>
      <c r="AE70" s="754"/>
      <c r="AF70" s="754"/>
    </row>
    <row r="71" spans="1:1019" s="224" customFormat="1" ht="13.5" customHeight="1">
      <c r="A71" s="225">
        <f t="shared" si="0"/>
        <v>63</v>
      </c>
      <c r="B71" s="681"/>
      <c r="C71" s="681"/>
      <c r="D71" s="758" t="s">
        <v>2466</v>
      </c>
      <c r="E71" s="680"/>
      <c r="F71" s="680"/>
      <c r="G71" s="680"/>
      <c r="H71" s="810" t="s">
        <v>2854</v>
      </c>
      <c r="I71" s="752" t="s">
        <v>1709</v>
      </c>
      <c r="J71" s="751"/>
      <c r="K71" s="752" t="s">
        <v>1710</v>
      </c>
      <c r="L71" s="751"/>
      <c r="M71" s="751"/>
      <c r="N71" s="751"/>
      <c r="O71" s="751"/>
      <c r="P71" s="753"/>
      <c r="Q71" s="751" t="s">
        <v>820</v>
      </c>
      <c r="R71" s="754"/>
      <c r="S71" s="751" t="s">
        <v>863</v>
      </c>
      <c r="T71" s="754" t="s">
        <v>864</v>
      </c>
      <c r="U71" s="810" t="s">
        <v>2853</v>
      </c>
      <c r="V71" s="755" t="s">
        <v>864</v>
      </c>
      <c r="W71" s="755" t="s">
        <v>864</v>
      </c>
      <c r="X71" s="755"/>
      <c r="Y71" s="755"/>
      <c r="Z71" s="677"/>
      <c r="AA71" s="756"/>
      <c r="AB71" s="751"/>
      <c r="AC71" s="757"/>
      <c r="AD71" s="751"/>
      <c r="AE71" s="754"/>
      <c r="AF71" s="754"/>
    </row>
    <row r="72" spans="1:1019" s="224" customFormat="1" ht="13.5" customHeight="1">
      <c r="A72" s="225">
        <f t="shared" si="0"/>
        <v>64</v>
      </c>
      <c r="B72" s="681"/>
      <c r="C72" s="681"/>
      <c r="D72" s="758" t="s">
        <v>2467</v>
      </c>
      <c r="E72" s="680"/>
      <c r="F72" s="680"/>
      <c r="G72" s="680"/>
      <c r="H72" s="691" t="s">
        <v>2855</v>
      </c>
      <c r="I72" s="752" t="s">
        <v>2376</v>
      </c>
      <c r="J72" s="751"/>
      <c r="K72" s="752" t="s">
        <v>1575</v>
      </c>
      <c r="L72" s="751"/>
      <c r="M72" s="751"/>
      <c r="N72" s="751"/>
      <c r="O72" s="751"/>
      <c r="P72" s="753"/>
      <c r="Q72" s="751" t="s">
        <v>820</v>
      </c>
      <c r="R72" s="754"/>
      <c r="S72" s="751" t="s">
        <v>863</v>
      </c>
      <c r="T72" s="754" t="s">
        <v>864</v>
      </c>
      <c r="U72" s="810" t="s">
        <v>2837</v>
      </c>
      <c r="V72" s="755" t="s">
        <v>864</v>
      </c>
      <c r="W72" s="755" t="s">
        <v>864</v>
      </c>
      <c r="X72" s="755"/>
      <c r="Y72" s="755"/>
      <c r="Z72" s="677"/>
      <c r="AA72" s="756"/>
      <c r="AB72" s="751"/>
      <c r="AC72" s="757"/>
      <c r="AD72" s="751"/>
      <c r="AE72" s="754"/>
      <c r="AF72" s="754"/>
    </row>
    <row r="73" spans="1:1019" s="224" customFormat="1" ht="12" customHeight="1">
      <c r="A73" s="225">
        <f>SUBTOTAL(103,createCase2912[ID])</f>
        <v>64</v>
      </c>
      <c r="C73" s="225">
        <f>SUBTOTAL(103,createCase2912[Donnée (Niveau 2)])</f>
        <v>26</v>
      </c>
      <c r="D73" s="225">
        <f>SUBTOTAL(103,createCase2912[Donnée (Niveau 3)])</f>
        <v>31</v>
      </c>
      <c r="E73" s="225">
        <f>SUBTOTAL(103,createCase2912[Donnée (Niveau 4)])</f>
        <v>2</v>
      </c>
      <c r="F73" s="225">
        <f>SUBTOTAL(103,createCase2912[Donnée (Niveau 5)])</f>
        <v>0</v>
      </c>
      <c r="G73" s="225">
        <f>SUBTOTAL(103,createCase2912[Donnée (Niveau 6)])</f>
        <v>0</v>
      </c>
      <c r="H73" s="225">
        <f>SUBTOTAL(103,createCase2912[Description])</f>
        <v>48</v>
      </c>
      <c r="I73" s="225">
        <f>SUBTOTAL(103,createCase2912[Exemples])</f>
        <v>37</v>
      </c>
      <c r="J73" s="225">
        <f>SUBTOTAL(103,createCase2912[Balise NexSIS])</f>
        <v>0</v>
      </c>
      <c r="K73" s="239">
        <f>SUBTOTAL(103,createCase2912[Nouvelle balise])</f>
        <v>60</v>
      </c>
      <c r="L73" s="225">
        <f>SUBTOTAL(103,createCase2912[Nantes - balise])</f>
        <v>0</v>
      </c>
      <c r="M73" s="225">
        <f>SUBTOTAL(103,createCase2912[Nantes - description])</f>
        <v>0</v>
      </c>
      <c r="N73" s="225">
        <f>SUBTOTAL(103,createCase2912[GT399])</f>
        <v>0</v>
      </c>
      <c r="O73" s="225">
        <f>SUBTOTAL(103,createCase2912[GT399 description])</f>
        <v>0</v>
      </c>
      <c r="P73" s="234">
        <f>SUBTOTAL(103,createCase2912[Priorisation])</f>
        <v>0</v>
      </c>
      <c r="Q73" s="225"/>
      <c r="R73" s="274">
        <f>SUBTOTAL(103,createCase2912[Objet])</f>
        <v>15</v>
      </c>
      <c r="S73" s="225">
        <f>SUBTOTAL(103,createCase2912[Format (ou type)])</f>
        <v>63</v>
      </c>
      <c r="T73" s="274"/>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5"/>
      <c r="K74" s="155"/>
      <c r="L74" s="5"/>
      <c r="M74" s="5"/>
      <c r="N74" s="5"/>
      <c r="O74" s="5"/>
      <c r="P74" s="188"/>
      <c r="Q74" s="5"/>
      <c r="R74" s="56"/>
      <c r="S74" s="5"/>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96"/>
      <c r="K75" s="159"/>
      <c r="L75" s="96"/>
      <c r="M75" s="96"/>
      <c r="N75" s="96"/>
      <c r="O75" s="96"/>
      <c r="P75" s="173"/>
      <c r="Q75" s="96"/>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28"/>
      <c r="P80" s="174"/>
      <c r="Q80" s="128"/>
    </row>
    <row r="81" spans="1:1018" s="117" customFormat="1" ht="12" customHeight="1">
      <c r="A81" s="128"/>
      <c r="B81" s="128"/>
      <c r="C81" s="128"/>
      <c r="D81" s="128"/>
      <c r="E81" s="128"/>
      <c r="F81" s="128"/>
      <c r="G81" s="96"/>
      <c r="H81" s="96"/>
      <c r="I81" s="225"/>
      <c r="J81" s="96"/>
      <c r="K81" s="159"/>
      <c r="L81" s="96"/>
      <c r="M81" s="96"/>
      <c r="N81" s="96"/>
      <c r="O81" s="96"/>
      <c r="P81" s="173"/>
      <c r="Q81" s="96"/>
      <c r="R81" s="277"/>
      <c r="S81" s="96"/>
      <c r="T81" s="277"/>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17"/>
      <c r="P82" s="189"/>
      <c r="Q82" s="117"/>
    </row>
    <row r="83" spans="1:1018" ht="12" customHeight="1">
      <c r="R83" s="125"/>
      <c r="S83" s="112"/>
      <c r="T83" s="125"/>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96"/>
      <c r="K110" s="159"/>
      <c r="L110" s="96"/>
      <c r="M110" s="96"/>
      <c r="N110" s="96"/>
      <c r="O110" s="96"/>
      <c r="P110" s="173"/>
      <c r="Q110" s="96"/>
      <c r="R110" s="277"/>
      <c r="S110" s="96"/>
      <c r="T110" s="277"/>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L7:O7"/>
    <mergeCell ref="AE7:AF7"/>
  </mergeCells>
  <phoneticPr fontId="125" type="noConversion"/>
  <conditionalFormatting sqref="A74:F75 A95:F935">
    <cfRule type="expression" dxfId="166" priority="241">
      <formula>OR($AF74="X",$AD74="X")</formula>
    </cfRule>
    <cfRule type="expression" dxfId="165" priority="242">
      <formula>AND($AF74=1,$AD74=1)</formula>
    </cfRule>
    <cfRule type="expression" dxfId="164" priority="243">
      <formula>$AF74=1</formula>
    </cfRule>
    <cfRule type="expression" dxfId="163" priority="244">
      <formula>$AD74=1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162" priority="240">
      <formula>$Q74="X"</formula>
    </cfRule>
  </conditionalFormatting>
  <conditionalFormatting sqref="Q9:Q72 J49">
    <cfRule type="cellIs" dxfId="161" priority="108" operator="equal">
      <formula>"1..1"</formula>
    </cfRule>
    <cfRule type="cellIs" dxfId="160" priority="109" operator="equal">
      <formula>"0..n"</formula>
    </cfRule>
    <cfRule type="cellIs" dxfId="159" priority="110" operator="equal">
      <formula>"0..1"</formula>
    </cfRule>
  </conditionalFormatting>
  <conditionalFormatting sqref="T9:T11">
    <cfRule type="cellIs" dxfId="158" priority="111" operator="equal">
      <formula>"1..1"</formula>
    </cfRule>
    <cfRule type="cellIs" dxfId="157" priority="112" operator="equal">
      <formula>"0..n"</formula>
    </cfRule>
    <cfRule type="cellIs" dxfId="156" priority="113" operator="equal">
      <formula>"0..1"</formula>
    </cfRule>
  </conditionalFormatting>
  <conditionalFormatting sqref="T19:T20">
    <cfRule type="cellIs" dxfId="155" priority="64" operator="equal">
      <formula>"1..1"</formula>
    </cfRule>
    <cfRule type="cellIs" dxfId="154" priority="65" operator="equal">
      <formula>"0..n"</formula>
    </cfRule>
    <cfRule type="cellIs" dxfId="153"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2468</v>
      </c>
      <c r="C1" s="129" t="s">
        <v>813</v>
      </c>
      <c r="E1" s="150" t="s">
        <v>814</v>
      </c>
      <c r="F1" s="157">
        <f>createCase215[[#Totals],[Métier]] / createCase215[[#Totals],[ID]]</f>
        <v>0</v>
      </c>
      <c r="G1" s="128"/>
      <c r="AC1" s="96"/>
      <c r="AE1"/>
      <c r="AF1" s="128"/>
      <c r="ALZ1"/>
    </row>
    <row r="2" spans="1:1014" ht="13.5" customHeight="1">
      <c r="C2" s="141" t="s">
        <v>818</v>
      </c>
      <c r="D2" s="284"/>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93" t="s">
        <v>828</v>
      </c>
      <c r="M7" s="793"/>
      <c r="N7" s="793"/>
      <c r="O7" s="793"/>
      <c r="V7" s="794" t="s">
        <v>829</v>
      </c>
      <c r="W7" s="794"/>
      <c r="X7" s="794"/>
      <c r="AC7" s="793" t="s">
        <v>830</v>
      </c>
      <c r="AD7" s="793"/>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1611</v>
      </c>
      <c r="X8" s="229" t="s">
        <v>2469</v>
      </c>
      <c r="Y8" s="235" t="s">
        <v>853</v>
      </c>
      <c r="Z8" s="235" t="s">
        <v>854</v>
      </c>
      <c r="AA8" s="236" t="s">
        <v>855</v>
      </c>
      <c r="AB8" s="235" t="s">
        <v>856</v>
      </c>
      <c r="AC8" s="235" t="s">
        <v>857</v>
      </c>
      <c r="AD8" s="237" t="s">
        <v>915</v>
      </c>
    </row>
    <row r="9" spans="1:1014" s="224" customFormat="1" ht="13.5" customHeight="1">
      <c r="A9" s="225">
        <v>1</v>
      </c>
      <c r="B9" s="217" t="s">
        <v>2470</v>
      </c>
      <c r="C9" s="219"/>
      <c r="D9" s="727"/>
      <c r="E9" s="727"/>
      <c r="F9" s="727"/>
      <c r="G9" s="727"/>
      <c r="H9" s="728" t="s">
        <v>950</v>
      </c>
      <c r="I9" s="316" t="s">
        <v>1612</v>
      </c>
      <c r="J9" s="728"/>
      <c r="K9" s="729" t="s">
        <v>919</v>
      </c>
      <c r="L9" s="728" t="s">
        <v>953</v>
      </c>
      <c r="M9" s="728" t="s">
        <v>954</v>
      </c>
      <c r="N9" s="728"/>
      <c r="O9" s="728"/>
      <c r="P9" s="730">
        <v>1</v>
      </c>
      <c r="Q9" s="728" t="s">
        <v>820</v>
      </c>
      <c r="R9" s="731"/>
      <c r="S9" s="728" t="s">
        <v>863</v>
      </c>
      <c r="T9" s="731"/>
      <c r="U9" s="728"/>
      <c r="V9" s="732"/>
      <c r="W9" s="732" t="s">
        <v>864</v>
      </c>
      <c r="X9" s="732"/>
      <c r="Y9" s="733"/>
      <c r="Z9" s="728"/>
      <c r="AA9" s="734"/>
      <c r="AB9" s="728"/>
      <c r="AC9" s="731"/>
      <c r="AD9" s="731"/>
    </row>
    <row r="10" spans="1:1014" s="224" customFormat="1" ht="13.5" customHeight="1">
      <c r="A10" s="225">
        <v>2</v>
      </c>
      <c r="B10" s="253" t="s">
        <v>955</v>
      </c>
      <c r="C10" s="219"/>
      <c r="D10" s="221"/>
      <c r="E10" s="221"/>
      <c r="F10" s="221"/>
      <c r="G10" s="221"/>
      <c r="H10" s="728" t="s">
        <v>956</v>
      </c>
      <c r="I10" s="131" t="s">
        <v>957</v>
      </c>
      <c r="J10" s="728"/>
      <c r="K10" s="729" t="s">
        <v>925</v>
      </c>
      <c r="L10" s="728" t="s">
        <v>926</v>
      </c>
      <c r="M10" s="728" t="s">
        <v>927</v>
      </c>
      <c r="N10" s="728"/>
      <c r="O10" s="728"/>
      <c r="P10" s="730"/>
      <c r="Q10" s="728" t="s">
        <v>817</v>
      </c>
      <c r="R10" s="731"/>
      <c r="S10" s="728" t="s">
        <v>863</v>
      </c>
      <c r="T10" s="731"/>
      <c r="U10" s="728"/>
      <c r="V10" s="732"/>
      <c r="W10" s="732" t="s">
        <v>864</v>
      </c>
      <c r="X10" s="732"/>
      <c r="Y10" s="733"/>
      <c r="Z10" s="728"/>
      <c r="AA10" s="734"/>
      <c r="AB10" s="728"/>
      <c r="AC10" s="731"/>
      <c r="AD10" s="731"/>
    </row>
    <row r="11" spans="1:1014" s="224" customFormat="1" ht="13.5" customHeight="1">
      <c r="A11" s="225">
        <v>3</v>
      </c>
      <c r="B11" s="217" t="s">
        <v>2471</v>
      </c>
      <c r="C11" s="219"/>
      <c r="D11" s="241"/>
      <c r="E11" s="241"/>
      <c r="F11" s="241"/>
      <c r="G11" s="241"/>
      <c r="H11" s="728"/>
      <c r="I11" s="729" t="s">
        <v>930</v>
      </c>
      <c r="J11" s="728"/>
      <c r="K11" s="729" t="s">
        <v>931</v>
      </c>
      <c r="L11" s="728"/>
      <c r="M11" s="728"/>
      <c r="N11" s="728"/>
      <c r="O11" s="728"/>
      <c r="P11" s="730"/>
      <c r="Q11" s="728" t="s">
        <v>820</v>
      </c>
      <c r="R11" s="731"/>
      <c r="S11" s="728" t="s">
        <v>879</v>
      </c>
      <c r="T11" s="731"/>
      <c r="U11" s="728"/>
      <c r="V11" s="732"/>
      <c r="W11" s="732" t="s">
        <v>864</v>
      </c>
      <c r="X11" s="732"/>
      <c r="Y11" s="733"/>
      <c r="Z11" s="728"/>
      <c r="AA11" s="734"/>
      <c r="AB11" s="728"/>
      <c r="AC11" s="731"/>
      <c r="AD11" s="731"/>
    </row>
    <row r="12" spans="1:1014" s="224" customFormat="1" ht="13.5" customHeight="1">
      <c r="A12" s="225">
        <v>4</v>
      </c>
      <c r="B12" s="216" t="s">
        <v>1363</v>
      </c>
      <c r="C12" s="514"/>
      <c r="D12" s="513"/>
      <c r="E12" s="513"/>
      <c r="F12" s="513"/>
      <c r="G12" s="513"/>
      <c r="H12" s="766"/>
      <c r="I12" s="767"/>
      <c r="J12" s="766"/>
      <c r="K12" s="729" t="s">
        <v>1366</v>
      </c>
      <c r="L12" s="728"/>
      <c r="M12" s="728"/>
      <c r="N12" s="728"/>
      <c r="O12" s="728"/>
      <c r="P12" s="730"/>
      <c r="Q12" s="728" t="s">
        <v>820</v>
      </c>
      <c r="R12" s="731" t="s">
        <v>864</v>
      </c>
      <c r="S12" s="378" t="s">
        <v>1366</v>
      </c>
      <c r="T12" s="731"/>
      <c r="U12" s="728"/>
      <c r="V12" s="732"/>
      <c r="W12" s="732" t="s">
        <v>864</v>
      </c>
      <c r="X12" s="732"/>
      <c r="Y12" s="733"/>
      <c r="Z12" s="728"/>
      <c r="AA12" s="734"/>
      <c r="AB12" s="728"/>
      <c r="AC12" s="731"/>
      <c r="AD12" s="731"/>
    </row>
    <row r="13" spans="1:1014" s="224" customFormat="1" ht="13.5" customHeight="1">
      <c r="A13" s="225">
        <v>5</v>
      </c>
      <c r="B13" s="217"/>
      <c r="C13" s="217" t="s">
        <v>2472</v>
      </c>
      <c r="D13" s="241"/>
      <c r="E13" s="241"/>
      <c r="F13" s="241"/>
      <c r="G13" s="241"/>
      <c r="H13" s="728"/>
      <c r="I13" s="729"/>
      <c r="J13" s="728"/>
      <c r="K13" s="729" t="s">
        <v>2473</v>
      </c>
      <c r="L13" s="728"/>
      <c r="M13" s="728"/>
      <c r="N13" s="728"/>
      <c r="O13" s="728"/>
      <c r="P13" s="730"/>
      <c r="Q13" s="728" t="s">
        <v>820</v>
      </c>
      <c r="R13" s="731"/>
      <c r="S13" s="735" t="s">
        <v>863</v>
      </c>
      <c r="T13" s="731"/>
      <c r="U13" s="728"/>
      <c r="V13" s="732"/>
      <c r="W13" s="732" t="s">
        <v>864</v>
      </c>
      <c r="X13" s="732"/>
      <c r="Y13" s="733"/>
      <c r="Z13" s="728"/>
      <c r="AA13" s="734"/>
      <c r="AB13" s="728"/>
      <c r="AC13" s="731"/>
      <c r="AD13" s="731"/>
    </row>
    <row r="14" spans="1:1014" s="224" customFormat="1" ht="13.5" customHeight="1">
      <c r="A14" s="225">
        <v>6</v>
      </c>
      <c r="B14" s="217"/>
      <c r="C14" s="219" t="s">
        <v>2474</v>
      </c>
      <c r="D14" s="241"/>
      <c r="E14" s="241"/>
      <c r="F14" s="241"/>
      <c r="G14" s="241"/>
      <c r="H14" s="728"/>
      <c r="I14" s="729"/>
      <c r="J14" s="728"/>
      <c r="K14" s="729" t="s">
        <v>2475</v>
      </c>
      <c r="L14" s="728"/>
      <c r="M14" s="728"/>
      <c r="N14" s="728"/>
      <c r="O14" s="728"/>
      <c r="P14" s="730"/>
      <c r="Q14" s="728" t="s">
        <v>820</v>
      </c>
      <c r="R14" s="731"/>
      <c r="S14" s="735" t="s">
        <v>863</v>
      </c>
      <c r="T14" s="731"/>
      <c r="U14" s="728"/>
      <c r="V14" s="732"/>
      <c r="W14" s="732" t="s">
        <v>864</v>
      </c>
      <c r="X14" s="732"/>
      <c r="Y14" s="733"/>
      <c r="Z14" s="728"/>
      <c r="AA14" s="734"/>
      <c r="AB14" s="728"/>
      <c r="AC14" s="731"/>
      <c r="AD14" s="731"/>
    </row>
    <row r="15" spans="1:1014" s="224" customFormat="1" ht="13.5" customHeight="1">
      <c r="A15" s="225">
        <v>7</v>
      </c>
      <c r="B15" s="217"/>
      <c r="C15" s="219" t="s">
        <v>2476</v>
      </c>
      <c r="D15" s="241"/>
      <c r="E15" s="241"/>
      <c r="F15" s="241"/>
      <c r="G15" s="241"/>
      <c r="H15" s="728"/>
      <c r="I15" s="729"/>
      <c r="J15" s="728"/>
      <c r="K15" s="729" t="s">
        <v>2477</v>
      </c>
      <c r="L15" s="728"/>
      <c r="M15" s="728"/>
      <c r="N15" s="728"/>
      <c r="O15" s="728"/>
      <c r="P15" s="730"/>
      <c r="Q15" s="728" t="s">
        <v>817</v>
      </c>
      <c r="R15" s="731"/>
      <c r="S15" s="735" t="s">
        <v>863</v>
      </c>
      <c r="T15" s="731"/>
      <c r="U15" s="728"/>
      <c r="V15" s="732"/>
      <c r="W15" s="732" t="s">
        <v>864</v>
      </c>
      <c r="X15" s="732"/>
      <c r="Y15" s="733"/>
      <c r="Z15" s="728"/>
      <c r="AA15" s="734"/>
      <c r="AB15" s="728"/>
      <c r="AC15" s="731"/>
      <c r="AD15" s="731"/>
    </row>
    <row r="16" spans="1:1014" s="224" customFormat="1" ht="13.5" customHeight="1">
      <c r="A16" s="225">
        <v>8</v>
      </c>
      <c r="B16" s="217"/>
      <c r="C16" s="219" t="s">
        <v>2478</v>
      </c>
      <c r="D16" s="241"/>
      <c r="E16" s="241"/>
      <c r="F16" s="241"/>
      <c r="G16" s="241"/>
      <c r="H16" s="728"/>
      <c r="I16" s="729"/>
      <c r="J16" s="728"/>
      <c r="K16" s="729" t="s">
        <v>1592</v>
      </c>
      <c r="L16" s="728"/>
      <c r="M16" s="728"/>
      <c r="N16" s="728"/>
      <c r="O16" s="728"/>
      <c r="P16" s="730"/>
      <c r="Q16" s="728" t="s">
        <v>823</v>
      </c>
      <c r="R16" s="731"/>
      <c r="S16" s="735" t="s">
        <v>863</v>
      </c>
      <c r="T16" s="731"/>
      <c r="U16" s="728"/>
      <c r="V16" s="732"/>
      <c r="W16" s="732" t="s">
        <v>864</v>
      </c>
      <c r="X16" s="732"/>
      <c r="Y16" s="733"/>
      <c r="Z16" s="728"/>
      <c r="AA16" s="734"/>
      <c r="AB16" s="728"/>
      <c r="AC16" s="731"/>
      <c r="AD16" s="731"/>
    </row>
    <row r="17" spans="1:30" s="224" customFormat="1" ht="13.5" customHeight="1">
      <c r="A17" s="225">
        <v>9</v>
      </c>
      <c r="B17" s="216" t="s">
        <v>2479</v>
      </c>
      <c r="C17" s="514"/>
      <c r="D17" s="768"/>
      <c r="E17" s="768"/>
      <c r="F17" s="768"/>
      <c r="G17" s="768"/>
      <c r="H17" s="766"/>
      <c r="I17" s="766"/>
      <c r="J17" s="766"/>
      <c r="K17" s="729" t="s">
        <v>1403</v>
      </c>
      <c r="L17" s="728"/>
      <c r="M17" s="728"/>
      <c r="N17" s="728"/>
      <c r="O17" s="728"/>
      <c r="P17" s="730"/>
      <c r="Q17" s="728" t="s">
        <v>820</v>
      </c>
      <c r="R17" s="731" t="s">
        <v>864</v>
      </c>
      <c r="S17" s="378" t="s">
        <v>1403</v>
      </c>
      <c r="T17" s="731"/>
      <c r="U17" s="728"/>
      <c r="V17" s="732"/>
      <c r="W17" s="732" t="s">
        <v>864</v>
      </c>
      <c r="X17" s="732"/>
      <c r="Y17" s="733"/>
      <c r="Z17" s="728"/>
      <c r="AA17" s="734"/>
      <c r="AB17" s="728"/>
      <c r="AC17" s="731"/>
      <c r="AD17" s="731"/>
    </row>
    <row r="18" spans="1:30" s="224" customFormat="1" ht="13.5" customHeight="1">
      <c r="A18" s="225">
        <v>10</v>
      </c>
      <c r="B18" s="217"/>
      <c r="C18" s="219" t="s">
        <v>1404</v>
      </c>
      <c r="D18" s="241"/>
      <c r="E18" s="241"/>
      <c r="F18" s="241"/>
      <c r="G18" s="241"/>
      <c r="H18" s="728" t="s">
        <v>2480</v>
      </c>
      <c r="I18" s="728" t="s">
        <v>2481</v>
      </c>
      <c r="J18" s="728"/>
      <c r="K18" s="729" t="s">
        <v>2482</v>
      </c>
      <c r="L18" s="728"/>
      <c r="M18" s="728"/>
      <c r="N18" s="728"/>
      <c r="O18" s="728"/>
      <c r="P18" s="730"/>
      <c r="Q18" s="728" t="s">
        <v>820</v>
      </c>
      <c r="R18" s="731"/>
      <c r="S18" s="729" t="s">
        <v>863</v>
      </c>
      <c r="T18" s="731"/>
      <c r="U18" s="728"/>
      <c r="V18" s="732"/>
      <c r="W18" s="732" t="s">
        <v>864</v>
      </c>
      <c r="X18" s="732"/>
      <c r="Y18" s="733"/>
      <c r="Z18" s="728"/>
      <c r="AA18" s="734"/>
      <c r="AB18" s="728"/>
      <c r="AC18" s="731"/>
      <c r="AD18" s="731"/>
    </row>
    <row r="19" spans="1:30" s="224" customFormat="1" ht="13.5" customHeight="1">
      <c r="A19" s="225">
        <v>11</v>
      </c>
      <c r="B19" s="217"/>
      <c r="C19" s="219" t="s">
        <v>2483</v>
      </c>
      <c r="D19" s="241"/>
      <c r="E19" s="241"/>
      <c r="F19" s="241"/>
      <c r="G19" s="241"/>
      <c r="H19" s="728"/>
      <c r="I19" s="728" t="s">
        <v>2484</v>
      </c>
      <c r="J19" s="728"/>
      <c r="K19" s="729" t="s">
        <v>2485</v>
      </c>
      <c r="L19" s="728"/>
      <c r="M19" s="728"/>
      <c r="N19" s="728"/>
      <c r="O19" s="728"/>
      <c r="P19" s="730"/>
      <c r="Q19" s="728" t="s">
        <v>817</v>
      </c>
      <c r="R19" s="731"/>
      <c r="S19" s="735" t="s">
        <v>863</v>
      </c>
      <c r="T19" s="731"/>
      <c r="U19" s="728"/>
      <c r="V19" s="732"/>
      <c r="W19" s="732" t="s">
        <v>864</v>
      </c>
      <c r="X19" s="732"/>
      <c r="Y19" s="733"/>
      <c r="Z19" s="728"/>
      <c r="AA19" s="734"/>
      <c r="AB19" s="728"/>
      <c r="AC19" s="731"/>
      <c r="AD19" s="731"/>
    </row>
    <row r="20" spans="1:30" s="224" customFormat="1" ht="13.5" customHeight="1">
      <c r="A20" s="225">
        <v>12</v>
      </c>
      <c r="B20" s="253"/>
      <c r="C20" s="219" t="s">
        <v>1104</v>
      </c>
      <c r="D20" s="221"/>
      <c r="E20" s="221"/>
      <c r="F20" s="221"/>
      <c r="G20" s="221"/>
      <c r="H20" s="728" t="s">
        <v>2486</v>
      </c>
      <c r="I20" s="728" t="s">
        <v>1134</v>
      </c>
      <c r="J20" s="728"/>
      <c r="K20" s="729" t="s">
        <v>1311</v>
      </c>
      <c r="L20" s="728"/>
      <c r="M20" s="728"/>
      <c r="N20" s="728"/>
      <c r="O20" s="728"/>
      <c r="P20" s="730"/>
      <c r="Q20" s="728" t="s">
        <v>817</v>
      </c>
      <c r="R20" s="731"/>
      <c r="S20" s="728" t="s">
        <v>863</v>
      </c>
      <c r="T20" s="731"/>
      <c r="U20" s="728"/>
      <c r="V20" s="732"/>
      <c r="W20" s="732" t="s">
        <v>864</v>
      </c>
      <c r="X20" s="732"/>
      <c r="Y20" s="733"/>
      <c r="Z20" s="728"/>
      <c r="AA20" s="734"/>
      <c r="AB20" s="728"/>
      <c r="AC20" s="731"/>
      <c r="AD20" s="731"/>
    </row>
    <row r="21" spans="1:30" s="224" customFormat="1" ht="13.5" customHeight="1">
      <c r="A21" s="225">
        <v>13</v>
      </c>
      <c r="B21" s="217"/>
      <c r="C21" s="219" t="s">
        <v>1312</v>
      </c>
      <c r="D21" s="241"/>
      <c r="E21" s="241"/>
      <c r="F21" s="241"/>
      <c r="G21" s="241"/>
      <c r="H21" s="728" t="s">
        <v>2487</v>
      </c>
      <c r="I21" s="729" t="s">
        <v>1314</v>
      </c>
      <c r="J21" s="729"/>
      <c r="K21" s="729" t="s">
        <v>1315</v>
      </c>
      <c r="L21" s="728"/>
      <c r="M21" s="728"/>
      <c r="N21" s="728"/>
      <c r="O21" s="728"/>
      <c r="P21" s="730"/>
      <c r="Q21" s="728" t="s">
        <v>817</v>
      </c>
      <c r="R21" s="731"/>
      <c r="S21" s="728" t="s">
        <v>863</v>
      </c>
      <c r="T21" s="731"/>
      <c r="U21" s="728"/>
      <c r="V21" s="732"/>
      <c r="W21" s="732" t="s">
        <v>864</v>
      </c>
      <c r="X21" s="732"/>
      <c r="Y21" s="733"/>
      <c r="Z21" s="728"/>
      <c r="AA21" s="734"/>
      <c r="AB21" s="728"/>
      <c r="AC21" s="731"/>
      <c r="AD21" s="731"/>
    </row>
    <row r="22" spans="1:30" s="224" customFormat="1" ht="13.5" customHeight="1">
      <c r="A22" s="225">
        <v>14</v>
      </c>
      <c r="B22" s="217"/>
      <c r="C22" s="219" t="s">
        <v>1479</v>
      </c>
      <c r="D22" s="241"/>
      <c r="E22" s="241"/>
      <c r="F22" s="241"/>
      <c r="G22" s="241"/>
      <c r="H22" s="728" t="s">
        <v>1480</v>
      </c>
      <c r="I22" s="728"/>
      <c r="J22" s="728"/>
      <c r="K22" s="729" t="s">
        <v>1481</v>
      </c>
      <c r="L22" s="728"/>
      <c r="M22" s="728"/>
      <c r="N22" s="728"/>
      <c r="O22" s="728"/>
      <c r="P22" s="730"/>
      <c r="Q22" s="728" t="s">
        <v>817</v>
      </c>
      <c r="R22" s="731"/>
      <c r="S22" s="728" t="s">
        <v>1482</v>
      </c>
      <c r="T22" s="731"/>
      <c r="U22" s="728"/>
      <c r="V22" s="732"/>
      <c r="W22" s="732" t="s">
        <v>864</v>
      </c>
      <c r="X22" s="732"/>
      <c r="Y22" s="733"/>
      <c r="Z22" s="728"/>
      <c r="AA22" s="734"/>
      <c r="AB22" s="728"/>
      <c r="AC22" s="731"/>
      <c r="AD22" s="731"/>
    </row>
    <row r="23" spans="1:30" s="224" customFormat="1" ht="13.5" customHeight="1">
      <c r="A23" s="225">
        <v>15</v>
      </c>
      <c r="B23" s="217"/>
      <c r="C23" s="219" t="s">
        <v>2488</v>
      </c>
      <c r="D23" s="241"/>
      <c r="E23" s="241"/>
      <c r="F23" s="241"/>
      <c r="G23" s="241"/>
      <c r="H23" s="728" t="s">
        <v>2489</v>
      </c>
      <c r="I23" s="729">
        <v>69</v>
      </c>
      <c r="J23" s="729"/>
      <c r="K23" s="729" t="s">
        <v>1504</v>
      </c>
      <c r="L23" s="728"/>
      <c r="M23" s="728"/>
      <c r="N23" s="728"/>
      <c r="O23" s="728"/>
      <c r="P23" s="730"/>
      <c r="Q23" s="728" t="s">
        <v>817</v>
      </c>
      <c r="R23" s="731"/>
      <c r="S23" s="735" t="s">
        <v>863</v>
      </c>
      <c r="T23" s="731"/>
      <c r="U23" s="728"/>
      <c r="V23" s="732"/>
      <c r="W23" s="732" t="s">
        <v>864</v>
      </c>
      <c r="X23" s="732"/>
      <c r="Y23" s="733"/>
      <c r="Z23" s="728"/>
      <c r="AA23" s="734"/>
      <c r="AB23" s="728"/>
      <c r="AC23" s="731"/>
      <c r="AD23" s="731"/>
    </row>
    <row r="24" spans="1:30" s="224" customFormat="1" ht="13.5" customHeight="1">
      <c r="A24" s="225">
        <v>16</v>
      </c>
      <c r="B24" s="217"/>
      <c r="C24" s="219" t="s">
        <v>2383</v>
      </c>
      <c r="D24" s="241"/>
      <c r="E24" s="241"/>
      <c r="F24" s="241"/>
      <c r="G24" s="241"/>
      <c r="H24" s="728"/>
      <c r="I24" s="729" t="s">
        <v>698</v>
      </c>
      <c r="J24" s="728"/>
      <c r="K24" s="729" t="s">
        <v>1485</v>
      </c>
      <c r="L24" s="728"/>
      <c r="M24" s="728"/>
      <c r="N24" s="728"/>
      <c r="O24" s="728"/>
      <c r="P24" s="730"/>
      <c r="Q24" s="728" t="s">
        <v>817</v>
      </c>
      <c r="R24" s="731"/>
      <c r="S24" s="735" t="s">
        <v>863</v>
      </c>
      <c r="T24" s="731"/>
      <c r="U24" s="728"/>
      <c r="V24" s="732"/>
      <c r="W24" s="732" t="s">
        <v>864</v>
      </c>
      <c r="X24" s="732"/>
      <c r="Y24" s="733"/>
      <c r="Z24" s="728"/>
      <c r="AA24" s="734"/>
      <c r="AB24" s="728"/>
      <c r="AC24" s="731"/>
      <c r="AD24" s="731"/>
    </row>
    <row r="25" spans="1:30" s="224" customFormat="1" ht="13.5" customHeight="1">
      <c r="A25" s="225">
        <v>17</v>
      </c>
      <c r="B25" s="217"/>
      <c r="C25" s="219" t="s">
        <v>2490</v>
      </c>
      <c r="D25" s="241"/>
      <c r="E25" s="241"/>
      <c r="F25" s="241"/>
      <c r="G25" s="241"/>
      <c r="H25" s="728" t="s">
        <v>2491</v>
      </c>
      <c r="I25" s="729" t="s">
        <v>1282</v>
      </c>
      <c r="J25" s="728"/>
      <c r="K25" s="729" t="s">
        <v>2492</v>
      </c>
      <c r="L25" s="728"/>
      <c r="M25" s="728"/>
      <c r="N25" s="728"/>
      <c r="O25" s="728"/>
      <c r="P25" s="730"/>
      <c r="Q25" s="728" t="s">
        <v>817</v>
      </c>
      <c r="R25" s="731"/>
      <c r="S25" s="735" t="s">
        <v>863</v>
      </c>
      <c r="T25" s="731"/>
      <c r="U25" s="728"/>
      <c r="V25" s="732" t="s">
        <v>864</v>
      </c>
      <c r="W25" s="732"/>
      <c r="X25" s="732"/>
      <c r="Y25" s="733"/>
      <c r="Z25" s="728"/>
      <c r="AA25" s="734"/>
      <c r="AB25" s="728"/>
      <c r="AC25" s="731"/>
      <c r="AD25" s="731"/>
    </row>
    <row r="26" spans="1:30" s="224" customFormat="1" ht="13.5" customHeight="1">
      <c r="A26" s="225">
        <v>18</v>
      </c>
      <c r="B26" s="216"/>
      <c r="C26" s="240" t="s">
        <v>2388</v>
      </c>
      <c r="D26" s="513"/>
      <c r="E26" s="513"/>
      <c r="F26" s="513"/>
      <c r="G26" s="513"/>
      <c r="H26" s="766"/>
      <c r="I26" s="767"/>
      <c r="J26" s="766"/>
      <c r="K26" s="729" t="s">
        <v>2389</v>
      </c>
      <c r="L26" s="728"/>
      <c r="M26" s="728"/>
      <c r="N26" s="728"/>
      <c r="O26" s="728"/>
      <c r="P26" s="730"/>
      <c r="Q26" s="728" t="s">
        <v>817</v>
      </c>
      <c r="R26" s="731" t="s">
        <v>864</v>
      </c>
      <c r="S26" s="378" t="s">
        <v>2389</v>
      </c>
      <c r="T26" s="731"/>
      <c r="U26" s="728"/>
      <c r="V26" s="732"/>
      <c r="W26" s="732" t="s">
        <v>864</v>
      </c>
      <c r="X26" s="732"/>
      <c r="Y26" s="733"/>
      <c r="Z26" s="728"/>
      <c r="AA26" s="734"/>
      <c r="AB26" s="728"/>
      <c r="AC26" s="731"/>
      <c r="AD26" s="731"/>
    </row>
    <row r="27" spans="1:30" s="224" customFormat="1" ht="13.5" customHeight="1">
      <c r="A27" s="225">
        <v>19</v>
      </c>
      <c r="B27" s="216"/>
      <c r="C27" s="727"/>
      <c r="D27" s="241" t="s">
        <v>2390</v>
      </c>
      <c r="E27" s="241"/>
      <c r="F27" s="241"/>
      <c r="G27" s="241"/>
      <c r="H27" s="728" t="s">
        <v>2391</v>
      </c>
      <c r="I27" s="729">
        <v>92300</v>
      </c>
      <c r="J27" s="728"/>
      <c r="K27" s="729" t="s">
        <v>1107</v>
      </c>
      <c r="L27" s="728"/>
      <c r="M27" s="728"/>
      <c r="N27" s="728"/>
      <c r="O27" s="728"/>
      <c r="P27" s="730"/>
      <c r="Q27" s="728" t="s">
        <v>820</v>
      </c>
      <c r="R27" s="731"/>
      <c r="S27" s="728" t="s">
        <v>863</v>
      </c>
      <c r="T27" s="731"/>
      <c r="U27" s="728"/>
      <c r="V27" s="732"/>
      <c r="W27" s="732" t="s">
        <v>864</v>
      </c>
      <c r="X27" s="732"/>
      <c r="Y27" s="733"/>
      <c r="Z27" s="728"/>
      <c r="AA27" s="734"/>
      <c r="AB27" s="728"/>
      <c r="AC27" s="731"/>
      <c r="AD27" s="731"/>
    </row>
    <row r="28" spans="1:30" s="224" customFormat="1" ht="13.5" customHeight="1">
      <c r="A28" s="225">
        <v>20</v>
      </c>
      <c r="B28" s="216"/>
      <c r="C28" s="727"/>
      <c r="D28" s="241" t="s">
        <v>388</v>
      </c>
      <c r="E28" s="241"/>
      <c r="F28" s="241"/>
      <c r="G28" s="241"/>
      <c r="H28" s="728" t="s">
        <v>1108</v>
      </c>
      <c r="I28" s="729" t="s">
        <v>2393</v>
      </c>
      <c r="J28" s="728"/>
      <c r="K28" s="729" t="s">
        <v>2392</v>
      </c>
      <c r="L28" s="728"/>
      <c r="M28" s="728"/>
      <c r="N28" s="728"/>
      <c r="O28" s="728"/>
      <c r="P28" s="730"/>
      <c r="Q28" s="728" t="s">
        <v>820</v>
      </c>
      <c r="R28" s="731"/>
      <c r="S28" s="728" t="s">
        <v>863</v>
      </c>
      <c r="T28" s="731"/>
      <c r="U28" s="728"/>
      <c r="V28" s="732"/>
      <c r="W28" s="732" t="s">
        <v>864</v>
      </c>
      <c r="X28" s="732"/>
      <c r="Y28" s="733"/>
      <c r="Z28" s="728"/>
      <c r="AA28" s="734"/>
      <c r="AB28" s="728"/>
      <c r="AC28" s="731"/>
      <c r="AD28" s="731"/>
    </row>
    <row r="29" spans="1:30" ht="15" customHeight="1">
      <c r="A29" s="225">
        <v>21</v>
      </c>
      <c r="B29" s="242" t="s">
        <v>2396</v>
      </c>
      <c r="C29" s="513"/>
      <c r="D29" s="513"/>
      <c r="E29" s="513"/>
      <c r="F29" s="513"/>
      <c r="G29" s="513"/>
      <c r="H29" s="766"/>
      <c r="I29" s="767"/>
      <c r="J29" s="767"/>
      <c r="K29" s="729" t="s">
        <v>1054</v>
      </c>
      <c r="L29" s="728"/>
      <c r="M29" s="728"/>
      <c r="N29" s="728"/>
      <c r="O29" s="728"/>
      <c r="P29" s="730"/>
      <c r="Q29" s="728" t="s">
        <v>820</v>
      </c>
      <c r="R29" s="731" t="s">
        <v>864</v>
      </c>
      <c r="S29" s="243" t="s">
        <v>1054</v>
      </c>
      <c r="T29" s="731"/>
      <c r="U29" s="728"/>
      <c r="V29" s="732"/>
      <c r="W29" s="732" t="s">
        <v>864</v>
      </c>
      <c r="X29" s="732"/>
      <c r="Y29" s="733"/>
      <c r="Z29" s="728"/>
      <c r="AA29" s="734"/>
      <c r="AB29" s="728"/>
      <c r="AC29" s="731"/>
      <c r="AD29" s="731"/>
    </row>
    <row r="30" spans="1:30" ht="15" customHeight="1">
      <c r="A30" s="225">
        <v>22</v>
      </c>
      <c r="B30" s="217"/>
      <c r="C30" s="216" t="s">
        <v>1081</v>
      </c>
      <c r="D30" s="513"/>
      <c r="E30" s="513"/>
      <c r="F30" s="513"/>
      <c r="G30" s="513"/>
      <c r="H30" s="766"/>
      <c r="I30" s="767"/>
      <c r="J30" s="766"/>
      <c r="K30" s="729" t="s">
        <v>1082</v>
      </c>
      <c r="L30" s="728"/>
      <c r="M30" s="728"/>
      <c r="N30" s="728"/>
      <c r="O30" s="728"/>
      <c r="P30" s="730"/>
      <c r="Q30" s="728" t="s">
        <v>817</v>
      </c>
      <c r="R30" s="731" t="s">
        <v>864</v>
      </c>
      <c r="S30" s="243" t="s">
        <v>1082</v>
      </c>
      <c r="T30" s="731"/>
      <c r="U30" s="728"/>
      <c r="V30" s="732"/>
      <c r="W30" s="732" t="s">
        <v>864</v>
      </c>
      <c r="X30" s="732"/>
      <c r="Y30" s="733"/>
      <c r="Z30" s="728"/>
      <c r="AA30" s="734"/>
      <c r="AB30" s="728"/>
      <c r="AC30" s="731"/>
      <c r="AD30" s="731"/>
    </row>
    <row r="31" spans="1:30" ht="15" customHeight="1">
      <c r="A31" s="225">
        <v>23</v>
      </c>
      <c r="B31" s="241"/>
      <c r="C31" s="217"/>
      <c r="D31" s="727" t="s">
        <v>1083</v>
      </c>
      <c r="E31" s="253"/>
      <c r="F31" s="241"/>
      <c r="G31" s="728"/>
      <c r="H31" s="728" t="s">
        <v>1084</v>
      </c>
      <c r="I31" s="729" t="s">
        <v>1085</v>
      </c>
      <c r="J31" s="728" t="s">
        <v>1086</v>
      </c>
      <c r="K31" s="729" t="s">
        <v>1087</v>
      </c>
      <c r="L31" s="728"/>
      <c r="M31" s="728"/>
      <c r="N31" s="728"/>
      <c r="O31" s="728"/>
      <c r="P31" s="730"/>
      <c r="Q31" s="728" t="s">
        <v>820</v>
      </c>
      <c r="R31" s="731"/>
      <c r="S31" s="728" t="s">
        <v>863</v>
      </c>
      <c r="T31" s="731"/>
      <c r="U31" s="728" t="s">
        <v>1088</v>
      </c>
      <c r="V31" s="732"/>
      <c r="W31" s="732" t="s">
        <v>864</v>
      </c>
      <c r="X31" s="732"/>
      <c r="Y31" s="733"/>
      <c r="Z31" s="728"/>
      <c r="AA31" s="734"/>
      <c r="AB31" s="728"/>
      <c r="AC31" s="731"/>
      <c r="AD31" s="731"/>
    </row>
    <row r="32" spans="1:30" ht="15" customHeight="1">
      <c r="A32" s="225">
        <v>24</v>
      </c>
      <c r="B32" s="241"/>
      <c r="C32" s="222"/>
      <c r="D32" s="727" t="s">
        <v>1089</v>
      </c>
      <c r="E32" s="221"/>
      <c r="F32" s="241"/>
      <c r="G32" s="728"/>
      <c r="H32" s="728" t="s">
        <v>1090</v>
      </c>
      <c r="I32" s="729" t="s">
        <v>1091</v>
      </c>
      <c r="J32" s="728"/>
      <c r="K32" s="729" t="s">
        <v>1092</v>
      </c>
      <c r="L32" s="728" t="s">
        <v>1093</v>
      </c>
      <c r="M32" s="728" t="s">
        <v>254</v>
      </c>
      <c r="N32" s="728"/>
      <c r="O32" s="728"/>
      <c r="P32" s="730"/>
      <c r="Q32" s="728" t="s">
        <v>817</v>
      </c>
      <c r="R32" s="731"/>
      <c r="S32" s="728" t="s">
        <v>863</v>
      </c>
      <c r="T32" s="731"/>
      <c r="U32" s="728"/>
      <c r="V32" s="732"/>
      <c r="W32" s="732" t="s">
        <v>864</v>
      </c>
      <c r="X32" s="732"/>
      <c r="Y32" s="733"/>
      <c r="Z32" s="728"/>
      <c r="AA32" s="734"/>
      <c r="AB32" s="728"/>
      <c r="AC32" s="731"/>
      <c r="AD32" s="731"/>
    </row>
    <row r="33" spans="1:30" ht="15" customHeight="1">
      <c r="A33" s="225">
        <v>25</v>
      </c>
      <c r="B33" s="217"/>
      <c r="C33" s="222"/>
      <c r="D33" s="240" t="s">
        <v>1094</v>
      </c>
      <c r="E33" s="515"/>
      <c r="F33" s="513"/>
      <c r="G33" s="513"/>
      <c r="H33" s="766"/>
      <c r="I33" s="767"/>
      <c r="J33" s="766"/>
      <c r="K33" s="729" t="s">
        <v>1095</v>
      </c>
      <c r="L33" s="728" t="s">
        <v>1096</v>
      </c>
      <c r="M33" s="728" t="s">
        <v>1097</v>
      </c>
      <c r="N33" s="728"/>
      <c r="O33" s="728"/>
      <c r="P33" s="730"/>
      <c r="Q33" s="728" t="s">
        <v>817</v>
      </c>
      <c r="R33" s="731" t="s">
        <v>864</v>
      </c>
      <c r="S33" s="243" t="s">
        <v>1095</v>
      </c>
      <c r="T33" s="731"/>
      <c r="U33" s="728"/>
      <c r="V33" s="732"/>
      <c r="W33" s="732" t="s">
        <v>864</v>
      </c>
      <c r="X33" s="732"/>
      <c r="Y33" s="733"/>
      <c r="Z33" s="728"/>
      <c r="AA33" s="734"/>
      <c r="AB33" s="728"/>
      <c r="AC33" s="731"/>
      <c r="AD33" s="731"/>
    </row>
    <row r="34" spans="1:30" ht="15" customHeight="1">
      <c r="A34" s="225">
        <v>26</v>
      </c>
      <c r="B34" s="217"/>
      <c r="C34" s="222"/>
      <c r="D34" s="241"/>
      <c r="E34" s="241" t="s">
        <v>1098</v>
      </c>
      <c r="F34" s="241"/>
      <c r="G34" s="241"/>
      <c r="H34" s="728" t="s">
        <v>1099</v>
      </c>
      <c r="I34" s="729" t="s">
        <v>1100</v>
      </c>
      <c r="J34" s="728"/>
      <c r="K34" s="729" t="s">
        <v>1087</v>
      </c>
      <c r="L34" s="728"/>
      <c r="M34" s="728"/>
      <c r="N34" s="728"/>
      <c r="O34" s="728"/>
      <c r="P34" s="730"/>
      <c r="Q34" s="728" t="s">
        <v>820</v>
      </c>
      <c r="R34" s="731"/>
      <c r="S34" s="728" t="s">
        <v>863</v>
      </c>
      <c r="T34" s="731"/>
      <c r="U34" s="728" t="s">
        <v>1101</v>
      </c>
      <c r="V34" s="732"/>
      <c r="W34" s="732" t="s">
        <v>864</v>
      </c>
      <c r="X34" s="732"/>
      <c r="Y34" s="733"/>
      <c r="Z34" s="728"/>
      <c r="AA34" s="734"/>
      <c r="AB34" s="728"/>
      <c r="AC34" s="731"/>
      <c r="AD34" s="731"/>
    </row>
    <row r="35" spans="1:30" ht="15" customHeight="1">
      <c r="A35" s="225">
        <v>27</v>
      </c>
      <c r="B35" s="217"/>
      <c r="C35" s="217"/>
      <c r="D35" s="241"/>
      <c r="E35" s="241" t="s">
        <v>1102</v>
      </c>
      <c r="F35" s="241"/>
      <c r="G35" s="241"/>
      <c r="H35" s="728"/>
      <c r="I35" s="729" t="s">
        <v>1103</v>
      </c>
      <c r="J35" s="728"/>
      <c r="K35" s="729" t="s">
        <v>970</v>
      </c>
      <c r="L35" s="728"/>
      <c r="M35" s="728"/>
      <c r="N35" s="728"/>
      <c r="O35" s="728"/>
      <c r="P35" s="730"/>
      <c r="Q35" s="728" t="s">
        <v>817</v>
      </c>
      <c r="R35" s="731"/>
      <c r="S35" s="728" t="s">
        <v>863</v>
      </c>
      <c r="T35" s="731"/>
      <c r="U35" s="728"/>
      <c r="V35" s="732"/>
      <c r="W35" s="732" t="s">
        <v>864</v>
      </c>
      <c r="X35" s="732"/>
      <c r="Y35" s="733"/>
      <c r="Z35" s="728"/>
      <c r="AA35" s="734"/>
      <c r="AB35" s="728"/>
      <c r="AC35" s="731"/>
      <c r="AD35" s="731"/>
    </row>
    <row r="36" spans="1:30" ht="15" customHeight="1">
      <c r="A36" s="225">
        <v>28</v>
      </c>
      <c r="B36" s="217"/>
      <c r="C36" s="217"/>
      <c r="D36" s="241"/>
      <c r="E36" s="241" t="s">
        <v>1104</v>
      </c>
      <c r="F36" s="241"/>
      <c r="G36" s="241"/>
      <c r="H36" s="728"/>
      <c r="I36" s="729" t="s">
        <v>1105</v>
      </c>
      <c r="J36" s="728"/>
      <c r="K36" s="729" t="s">
        <v>871</v>
      </c>
      <c r="L36" s="728"/>
      <c r="M36" s="728"/>
      <c r="N36" s="728"/>
      <c r="O36" s="728"/>
      <c r="P36" s="730"/>
      <c r="Q36" s="728" t="s">
        <v>817</v>
      </c>
      <c r="R36" s="731"/>
      <c r="S36" s="728" t="s">
        <v>863</v>
      </c>
      <c r="T36" s="731"/>
      <c r="U36" s="728"/>
      <c r="V36" s="732"/>
      <c r="W36" s="732" t="s">
        <v>864</v>
      </c>
      <c r="X36" s="732"/>
      <c r="Y36" s="733"/>
      <c r="Z36" s="728"/>
      <c r="AA36" s="734"/>
      <c r="AB36" s="728"/>
      <c r="AC36" s="731"/>
      <c r="AD36" s="731"/>
    </row>
    <row r="37" spans="1:30" ht="15" customHeight="1">
      <c r="A37" s="225">
        <v>29</v>
      </c>
      <c r="B37" s="217"/>
      <c r="C37" s="216" t="s">
        <v>1106</v>
      </c>
      <c r="D37" s="515"/>
      <c r="E37" s="515"/>
      <c r="F37" s="513"/>
      <c r="G37" s="513"/>
      <c r="H37" s="766"/>
      <c r="I37" s="767"/>
      <c r="J37" s="766"/>
      <c r="K37" s="729" t="s">
        <v>1107</v>
      </c>
      <c r="L37" s="728"/>
      <c r="M37" s="728"/>
      <c r="N37" s="728"/>
      <c r="O37" s="728"/>
      <c r="P37" s="730"/>
      <c r="Q37" s="728" t="s">
        <v>817</v>
      </c>
      <c r="R37" s="731" t="s">
        <v>864</v>
      </c>
      <c r="S37" s="243" t="s">
        <v>1107</v>
      </c>
      <c r="T37" s="731"/>
      <c r="U37" s="728"/>
      <c r="V37" s="732"/>
      <c r="W37" s="732" t="s">
        <v>864</v>
      </c>
      <c r="X37" s="732"/>
      <c r="Y37" s="733"/>
      <c r="Z37" s="728"/>
      <c r="AA37" s="734"/>
      <c r="AB37" s="728"/>
      <c r="AC37" s="731"/>
      <c r="AD37" s="731"/>
    </row>
    <row r="38" spans="1:30" ht="15" customHeight="1">
      <c r="A38" s="225">
        <v>30</v>
      </c>
      <c r="B38" s="217"/>
      <c r="C38" s="217"/>
      <c r="D38" s="241" t="s">
        <v>388</v>
      </c>
      <c r="E38" s="217"/>
      <c r="F38" s="241"/>
      <c r="G38" s="241"/>
      <c r="H38" s="728" t="s">
        <v>1108</v>
      </c>
      <c r="I38" s="729" t="s">
        <v>1109</v>
      </c>
      <c r="J38" s="728" t="s">
        <v>1107</v>
      </c>
      <c r="K38" s="729" t="s">
        <v>871</v>
      </c>
      <c r="L38" s="728" t="s">
        <v>1110</v>
      </c>
      <c r="M38" s="728" t="s">
        <v>388</v>
      </c>
      <c r="N38" s="728"/>
      <c r="O38" s="728"/>
      <c r="P38" s="252"/>
      <c r="Q38" s="728" t="s">
        <v>817</v>
      </c>
      <c r="R38" s="731"/>
      <c r="S38" s="728" t="s">
        <v>863</v>
      </c>
      <c r="T38" s="731"/>
      <c r="U38" s="728"/>
      <c r="V38" s="732"/>
      <c r="W38" s="732" t="s">
        <v>864</v>
      </c>
      <c r="X38" s="732"/>
      <c r="Y38" s="733"/>
      <c r="Z38" s="728"/>
      <c r="AA38" s="734"/>
      <c r="AB38" s="728"/>
      <c r="AC38" s="731"/>
      <c r="AD38" s="731"/>
    </row>
    <row r="39" spans="1:30" ht="15" customHeight="1">
      <c r="A39" s="225">
        <v>31</v>
      </c>
      <c r="B39" s="217"/>
      <c r="C39" s="217"/>
      <c r="D39" s="241" t="s">
        <v>392</v>
      </c>
      <c r="E39" s="217"/>
      <c r="F39" s="241"/>
      <c r="G39" s="241"/>
      <c r="H39" s="728" t="s">
        <v>1112</v>
      </c>
      <c r="I39" s="729">
        <v>59350</v>
      </c>
      <c r="J39" s="728" t="s">
        <v>1113</v>
      </c>
      <c r="K39" s="729" t="s">
        <v>1114</v>
      </c>
      <c r="L39" s="728" t="s">
        <v>1115</v>
      </c>
      <c r="M39" s="728" t="s">
        <v>392</v>
      </c>
      <c r="N39" s="728"/>
      <c r="O39" s="728"/>
      <c r="P39" s="252"/>
      <c r="Q39" s="728" t="s">
        <v>817</v>
      </c>
      <c r="R39" s="731"/>
      <c r="S39" s="728" t="s">
        <v>863</v>
      </c>
      <c r="T39" s="731"/>
      <c r="U39" s="728" t="s">
        <v>1116</v>
      </c>
      <c r="V39" s="732"/>
      <c r="W39" s="732" t="s">
        <v>864</v>
      </c>
      <c r="X39" s="732"/>
      <c r="Y39" s="733"/>
      <c r="Z39" s="728"/>
      <c r="AA39" s="734"/>
      <c r="AB39" s="728"/>
      <c r="AC39" s="731"/>
      <c r="AD39" s="731"/>
    </row>
    <row r="40" spans="1:30" ht="15" customHeight="1">
      <c r="A40" s="225">
        <v>32</v>
      </c>
      <c r="B40" s="217"/>
      <c r="C40" s="217"/>
      <c r="D40" s="241" t="s">
        <v>1117</v>
      </c>
      <c r="E40" s="241"/>
      <c r="F40" s="241"/>
      <c r="G40" s="241"/>
      <c r="H40" s="263" t="s">
        <v>1118</v>
      </c>
      <c r="I40" s="729" t="s">
        <v>1119</v>
      </c>
      <c r="J40" s="728"/>
      <c r="K40" s="729" t="s">
        <v>1120</v>
      </c>
      <c r="L40" s="728"/>
      <c r="M40" s="728"/>
      <c r="N40" s="728"/>
      <c r="O40" s="728"/>
      <c r="P40" s="730"/>
      <c r="Q40" s="728" t="s">
        <v>817</v>
      </c>
      <c r="R40" s="731"/>
      <c r="S40" s="728" t="s">
        <v>863</v>
      </c>
      <c r="T40" s="281"/>
      <c r="U40" s="728"/>
      <c r="V40" s="728"/>
      <c r="W40" s="732" t="s">
        <v>864</v>
      </c>
      <c r="X40" s="728"/>
      <c r="Y40" s="733"/>
      <c r="Z40" s="728"/>
      <c r="AA40" s="734"/>
      <c r="AB40" s="728"/>
      <c r="AC40" s="731"/>
      <c r="AD40" s="731"/>
    </row>
    <row r="41" spans="1:30" ht="15" customHeight="1">
      <c r="A41" s="225">
        <v>33</v>
      </c>
      <c r="B41" s="216" t="s">
        <v>2493</v>
      </c>
      <c r="C41" s="514"/>
      <c r="D41" s="513"/>
      <c r="E41" s="513"/>
      <c r="F41" s="513"/>
      <c r="G41" s="513"/>
      <c r="H41" s="766"/>
      <c r="I41" s="767"/>
      <c r="J41" s="766"/>
      <c r="K41" s="729" t="s">
        <v>2494</v>
      </c>
      <c r="L41" s="728"/>
      <c r="M41" s="728"/>
      <c r="N41" s="728"/>
      <c r="O41" s="728"/>
      <c r="P41" s="730"/>
      <c r="Q41" s="728" t="s">
        <v>820</v>
      </c>
      <c r="R41" s="731" t="s">
        <v>864</v>
      </c>
      <c r="S41" s="378" t="s">
        <v>2494</v>
      </c>
      <c r="T41" s="731"/>
      <c r="U41" s="728"/>
      <c r="V41" s="732" t="s">
        <v>2495</v>
      </c>
      <c r="W41" s="732" t="s">
        <v>864</v>
      </c>
      <c r="X41" s="732"/>
      <c r="Y41" s="733"/>
      <c r="Z41" s="728"/>
      <c r="AA41" s="734"/>
      <c r="AB41" s="728"/>
      <c r="AC41" s="731"/>
      <c r="AD41" s="731"/>
    </row>
    <row r="42" spans="1:30" ht="15" customHeight="1">
      <c r="A42" s="225">
        <v>34</v>
      </c>
      <c r="B42" s="217"/>
      <c r="C42" s="262" t="s">
        <v>2496</v>
      </c>
      <c r="D42" s="514"/>
      <c r="E42" s="513"/>
      <c r="F42" s="513"/>
      <c r="G42" s="513"/>
      <c r="H42" s="766"/>
      <c r="I42" s="767"/>
      <c r="J42" s="766"/>
      <c r="K42" s="729" t="s">
        <v>2497</v>
      </c>
      <c r="L42" s="728"/>
      <c r="M42" s="728"/>
      <c r="N42" s="728"/>
      <c r="O42" s="728"/>
      <c r="P42" s="730"/>
      <c r="Q42" s="728" t="s">
        <v>817</v>
      </c>
      <c r="R42" s="731" t="s">
        <v>864</v>
      </c>
      <c r="S42" s="378" t="s">
        <v>2498</v>
      </c>
      <c r="T42" s="731"/>
      <c r="U42" s="728"/>
      <c r="V42" s="732" t="s">
        <v>2495</v>
      </c>
      <c r="W42" s="732" t="s">
        <v>864</v>
      </c>
      <c r="X42" s="732"/>
      <c r="Y42" s="733"/>
      <c r="Z42" s="728"/>
      <c r="AA42" s="734"/>
      <c r="AB42" s="728"/>
      <c r="AC42" s="731"/>
      <c r="AD42" s="731"/>
    </row>
    <row r="43" spans="1:30" ht="15" customHeight="1">
      <c r="A43" s="225">
        <v>35</v>
      </c>
      <c r="B43" s="217"/>
      <c r="C43" s="219"/>
      <c r="D43" s="219" t="s">
        <v>1534</v>
      </c>
      <c r="E43" s="241"/>
      <c r="F43" s="241"/>
      <c r="G43" s="241"/>
      <c r="H43" s="728" t="s">
        <v>2499</v>
      </c>
      <c r="I43" s="729"/>
      <c r="J43" s="728"/>
      <c r="K43" s="729" t="s">
        <v>1536</v>
      </c>
      <c r="L43" s="728"/>
      <c r="M43" s="728"/>
      <c r="N43" s="728"/>
      <c r="O43" s="728"/>
      <c r="P43" s="730"/>
      <c r="Q43" s="728" t="s">
        <v>817</v>
      </c>
      <c r="R43" s="731"/>
      <c r="S43" s="728" t="s">
        <v>863</v>
      </c>
      <c r="T43" s="731"/>
      <c r="U43" s="728"/>
      <c r="V43" s="732" t="s">
        <v>2495</v>
      </c>
      <c r="W43" s="732" t="s">
        <v>864</v>
      </c>
      <c r="X43" s="732"/>
      <c r="Y43" s="733"/>
      <c r="Z43" s="728"/>
      <c r="AA43" s="734"/>
      <c r="AB43" s="728"/>
      <c r="AC43" s="731"/>
      <c r="AD43" s="731"/>
    </row>
    <row r="44" spans="1:30" ht="15" customHeight="1">
      <c r="A44" s="225">
        <v>36</v>
      </c>
      <c r="B44" s="217"/>
      <c r="C44" s="219"/>
      <c r="D44" s="219" t="s">
        <v>1537</v>
      </c>
      <c r="E44" s="241"/>
      <c r="F44" s="241"/>
      <c r="G44" s="241"/>
      <c r="H44" s="728" t="s">
        <v>1538</v>
      </c>
      <c r="I44" s="729"/>
      <c r="J44" s="728"/>
      <c r="K44" s="729" t="s">
        <v>1539</v>
      </c>
      <c r="L44" s="728"/>
      <c r="M44" s="728"/>
      <c r="N44" s="728"/>
      <c r="O44" s="728"/>
      <c r="P44" s="730"/>
      <c r="Q44" s="728" t="s">
        <v>817</v>
      </c>
      <c r="R44" s="731"/>
      <c r="S44" s="728" t="s">
        <v>863</v>
      </c>
      <c r="T44" s="731"/>
      <c r="U44" s="728"/>
      <c r="V44" s="732" t="s">
        <v>2495</v>
      </c>
      <c r="W44" s="732" t="s">
        <v>864</v>
      </c>
      <c r="X44" s="732"/>
      <c r="Y44" s="733"/>
      <c r="Z44" s="728"/>
      <c r="AA44" s="734"/>
      <c r="AB44" s="728"/>
      <c r="AC44" s="731"/>
      <c r="AD44" s="731"/>
    </row>
    <row r="45" spans="1:30" ht="15" customHeight="1">
      <c r="A45" s="225">
        <v>37</v>
      </c>
      <c r="B45" s="217"/>
      <c r="C45" s="219"/>
      <c r="D45" s="219" t="s">
        <v>1540</v>
      </c>
      <c r="E45" s="241"/>
      <c r="F45" s="241"/>
      <c r="G45" s="241"/>
      <c r="H45" s="728" t="s">
        <v>1541</v>
      </c>
      <c r="I45" s="729"/>
      <c r="J45" s="728"/>
      <c r="K45" s="729" t="s">
        <v>1542</v>
      </c>
      <c r="L45" s="728"/>
      <c r="M45" s="728"/>
      <c r="N45" s="728"/>
      <c r="O45" s="728"/>
      <c r="P45" s="730"/>
      <c r="Q45" s="728" t="s">
        <v>817</v>
      </c>
      <c r="R45" s="731"/>
      <c r="S45" s="728" t="s">
        <v>863</v>
      </c>
      <c r="T45" s="731"/>
      <c r="U45" s="728"/>
      <c r="V45" s="732" t="s">
        <v>2495</v>
      </c>
      <c r="W45" s="732" t="s">
        <v>864</v>
      </c>
      <c r="X45" s="732"/>
      <c r="Y45" s="733"/>
      <c r="Z45" s="728"/>
      <c r="AA45" s="734"/>
      <c r="AB45" s="728"/>
      <c r="AC45" s="731"/>
      <c r="AD45" s="731"/>
    </row>
    <row r="46" spans="1:30" ht="15" customHeight="1">
      <c r="A46" s="225">
        <v>38</v>
      </c>
      <c r="B46" s="217"/>
      <c r="C46" s="219"/>
      <c r="D46" s="241" t="s">
        <v>2500</v>
      </c>
      <c r="E46" s="241"/>
      <c r="F46" s="241"/>
      <c r="G46" s="241"/>
      <c r="H46" s="728" t="s">
        <v>2501</v>
      </c>
      <c r="I46" s="729"/>
      <c r="J46" s="728"/>
      <c r="K46" s="729" t="s">
        <v>2502</v>
      </c>
      <c r="L46" s="728"/>
      <c r="M46" s="728"/>
      <c r="N46" s="728"/>
      <c r="O46" s="728"/>
      <c r="P46" s="730"/>
      <c r="Q46" s="728" t="s">
        <v>817</v>
      </c>
      <c r="R46" s="731"/>
      <c r="S46" s="728" t="s">
        <v>863</v>
      </c>
      <c r="T46" s="731"/>
      <c r="U46" s="728"/>
      <c r="V46" s="732" t="s">
        <v>2495</v>
      </c>
      <c r="W46" s="732" t="s">
        <v>864</v>
      </c>
      <c r="X46" s="732"/>
      <c r="Y46" s="733"/>
      <c r="Z46" s="728"/>
      <c r="AA46" s="734"/>
      <c r="AB46" s="728"/>
      <c r="AC46" s="731"/>
      <c r="AD46" s="731"/>
    </row>
    <row r="47" spans="1:30" ht="15" customHeight="1">
      <c r="A47" s="225">
        <v>39</v>
      </c>
      <c r="B47" s="217"/>
      <c r="C47" s="262" t="s">
        <v>2503</v>
      </c>
      <c r="D47" s="513"/>
      <c r="E47" s="513"/>
      <c r="F47" s="513"/>
      <c r="G47" s="513"/>
      <c r="H47" s="766"/>
      <c r="I47" s="767"/>
      <c r="J47" s="766"/>
      <c r="K47" s="729" t="s">
        <v>2504</v>
      </c>
      <c r="L47" s="728"/>
      <c r="M47" s="728"/>
      <c r="N47" s="728"/>
      <c r="O47" s="728"/>
      <c r="P47" s="730"/>
      <c r="Q47" s="728" t="s">
        <v>817</v>
      </c>
      <c r="R47" s="731"/>
      <c r="S47" s="378" t="s">
        <v>2504</v>
      </c>
      <c r="T47" s="731"/>
      <c r="U47" s="728"/>
      <c r="V47" s="732" t="s">
        <v>864</v>
      </c>
      <c r="W47" s="732" t="s">
        <v>864</v>
      </c>
      <c r="X47" s="732"/>
      <c r="Y47" s="733"/>
      <c r="Z47" s="728"/>
      <c r="AA47" s="734"/>
      <c r="AB47" s="728"/>
      <c r="AC47" s="731"/>
      <c r="AD47" s="731"/>
    </row>
    <row r="48" spans="1:30" ht="15" customHeight="1">
      <c r="A48" s="225">
        <v>40</v>
      </c>
      <c r="B48" s="217"/>
      <c r="C48" s="219"/>
      <c r="D48" s="219" t="s">
        <v>2505</v>
      </c>
      <c r="E48" s="241"/>
      <c r="F48" s="241"/>
      <c r="G48" s="241"/>
      <c r="H48" s="728" t="s">
        <v>2506</v>
      </c>
      <c r="I48" s="729"/>
      <c r="J48" s="728"/>
      <c r="K48" s="729" t="s">
        <v>2507</v>
      </c>
      <c r="L48" s="728"/>
      <c r="M48" s="728"/>
      <c r="N48" s="728"/>
      <c r="O48" s="728"/>
      <c r="P48" s="730"/>
      <c r="Q48" s="728" t="s">
        <v>817</v>
      </c>
      <c r="R48" s="731"/>
      <c r="S48" s="728" t="s">
        <v>863</v>
      </c>
      <c r="T48" s="731"/>
      <c r="U48" s="728"/>
      <c r="V48" s="732" t="s">
        <v>864</v>
      </c>
      <c r="W48" s="732" t="s">
        <v>864</v>
      </c>
      <c r="X48" s="732"/>
      <c r="Y48" s="733"/>
      <c r="Z48" s="728"/>
      <c r="AA48" s="734"/>
      <c r="AB48" s="728"/>
      <c r="AC48" s="731"/>
      <c r="AD48" s="731"/>
    </row>
    <row r="49" spans="1:30" ht="15" customHeight="1">
      <c r="A49" s="225">
        <v>41</v>
      </c>
      <c r="B49" s="217"/>
      <c r="C49" s="219"/>
      <c r="D49" s="219" t="s">
        <v>2508</v>
      </c>
      <c r="E49" s="241"/>
      <c r="F49" s="241"/>
      <c r="G49" s="241"/>
      <c r="H49" s="728" t="s">
        <v>2509</v>
      </c>
      <c r="I49" s="729"/>
      <c r="J49" s="728"/>
      <c r="K49" s="729" t="s">
        <v>2510</v>
      </c>
      <c r="L49" s="728"/>
      <c r="M49" s="728"/>
      <c r="N49" s="728"/>
      <c r="O49" s="728"/>
      <c r="P49" s="730"/>
      <c r="Q49" s="728" t="s">
        <v>817</v>
      </c>
      <c r="R49" s="731"/>
      <c r="S49" s="728" t="s">
        <v>1658</v>
      </c>
      <c r="T49" s="731"/>
      <c r="U49" s="728"/>
      <c r="V49" s="732" t="s">
        <v>864</v>
      </c>
      <c r="W49" s="732" t="s">
        <v>864</v>
      </c>
      <c r="X49" s="732"/>
      <c r="Y49" s="733"/>
      <c r="Z49" s="728"/>
      <c r="AA49" s="734"/>
      <c r="AB49" s="728"/>
      <c r="AC49" s="731"/>
      <c r="AD49" s="731"/>
    </row>
    <row r="50" spans="1:30" ht="15" customHeight="1">
      <c r="A50" s="225">
        <v>42</v>
      </c>
      <c r="B50" s="217"/>
      <c r="C50" s="219"/>
      <c r="D50" s="219" t="s">
        <v>2511</v>
      </c>
      <c r="E50" s="241"/>
      <c r="F50" s="241"/>
      <c r="G50" s="241"/>
      <c r="H50" s="728"/>
      <c r="I50" s="729"/>
      <c r="J50" s="728"/>
      <c r="K50" s="729" t="s">
        <v>2512</v>
      </c>
      <c r="L50" s="728"/>
      <c r="M50" s="728"/>
      <c r="N50" s="728"/>
      <c r="O50" s="728"/>
      <c r="P50" s="730"/>
      <c r="Q50" s="728" t="s">
        <v>817</v>
      </c>
      <c r="R50" s="731"/>
      <c r="S50" s="728" t="s">
        <v>863</v>
      </c>
      <c r="T50" s="731"/>
      <c r="U50" s="728"/>
      <c r="V50" s="732" t="s">
        <v>864</v>
      </c>
      <c r="W50" s="732" t="s">
        <v>864</v>
      </c>
      <c r="X50" s="732"/>
      <c r="Y50" s="733"/>
      <c r="Z50" s="728"/>
      <c r="AA50" s="734"/>
      <c r="AB50" s="728"/>
      <c r="AC50" s="731"/>
      <c r="AD50" s="731"/>
    </row>
    <row r="51" spans="1:30" ht="15" customHeight="1">
      <c r="A51" s="225">
        <v>43</v>
      </c>
      <c r="B51" s="217"/>
      <c r="C51" s="219"/>
      <c r="D51" s="219" t="s">
        <v>2513</v>
      </c>
      <c r="E51" s="241"/>
      <c r="F51" s="241"/>
      <c r="G51" s="241"/>
      <c r="H51" s="728"/>
      <c r="I51" s="729"/>
      <c r="J51" s="728"/>
      <c r="K51" s="729" t="s">
        <v>2514</v>
      </c>
      <c r="L51" s="728"/>
      <c r="M51" s="728"/>
      <c r="N51" s="728"/>
      <c r="O51" s="728"/>
      <c r="P51" s="730"/>
      <c r="Q51" s="728" t="s">
        <v>817</v>
      </c>
      <c r="R51" s="731"/>
      <c r="S51" s="728" t="s">
        <v>863</v>
      </c>
      <c r="T51" s="731"/>
      <c r="U51" s="728"/>
      <c r="V51" s="732" t="s">
        <v>864</v>
      </c>
      <c r="W51" s="732" t="s">
        <v>864</v>
      </c>
      <c r="X51" s="732"/>
      <c r="Y51" s="733"/>
      <c r="Z51" s="728"/>
      <c r="AA51" s="734"/>
      <c r="AB51" s="728"/>
      <c r="AC51" s="731"/>
      <c r="AD51" s="731"/>
    </row>
    <row r="52" spans="1:30" ht="15" customHeight="1">
      <c r="A52" s="225">
        <v>44</v>
      </c>
      <c r="B52" s="217"/>
      <c r="C52" s="219"/>
      <c r="D52" s="219" t="s">
        <v>2515</v>
      </c>
      <c r="E52" s="241"/>
      <c r="F52" s="241"/>
      <c r="G52" s="241"/>
      <c r="H52" s="728" t="s">
        <v>2516</v>
      </c>
      <c r="I52" s="729"/>
      <c r="J52" s="728"/>
      <c r="K52" s="729" t="s">
        <v>2517</v>
      </c>
      <c r="L52" s="728"/>
      <c r="M52" s="728"/>
      <c r="N52" s="728"/>
      <c r="O52" s="728"/>
      <c r="P52" s="730"/>
      <c r="Q52" s="728" t="s">
        <v>817</v>
      </c>
      <c r="R52" s="731"/>
      <c r="S52" s="728" t="s">
        <v>863</v>
      </c>
      <c r="T52" s="731"/>
      <c r="U52" s="728"/>
      <c r="V52" s="732" t="s">
        <v>864</v>
      </c>
      <c r="W52" s="732" t="s">
        <v>864</v>
      </c>
      <c r="X52" s="732"/>
      <c r="Y52" s="733"/>
      <c r="Z52" s="728"/>
      <c r="AA52" s="734"/>
      <c r="AB52" s="728"/>
      <c r="AC52" s="731"/>
      <c r="AD52" s="731"/>
    </row>
    <row r="53" spans="1:30" ht="15" customHeight="1">
      <c r="A53" s="225">
        <v>45</v>
      </c>
      <c r="B53" s="217"/>
      <c r="C53" s="219"/>
      <c r="D53" s="219" t="s">
        <v>2518</v>
      </c>
      <c r="E53" s="241"/>
      <c r="F53" s="241"/>
      <c r="G53" s="241"/>
      <c r="H53" s="728"/>
      <c r="I53" s="729"/>
      <c r="J53" s="728"/>
      <c r="K53" s="729" t="s">
        <v>2519</v>
      </c>
      <c r="L53" s="728"/>
      <c r="M53" s="728"/>
      <c r="N53" s="728"/>
      <c r="O53" s="728"/>
      <c r="P53" s="730"/>
      <c r="Q53" s="728" t="s">
        <v>817</v>
      </c>
      <c r="R53" s="731"/>
      <c r="S53" s="728" t="s">
        <v>863</v>
      </c>
      <c r="T53" s="731"/>
      <c r="U53" s="728"/>
      <c r="V53" s="732" t="s">
        <v>864</v>
      </c>
      <c r="W53" s="732" t="s">
        <v>864</v>
      </c>
      <c r="X53" s="732"/>
      <c r="Y53" s="733"/>
      <c r="Z53" s="728"/>
      <c r="AA53" s="734"/>
      <c r="AB53" s="728"/>
      <c r="AC53" s="731"/>
      <c r="AD53" s="731"/>
    </row>
    <row r="54" spans="1:30" ht="15" customHeight="1">
      <c r="A54" s="225">
        <v>46</v>
      </c>
      <c r="B54" s="217"/>
      <c r="C54" s="219"/>
      <c r="D54" s="219" t="s">
        <v>2520</v>
      </c>
      <c r="E54" s="241"/>
      <c r="F54" s="241"/>
      <c r="G54" s="241"/>
      <c r="H54" s="728"/>
      <c r="I54" s="729"/>
      <c r="J54" s="728"/>
      <c r="K54" s="729" t="s">
        <v>2521</v>
      </c>
      <c r="L54" s="728"/>
      <c r="M54" s="728"/>
      <c r="N54" s="728"/>
      <c r="O54" s="728"/>
      <c r="P54" s="730"/>
      <c r="Q54" s="728" t="s">
        <v>817</v>
      </c>
      <c r="R54" s="731"/>
      <c r="S54" s="728" t="s">
        <v>1658</v>
      </c>
      <c r="T54" s="731"/>
      <c r="U54" s="728"/>
      <c r="V54" s="732" t="s">
        <v>864</v>
      </c>
      <c r="W54" s="732" t="s">
        <v>864</v>
      </c>
      <c r="X54" s="732"/>
      <c r="Y54" s="733"/>
      <c r="Z54" s="728"/>
      <c r="AA54" s="734"/>
      <c r="AB54" s="728"/>
      <c r="AC54" s="731"/>
      <c r="AD54" s="731"/>
    </row>
    <row r="55" spans="1:30" ht="15" customHeight="1">
      <c r="A55" s="225">
        <v>47</v>
      </c>
      <c r="B55" s="217"/>
      <c r="C55" s="219"/>
      <c r="D55" s="219" t="s">
        <v>2522</v>
      </c>
      <c r="E55" s="241"/>
      <c r="F55" s="241"/>
      <c r="G55" s="241"/>
      <c r="H55" s="728"/>
      <c r="I55" s="729"/>
      <c r="J55" s="728"/>
      <c r="K55" s="729" t="s">
        <v>2523</v>
      </c>
      <c r="L55" s="728"/>
      <c r="M55" s="728"/>
      <c r="N55" s="728"/>
      <c r="O55" s="728"/>
      <c r="P55" s="730"/>
      <c r="Q55" s="728" t="s">
        <v>817</v>
      </c>
      <c r="R55" s="731"/>
      <c r="S55" s="728" t="s">
        <v>863</v>
      </c>
      <c r="T55" s="731"/>
      <c r="U55" s="728"/>
      <c r="V55" s="732" t="s">
        <v>864</v>
      </c>
      <c r="W55" s="732" t="s">
        <v>864</v>
      </c>
      <c r="X55" s="732"/>
      <c r="Y55" s="733"/>
      <c r="Z55" s="728"/>
      <c r="AA55" s="734"/>
      <c r="AB55" s="728"/>
      <c r="AC55" s="731"/>
      <c r="AD55" s="731"/>
    </row>
    <row r="56" spans="1:30" ht="15" customHeight="1">
      <c r="A56" s="225">
        <v>48</v>
      </c>
      <c r="B56" s="217"/>
      <c r="C56" s="219"/>
      <c r="D56" s="219" t="s">
        <v>2524</v>
      </c>
      <c r="E56" s="241"/>
      <c r="F56" s="241"/>
      <c r="G56" s="241"/>
      <c r="H56" s="728"/>
      <c r="I56" s="729"/>
      <c r="J56" s="728"/>
      <c r="K56" s="729" t="s">
        <v>2525</v>
      </c>
      <c r="L56" s="728"/>
      <c r="M56" s="728"/>
      <c r="N56" s="728"/>
      <c r="O56" s="728"/>
      <c r="P56" s="730"/>
      <c r="Q56" s="728" t="s">
        <v>817</v>
      </c>
      <c r="R56" s="731"/>
      <c r="S56" s="728" t="s">
        <v>863</v>
      </c>
      <c r="T56" s="731"/>
      <c r="U56" s="728"/>
      <c r="V56" s="732" t="s">
        <v>864</v>
      </c>
      <c r="W56" s="732" t="s">
        <v>864</v>
      </c>
      <c r="X56" s="732"/>
      <c r="Y56" s="733"/>
      <c r="Z56" s="728"/>
      <c r="AA56" s="734"/>
      <c r="AB56" s="728"/>
      <c r="AC56" s="731"/>
      <c r="AD56" s="731"/>
    </row>
    <row r="57" spans="1:30" ht="15" customHeight="1">
      <c r="A57" s="225">
        <v>49</v>
      </c>
      <c r="B57" s="217"/>
      <c r="C57" s="262" t="s">
        <v>2526</v>
      </c>
      <c r="D57" s="513"/>
      <c r="E57" s="513"/>
      <c r="F57" s="513"/>
      <c r="G57" s="513"/>
      <c r="H57" s="766"/>
      <c r="I57" s="767"/>
      <c r="J57" s="766"/>
      <c r="K57" s="729" t="s">
        <v>2527</v>
      </c>
      <c r="L57" s="728"/>
      <c r="M57" s="728"/>
      <c r="N57" s="728"/>
      <c r="O57" s="728"/>
      <c r="P57" s="730"/>
      <c r="Q57" s="728" t="s">
        <v>817</v>
      </c>
      <c r="R57" s="731"/>
      <c r="S57" s="378" t="s">
        <v>2527</v>
      </c>
      <c r="T57" s="731"/>
      <c r="U57" s="728"/>
      <c r="V57" s="732"/>
      <c r="W57" s="732" t="s">
        <v>864</v>
      </c>
      <c r="X57" s="732"/>
      <c r="Y57" s="733"/>
      <c r="Z57" s="728"/>
      <c r="AA57" s="734"/>
      <c r="AB57" s="728"/>
      <c r="AC57" s="731"/>
      <c r="AD57" s="731"/>
    </row>
    <row r="58" spans="1:30" ht="15" customHeight="1">
      <c r="A58" s="225">
        <v>50</v>
      </c>
      <c r="B58" s="217"/>
      <c r="C58" s="219"/>
      <c r="D58" s="219" t="s">
        <v>2528</v>
      </c>
      <c r="E58" s="241"/>
      <c r="F58" s="241"/>
      <c r="G58" s="241"/>
      <c r="H58" s="728"/>
      <c r="I58" s="729"/>
      <c r="J58" s="728"/>
      <c r="K58" s="729" t="s">
        <v>2529</v>
      </c>
      <c r="L58" s="728"/>
      <c r="M58" s="728"/>
      <c r="N58" s="728"/>
      <c r="O58" s="728"/>
      <c r="P58" s="730"/>
      <c r="Q58" s="728" t="s">
        <v>817</v>
      </c>
      <c r="R58" s="731"/>
      <c r="S58" s="728" t="s">
        <v>1658</v>
      </c>
      <c r="T58" s="731"/>
      <c r="U58" s="728"/>
      <c r="V58" s="732"/>
      <c r="W58" s="732" t="s">
        <v>864</v>
      </c>
      <c r="X58" s="732"/>
      <c r="Y58" s="733"/>
      <c r="Z58" s="728"/>
      <c r="AA58" s="734"/>
      <c r="AB58" s="728"/>
      <c r="AC58" s="731"/>
      <c r="AD58" s="731"/>
    </row>
    <row r="59" spans="1:30" ht="15" customHeight="1">
      <c r="A59" s="225">
        <v>51</v>
      </c>
      <c r="B59" s="217"/>
      <c r="C59" s="219"/>
      <c r="D59" s="219" t="s">
        <v>2530</v>
      </c>
      <c r="E59" s="241"/>
      <c r="F59" s="241"/>
      <c r="G59" s="241"/>
      <c r="H59" s="728" t="s">
        <v>2531</v>
      </c>
      <c r="I59" s="729"/>
      <c r="J59" s="728"/>
      <c r="K59" s="729" t="s">
        <v>2532</v>
      </c>
      <c r="L59" s="728"/>
      <c r="M59" s="728"/>
      <c r="N59" s="728"/>
      <c r="O59" s="728"/>
      <c r="P59" s="730"/>
      <c r="Q59" s="728" t="s">
        <v>817</v>
      </c>
      <c r="R59" s="731"/>
      <c r="S59" s="728" t="s">
        <v>863</v>
      </c>
      <c r="T59" s="731"/>
      <c r="U59" s="728"/>
      <c r="V59" s="732"/>
      <c r="W59" s="732" t="s">
        <v>864</v>
      </c>
      <c r="X59" s="732"/>
      <c r="Y59" s="733"/>
      <c r="Z59" s="728"/>
      <c r="AA59" s="734"/>
      <c r="AB59" s="728"/>
      <c r="AC59" s="731"/>
      <c r="AD59" s="731"/>
    </row>
    <row r="60" spans="1:30" ht="15" customHeight="1">
      <c r="A60" s="225">
        <v>52</v>
      </c>
      <c r="B60" s="217"/>
      <c r="C60" s="219"/>
      <c r="D60" s="219" t="s">
        <v>2533</v>
      </c>
      <c r="E60" s="241"/>
      <c r="F60" s="241"/>
      <c r="G60" s="241"/>
      <c r="H60" s="728" t="s">
        <v>2534</v>
      </c>
      <c r="I60" s="729"/>
      <c r="J60" s="728"/>
      <c r="K60" s="729" t="s">
        <v>2535</v>
      </c>
      <c r="L60" s="728"/>
      <c r="M60" s="728"/>
      <c r="N60" s="728"/>
      <c r="O60" s="728"/>
      <c r="P60" s="730"/>
      <c r="Q60" s="728" t="s">
        <v>817</v>
      </c>
      <c r="R60" s="731"/>
      <c r="S60" s="728" t="s">
        <v>863</v>
      </c>
      <c r="T60" s="731"/>
      <c r="U60" s="728"/>
      <c r="V60" s="732"/>
      <c r="W60" s="732" t="s">
        <v>864</v>
      </c>
      <c r="X60" s="732"/>
      <c r="Y60" s="733"/>
      <c r="Z60" s="728"/>
      <c r="AA60" s="734"/>
      <c r="AB60" s="728"/>
      <c r="AC60" s="731"/>
      <c r="AD60" s="731"/>
    </row>
    <row r="61" spans="1:30" ht="15" customHeight="1">
      <c r="A61" s="225">
        <v>53</v>
      </c>
      <c r="B61" s="217"/>
      <c r="C61" s="219"/>
      <c r="D61" s="516" t="s">
        <v>2536</v>
      </c>
      <c r="E61" s="241"/>
      <c r="F61" s="241"/>
      <c r="G61" s="241"/>
      <c r="H61" s="728"/>
      <c r="I61" s="729"/>
      <c r="J61" s="728"/>
      <c r="K61" s="729" t="s">
        <v>2537</v>
      </c>
      <c r="L61" s="728"/>
      <c r="M61" s="728"/>
      <c r="N61" s="728"/>
      <c r="O61" s="728"/>
      <c r="P61" s="730"/>
      <c r="Q61" s="728" t="s">
        <v>817</v>
      </c>
      <c r="R61" s="731"/>
      <c r="S61" s="728" t="s">
        <v>1658</v>
      </c>
      <c r="T61" s="731"/>
      <c r="U61" s="728"/>
      <c r="V61" s="732"/>
      <c r="W61" s="732" t="s">
        <v>864</v>
      </c>
      <c r="X61" s="732"/>
      <c r="Y61" s="733"/>
      <c r="Z61" s="728"/>
      <c r="AA61" s="734"/>
      <c r="AB61" s="728"/>
      <c r="AC61" s="731"/>
      <c r="AD61" s="731"/>
    </row>
    <row r="62" spans="1:30" ht="15" customHeight="1">
      <c r="A62" s="225">
        <v>54</v>
      </c>
      <c r="B62" s="217"/>
      <c r="C62" s="219"/>
      <c r="D62" s="516" t="s">
        <v>2538</v>
      </c>
      <c r="E62" s="241"/>
      <c r="F62" s="241"/>
      <c r="G62" s="241"/>
      <c r="H62" s="728"/>
      <c r="I62" s="729"/>
      <c r="J62" s="728"/>
      <c r="K62" s="729" t="s">
        <v>2539</v>
      </c>
      <c r="L62" s="728"/>
      <c r="M62" s="728"/>
      <c r="N62" s="728"/>
      <c r="O62" s="728"/>
      <c r="P62" s="730"/>
      <c r="Q62" s="728" t="s">
        <v>817</v>
      </c>
      <c r="R62" s="731"/>
      <c r="S62" s="728" t="s">
        <v>1658</v>
      </c>
      <c r="T62" s="731"/>
      <c r="U62" s="728"/>
      <c r="V62" s="732"/>
      <c r="W62" s="732" t="s">
        <v>864</v>
      </c>
      <c r="X62" s="732"/>
      <c r="Y62" s="733"/>
      <c r="Z62" s="728"/>
      <c r="AA62" s="734"/>
      <c r="AB62" s="728"/>
      <c r="AC62" s="731"/>
      <c r="AD62" s="731"/>
    </row>
    <row r="63" spans="1:30" ht="15" customHeight="1">
      <c r="A63" s="225">
        <v>55</v>
      </c>
      <c r="B63" s="217"/>
      <c r="C63" s="219"/>
      <c r="D63" s="516" t="s">
        <v>2540</v>
      </c>
      <c r="E63" s="241"/>
      <c r="F63" s="241"/>
      <c r="G63" s="241"/>
      <c r="H63" s="728"/>
      <c r="I63" s="729"/>
      <c r="J63" s="728"/>
      <c r="K63" s="729" t="s">
        <v>2541</v>
      </c>
      <c r="L63" s="728"/>
      <c r="M63" s="728"/>
      <c r="N63" s="728"/>
      <c r="O63" s="728"/>
      <c r="P63" s="730"/>
      <c r="Q63" s="728" t="s">
        <v>817</v>
      </c>
      <c r="R63" s="731"/>
      <c r="S63" s="728" t="s">
        <v>1658</v>
      </c>
      <c r="T63" s="731"/>
      <c r="U63" s="728"/>
      <c r="V63" s="732"/>
      <c r="W63" s="732" t="s">
        <v>864</v>
      </c>
      <c r="X63" s="732"/>
      <c r="Y63" s="733"/>
      <c r="Z63" s="728"/>
      <c r="AA63" s="734"/>
      <c r="AB63" s="728"/>
      <c r="AC63" s="731"/>
      <c r="AD63" s="731"/>
    </row>
    <row r="64" spans="1:30" ht="15" customHeight="1">
      <c r="A64" s="225">
        <v>56</v>
      </c>
      <c r="B64" s="217"/>
      <c r="C64" s="219"/>
      <c r="D64" s="516" t="s">
        <v>2542</v>
      </c>
      <c r="E64" s="241"/>
      <c r="F64" s="241"/>
      <c r="G64" s="241"/>
      <c r="H64" s="728"/>
      <c r="I64" s="729"/>
      <c r="J64" s="728"/>
      <c r="K64" s="729" t="s">
        <v>2543</v>
      </c>
      <c r="L64" s="728"/>
      <c r="M64" s="728"/>
      <c r="N64" s="728"/>
      <c r="O64" s="728"/>
      <c r="P64" s="730"/>
      <c r="Q64" s="728" t="s">
        <v>817</v>
      </c>
      <c r="R64" s="731"/>
      <c r="S64" s="728" t="s">
        <v>1658</v>
      </c>
      <c r="T64" s="731"/>
      <c r="U64" s="728"/>
      <c r="V64" s="732"/>
      <c r="W64" s="732" t="s">
        <v>864</v>
      </c>
      <c r="X64" s="732"/>
      <c r="Y64" s="733"/>
      <c r="Z64" s="728"/>
      <c r="AA64" s="734"/>
      <c r="AB64" s="728"/>
      <c r="AC64" s="731"/>
      <c r="AD64" s="731"/>
    </row>
    <row r="65" spans="1:30" ht="15" customHeight="1">
      <c r="A65" s="225">
        <v>57</v>
      </c>
      <c r="B65" s="217"/>
      <c r="C65" s="219"/>
      <c r="D65" s="241"/>
      <c r="E65" s="241"/>
      <c r="F65" s="241"/>
      <c r="G65" s="241"/>
      <c r="H65" s="728"/>
      <c r="I65" s="729"/>
      <c r="J65" s="728"/>
      <c r="K65" s="729"/>
      <c r="L65" s="728"/>
      <c r="M65" s="728"/>
      <c r="N65" s="728"/>
      <c r="O65" s="728"/>
      <c r="P65" s="730"/>
      <c r="Q65" s="728"/>
      <c r="R65" s="731"/>
      <c r="S65" s="728"/>
      <c r="T65" s="731"/>
      <c r="U65" s="728"/>
      <c r="V65" s="732"/>
      <c r="W65" s="732" t="s">
        <v>864</v>
      </c>
      <c r="X65" s="732"/>
      <c r="Y65" s="733"/>
      <c r="Z65" s="728"/>
      <c r="AA65" s="734"/>
      <c r="AB65" s="728"/>
      <c r="AC65" s="731"/>
      <c r="AD65" s="731"/>
    </row>
    <row r="66" spans="1:30" ht="15" customHeight="1">
      <c r="A66" s="225">
        <v>58</v>
      </c>
      <c r="B66" s="217"/>
      <c r="C66" s="219"/>
      <c r="D66" s="516" t="s">
        <v>2544</v>
      </c>
      <c r="E66" s="241"/>
      <c r="F66" s="241"/>
      <c r="G66" s="241"/>
      <c r="H66" s="728"/>
      <c r="I66" s="729"/>
      <c r="J66" s="728"/>
      <c r="K66" s="729" t="s">
        <v>2545</v>
      </c>
      <c r="L66" s="728"/>
      <c r="M66" s="728"/>
      <c r="N66" s="728"/>
      <c r="O66" s="728"/>
      <c r="P66" s="730"/>
      <c r="Q66" s="728" t="s">
        <v>817</v>
      </c>
      <c r="R66" s="731"/>
      <c r="S66" s="728" t="s">
        <v>1658</v>
      </c>
      <c r="T66" s="731"/>
      <c r="U66" s="728"/>
      <c r="V66" s="732"/>
      <c r="W66" s="732" t="s">
        <v>864</v>
      </c>
      <c r="X66" s="732"/>
      <c r="Y66" s="733"/>
      <c r="Z66" s="728"/>
      <c r="AA66" s="734"/>
      <c r="AB66" s="728"/>
      <c r="AC66" s="731"/>
      <c r="AD66" s="731"/>
    </row>
    <row r="67" spans="1:30" ht="15" customHeight="1">
      <c r="A67" s="225">
        <v>59</v>
      </c>
      <c r="B67" s="217"/>
      <c r="C67" s="219"/>
      <c r="D67" s="516" t="s">
        <v>2546</v>
      </c>
      <c r="E67" s="241"/>
      <c r="F67" s="241"/>
      <c r="G67" s="241"/>
      <c r="H67" s="728"/>
      <c r="I67" s="729"/>
      <c r="J67" s="728"/>
      <c r="K67" s="729" t="s">
        <v>2547</v>
      </c>
      <c r="L67" s="728"/>
      <c r="M67" s="728"/>
      <c r="N67" s="728"/>
      <c r="O67" s="728"/>
      <c r="P67" s="730"/>
      <c r="Q67" s="728" t="s">
        <v>817</v>
      </c>
      <c r="R67" s="731"/>
      <c r="S67" s="728" t="s">
        <v>1658</v>
      </c>
      <c r="T67" s="731"/>
      <c r="U67" s="728"/>
      <c r="V67" s="732"/>
      <c r="W67" s="732" t="s">
        <v>864</v>
      </c>
      <c r="X67" s="732"/>
      <c r="Y67" s="733"/>
      <c r="Z67" s="728"/>
      <c r="AA67" s="734"/>
      <c r="AB67" s="728"/>
      <c r="AC67" s="731"/>
      <c r="AD67" s="731"/>
    </row>
    <row r="68" spans="1:30" ht="15" customHeight="1">
      <c r="A68" s="225">
        <v>60</v>
      </c>
      <c r="B68" s="217"/>
      <c r="C68" s="219"/>
      <c r="D68" s="516" t="s">
        <v>2548</v>
      </c>
      <c r="E68" s="241"/>
      <c r="F68" s="241"/>
      <c r="G68" s="241"/>
      <c r="H68" s="728"/>
      <c r="I68" s="729"/>
      <c r="J68" s="728"/>
      <c r="K68" s="729" t="s">
        <v>2549</v>
      </c>
      <c r="L68" s="728"/>
      <c r="M68" s="728"/>
      <c r="N68" s="728"/>
      <c r="O68" s="728"/>
      <c r="P68" s="730"/>
      <c r="Q68" s="728" t="s">
        <v>817</v>
      </c>
      <c r="R68" s="731"/>
      <c r="S68" s="728" t="s">
        <v>1658</v>
      </c>
      <c r="T68" s="731"/>
      <c r="U68" s="728"/>
      <c r="V68" s="732"/>
      <c r="W68" s="732" t="s">
        <v>864</v>
      </c>
      <c r="X68" s="732"/>
      <c r="Y68" s="733"/>
      <c r="Z68" s="728"/>
      <c r="AA68" s="734"/>
      <c r="AB68" s="728"/>
      <c r="AC68" s="731"/>
      <c r="AD68" s="731"/>
    </row>
    <row r="69" spans="1:30" ht="15" customHeight="1">
      <c r="A69" s="225">
        <v>61</v>
      </c>
      <c r="B69" s="216" t="s">
        <v>2550</v>
      </c>
      <c r="C69" s="514"/>
      <c r="D69" s="513"/>
      <c r="E69" s="513"/>
      <c r="F69" s="513"/>
      <c r="G69" s="513"/>
      <c r="H69" s="766"/>
      <c r="I69" s="767"/>
      <c r="J69" s="766"/>
      <c r="K69" s="729" t="s">
        <v>1985</v>
      </c>
      <c r="L69" s="728"/>
      <c r="M69" s="728"/>
      <c r="N69" s="728"/>
      <c r="O69" s="728"/>
      <c r="P69" s="730"/>
      <c r="Q69" s="728" t="s">
        <v>817</v>
      </c>
      <c r="R69" s="731"/>
      <c r="S69" s="728"/>
      <c r="T69" s="731"/>
      <c r="U69" s="728"/>
      <c r="V69" s="732"/>
      <c r="W69" s="732" t="s">
        <v>864</v>
      </c>
      <c r="X69" s="732"/>
      <c r="Y69" s="733"/>
      <c r="Z69" s="728"/>
      <c r="AA69" s="734"/>
      <c r="AB69" s="728"/>
      <c r="AC69" s="731"/>
      <c r="AD69" s="731"/>
    </row>
    <row r="70" spans="1:30" ht="15" customHeight="1">
      <c r="A70" s="225">
        <v>62</v>
      </c>
      <c r="B70" s="217"/>
      <c r="C70" s="219" t="s">
        <v>2551</v>
      </c>
      <c r="D70" s="241"/>
      <c r="E70" s="241"/>
      <c r="F70" s="241"/>
      <c r="G70" s="241"/>
      <c r="H70" s="728" t="s">
        <v>2552</v>
      </c>
      <c r="I70" s="729"/>
      <c r="J70" s="728"/>
      <c r="K70" s="729" t="s">
        <v>2553</v>
      </c>
      <c r="L70" s="728"/>
      <c r="M70" s="728"/>
      <c r="N70" s="728"/>
      <c r="O70" s="728"/>
      <c r="P70" s="730"/>
      <c r="Q70" s="728" t="s">
        <v>817</v>
      </c>
      <c r="R70" s="731"/>
      <c r="S70" s="728"/>
      <c r="T70" s="731"/>
      <c r="U70" s="728"/>
      <c r="V70" s="732"/>
      <c r="W70" s="732" t="s">
        <v>864</v>
      </c>
      <c r="X70" s="732"/>
      <c r="Y70" s="733"/>
      <c r="Z70" s="728"/>
      <c r="AA70" s="734"/>
      <c r="AB70" s="728"/>
      <c r="AC70" s="731"/>
      <c r="AD70" s="731"/>
    </row>
    <row r="71" spans="1:30" ht="15" customHeight="1">
      <c r="A71" s="225">
        <v>63</v>
      </c>
      <c r="B71" s="217"/>
      <c r="C71" s="219" t="s">
        <v>2554</v>
      </c>
      <c r="D71" s="241"/>
      <c r="E71" s="241"/>
      <c r="F71" s="241"/>
      <c r="G71" s="241"/>
      <c r="H71" s="728" t="s">
        <v>2555</v>
      </c>
      <c r="I71" s="729"/>
      <c r="J71" s="728"/>
      <c r="K71" s="729" t="s">
        <v>2514</v>
      </c>
      <c r="L71" s="728"/>
      <c r="M71" s="728"/>
      <c r="N71" s="728"/>
      <c r="O71" s="728"/>
      <c r="P71" s="730"/>
      <c r="Q71" s="728" t="s">
        <v>817</v>
      </c>
      <c r="R71" s="731"/>
      <c r="S71" s="728"/>
      <c r="T71" s="731"/>
      <c r="U71" s="728"/>
      <c r="V71" s="732"/>
      <c r="W71" s="732" t="s">
        <v>864</v>
      </c>
      <c r="X71" s="732"/>
      <c r="Y71" s="733"/>
      <c r="Z71" s="728"/>
      <c r="AA71" s="734"/>
      <c r="AB71" s="728"/>
      <c r="AC71" s="731"/>
      <c r="AD71" s="731"/>
    </row>
    <row r="72" spans="1:30" ht="15" customHeight="1">
      <c r="A72" s="225">
        <v>64</v>
      </c>
      <c r="B72" s="217"/>
      <c r="C72" s="219" t="s">
        <v>2556</v>
      </c>
      <c r="D72" s="241"/>
      <c r="E72" s="241"/>
      <c r="F72" s="241"/>
      <c r="G72" s="241"/>
      <c r="H72" s="728"/>
      <c r="I72" s="729"/>
      <c r="J72" s="728"/>
      <c r="K72" s="729" t="s">
        <v>2557</v>
      </c>
      <c r="L72" s="728"/>
      <c r="M72" s="728"/>
      <c r="N72" s="728"/>
      <c r="O72" s="728"/>
      <c r="P72" s="730"/>
      <c r="Q72" s="728" t="s">
        <v>817</v>
      </c>
      <c r="R72" s="731"/>
      <c r="S72" s="728" t="s">
        <v>1658</v>
      </c>
      <c r="T72" s="731"/>
      <c r="U72" s="728"/>
      <c r="V72" s="732"/>
      <c r="W72" s="732" t="s">
        <v>864</v>
      </c>
      <c r="X72" s="732"/>
      <c r="Y72" s="733"/>
      <c r="Z72" s="728"/>
      <c r="AA72" s="734"/>
      <c r="AB72" s="728"/>
      <c r="AC72" s="731"/>
      <c r="AD72" s="731"/>
    </row>
    <row r="73" spans="1:30" ht="15" customHeight="1">
      <c r="A73" s="225">
        <v>65</v>
      </c>
      <c r="B73" s="217"/>
      <c r="C73" s="219" t="s">
        <v>2558</v>
      </c>
      <c r="D73" s="241"/>
      <c r="E73" s="241"/>
      <c r="F73" s="241"/>
      <c r="G73" s="241"/>
      <c r="H73" s="728"/>
      <c r="I73" s="729"/>
      <c r="J73" s="728"/>
      <c r="K73" s="729"/>
      <c r="L73" s="728"/>
      <c r="M73" s="728"/>
      <c r="N73" s="728"/>
      <c r="O73" s="728"/>
      <c r="P73" s="730"/>
      <c r="Q73" s="728" t="s">
        <v>817</v>
      </c>
      <c r="R73" s="731"/>
      <c r="S73" s="728" t="s">
        <v>1658</v>
      </c>
      <c r="T73" s="731"/>
      <c r="U73" s="728"/>
      <c r="V73" s="732"/>
      <c r="W73" s="732" t="s">
        <v>864</v>
      </c>
      <c r="X73" s="732"/>
      <c r="Y73" s="733"/>
      <c r="Z73" s="728"/>
      <c r="AA73" s="734"/>
      <c r="AB73" s="728"/>
      <c r="AC73" s="731"/>
      <c r="AD73" s="731"/>
    </row>
    <row r="74" spans="1:30" ht="15" customHeight="1">
      <c r="A74" s="225">
        <v>66</v>
      </c>
      <c r="B74" s="217"/>
      <c r="C74" s="219" t="s">
        <v>2559</v>
      </c>
      <c r="D74" s="241"/>
      <c r="E74" s="241"/>
      <c r="F74" s="241"/>
      <c r="G74" s="241"/>
      <c r="H74" s="728"/>
      <c r="I74" s="729"/>
      <c r="J74" s="728"/>
      <c r="K74" s="729" t="s">
        <v>2560</v>
      </c>
      <c r="L74" s="728"/>
      <c r="M74" s="728"/>
      <c r="N74" s="728"/>
      <c r="O74" s="728"/>
      <c r="P74" s="730"/>
      <c r="Q74" s="728" t="s">
        <v>817</v>
      </c>
      <c r="R74" s="731"/>
      <c r="S74" s="728" t="s">
        <v>1658</v>
      </c>
      <c r="T74" s="731"/>
      <c r="U74" s="728"/>
      <c r="V74" s="732"/>
      <c r="W74" s="732" t="s">
        <v>864</v>
      </c>
      <c r="X74" s="732"/>
      <c r="Y74" s="733"/>
      <c r="Z74" s="728"/>
      <c r="AA74" s="734"/>
      <c r="AB74" s="728"/>
      <c r="AC74" s="731"/>
      <c r="AD74" s="731"/>
    </row>
    <row r="75" spans="1:30" ht="15" customHeight="1">
      <c r="A75" s="225">
        <v>67</v>
      </c>
      <c r="B75" s="217"/>
      <c r="C75" s="219" t="s">
        <v>2561</v>
      </c>
      <c r="D75" s="241"/>
      <c r="E75" s="241"/>
      <c r="F75" s="241"/>
      <c r="G75" s="241"/>
      <c r="H75" s="728"/>
      <c r="I75" s="729"/>
      <c r="J75" s="728"/>
      <c r="K75" s="729" t="s">
        <v>2562</v>
      </c>
      <c r="L75" s="728"/>
      <c r="M75" s="728"/>
      <c r="N75" s="728"/>
      <c r="O75" s="728"/>
      <c r="P75" s="730"/>
      <c r="Q75" s="728" t="s">
        <v>817</v>
      </c>
      <c r="R75" s="731"/>
      <c r="S75" s="728" t="s">
        <v>1658</v>
      </c>
      <c r="T75" s="731"/>
      <c r="U75" s="728"/>
      <c r="V75" s="732"/>
      <c r="W75" s="732" t="s">
        <v>864</v>
      </c>
      <c r="X75" s="732"/>
      <c r="Y75" s="733"/>
      <c r="Z75" s="728"/>
      <c r="AA75" s="734"/>
      <c r="AB75" s="728"/>
      <c r="AC75" s="731"/>
      <c r="AD75" s="731"/>
    </row>
    <row r="76" spans="1:30" ht="15" customHeight="1">
      <c r="A76" s="225">
        <v>68</v>
      </c>
      <c r="B76" s="217"/>
      <c r="C76" s="512" t="s">
        <v>2563</v>
      </c>
      <c r="D76" s="241"/>
      <c r="E76" s="241"/>
      <c r="F76" s="241"/>
      <c r="G76" s="241"/>
      <c r="H76" s="728" t="s">
        <v>2564</v>
      </c>
      <c r="I76" s="729"/>
      <c r="J76" s="728"/>
      <c r="K76" s="729"/>
      <c r="L76" s="728"/>
      <c r="M76" s="728"/>
      <c r="N76" s="728"/>
      <c r="O76" s="728"/>
      <c r="P76" s="730"/>
      <c r="Q76" s="728" t="s">
        <v>817</v>
      </c>
      <c r="R76" s="731"/>
      <c r="S76" s="728" t="s">
        <v>1658</v>
      </c>
      <c r="T76" s="731"/>
      <c r="U76" s="728"/>
      <c r="V76" s="732"/>
      <c r="W76" s="732" t="s">
        <v>864</v>
      </c>
      <c r="X76" s="732"/>
      <c r="Y76" s="733"/>
      <c r="Z76" s="728"/>
      <c r="AA76" s="734"/>
      <c r="AB76" s="728"/>
      <c r="AC76" s="731"/>
      <c r="AD76" s="731"/>
    </row>
    <row r="77" spans="1:30" ht="15" customHeight="1">
      <c r="A77" s="225">
        <v>69</v>
      </c>
      <c r="B77" s="217"/>
      <c r="C77" s="512" t="s">
        <v>2565</v>
      </c>
      <c r="D77" s="241"/>
      <c r="E77" s="241"/>
      <c r="F77" s="241"/>
      <c r="G77" s="241"/>
      <c r="H77" s="728" t="s">
        <v>2566</v>
      </c>
      <c r="I77" s="729"/>
      <c r="J77" s="728"/>
      <c r="K77" s="729"/>
      <c r="L77" s="728"/>
      <c r="M77" s="728"/>
      <c r="N77" s="728"/>
      <c r="O77" s="728"/>
      <c r="P77" s="730"/>
      <c r="Q77" s="728" t="s">
        <v>817</v>
      </c>
      <c r="R77" s="731"/>
      <c r="S77" s="728" t="s">
        <v>1658</v>
      </c>
      <c r="T77" s="731"/>
      <c r="U77" s="728"/>
      <c r="V77" s="732"/>
      <c r="W77" s="732" t="s">
        <v>864</v>
      </c>
      <c r="X77" s="732"/>
      <c r="Y77" s="733"/>
      <c r="Z77" s="728"/>
      <c r="AA77" s="734"/>
      <c r="AB77" s="728"/>
      <c r="AC77" s="731"/>
      <c r="AD77" s="731"/>
    </row>
    <row r="78" spans="1:30" ht="15" customHeight="1">
      <c r="A78" s="225">
        <v>70</v>
      </c>
      <c r="B78" s="217"/>
      <c r="C78" s="512" t="s">
        <v>2567</v>
      </c>
      <c r="D78" s="241"/>
      <c r="E78" s="241"/>
      <c r="F78" s="241"/>
      <c r="G78" s="241"/>
      <c r="H78" s="263" t="s">
        <v>2568</v>
      </c>
      <c r="I78" s="729"/>
      <c r="J78" s="728"/>
      <c r="K78" s="729"/>
      <c r="L78" s="728"/>
      <c r="M78" s="728"/>
      <c r="N78" s="728"/>
      <c r="O78" s="728"/>
      <c r="P78" s="730"/>
      <c r="Q78" s="728" t="s">
        <v>817</v>
      </c>
      <c r="R78" s="731"/>
      <c r="S78" s="728" t="s">
        <v>1658</v>
      </c>
      <c r="T78" s="731"/>
      <c r="U78" s="728"/>
      <c r="V78" s="732"/>
      <c r="W78" s="732" t="s">
        <v>864</v>
      </c>
      <c r="X78" s="732"/>
      <c r="Y78" s="733"/>
      <c r="Z78" s="728"/>
      <c r="AA78" s="734"/>
      <c r="AB78" s="728"/>
      <c r="AC78" s="731"/>
      <c r="AD78" s="731"/>
    </row>
    <row r="79" spans="1:30" ht="15" customHeight="1">
      <c r="A79" s="225">
        <v>71</v>
      </c>
      <c r="B79" s="217"/>
      <c r="C79" s="512" t="s">
        <v>2569</v>
      </c>
      <c r="D79" s="241"/>
      <c r="E79" s="241"/>
      <c r="F79" s="241"/>
      <c r="G79" s="241"/>
      <c r="H79" s="728" t="s">
        <v>2570</v>
      </c>
      <c r="I79" s="729"/>
      <c r="J79" s="728"/>
      <c r="K79" s="729"/>
      <c r="L79" s="728"/>
      <c r="M79" s="728"/>
      <c r="N79" s="728"/>
      <c r="O79" s="728"/>
      <c r="P79" s="730"/>
      <c r="Q79" s="728" t="s">
        <v>817</v>
      </c>
      <c r="R79" s="731"/>
      <c r="S79" s="728" t="s">
        <v>1658</v>
      </c>
      <c r="T79" s="731"/>
      <c r="U79" s="728"/>
      <c r="V79" s="732"/>
      <c r="W79" s="732" t="s">
        <v>864</v>
      </c>
      <c r="X79" s="732"/>
      <c r="Y79" s="733"/>
      <c r="Z79" s="728"/>
      <c r="AA79" s="734"/>
      <c r="AB79" s="728"/>
      <c r="AC79" s="731"/>
      <c r="AD79" s="731"/>
    </row>
    <row r="80" spans="1:30" ht="15" customHeight="1">
      <c r="A80" s="225">
        <v>72</v>
      </c>
      <c r="B80" s="217"/>
      <c r="C80" s="512" t="s">
        <v>2571</v>
      </c>
      <c r="D80" s="241"/>
      <c r="E80" s="241"/>
      <c r="F80" s="241"/>
      <c r="G80" s="241"/>
      <c r="H80" s="263" t="s">
        <v>2572</v>
      </c>
      <c r="I80" s="729"/>
      <c r="J80" s="728"/>
      <c r="K80" s="729"/>
      <c r="L80" s="728"/>
      <c r="M80" s="728"/>
      <c r="N80" s="728"/>
      <c r="O80" s="728"/>
      <c r="P80" s="730"/>
      <c r="Q80" s="728" t="s">
        <v>817</v>
      </c>
      <c r="R80" s="731"/>
      <c r="S80" s="728" t="s">
        <v>1658</v>
      </c>
      <c r="T80" s="731"/>
      <c r="U80" s="728"/>
      <c r="V80" s="732"/>
      <c r="W80" s="732" t="s">
        <v>864</v>
      </c>
      <c r="X80" s="732"/>
      <c r="Y80" s="733"/>
      <c r="Z80" s="728"/>
      <c r="AA80" s="734"/>
      <c r="AB80" s="728"/>
      <c r="AC80" s="731"/>
      <c r="AD80" s="731"/>
    </row>
    <row r="81" spans="1:30" ht="15" customHeight="1">
      <c r="A81" s="225">
        <v>73</v>
      </c>
      <c r="B81" s="217"/>
      <c r="C81" s="512" t="s">
        <v>2573</v>
      </c>
      <c r="D81" s="241"/>
      <c r="E81" s="241"/>
      <c r="F81" s="241"/>
      <c r="G81" s="241"/>
      <c r="H81" s="728" t="s">
        <v>2574</v>
      </c>
      <c r="I81" s="729"/>
      <c r="J81" s="728"/>
      <c r="K81" s="729"/>
      <c r="L81" s="728"/>
      <c r="M81" s="728"/>
      <c r="N81" s="728"/>
      <c r="O81" s="728"/>
      <c r="P81" s="730"/>
      <c r="Q81" s="728" t="s">
        <v>817</v>
      </c>
      <c r="R81" s="731"/>
      <c r="S81" s="728" t="s">
        <v>1658</v>
      </c>
      <c r="T81" s="731"/>
      <c r="U81" s="728"/>
      <c r="V81" s="732"/>
      <c r="W81" s="732" t="s">
        <v>864</v>
      </c>
      <c r="X81" s="732"/>
      <c r="Y81" s="733"/>
      <c r="Z81" s="728"/>
      <c r="AA81" s="734"/>
      <c r="AB81" s="728"/>
      <c r="AC81" s="731"/>
      <c r="AD81" s="731"/>
    </row>
    <row r="82" spans="1:30" ht="15" customHeight="1">
      <c r="A82" s="225">
        <v>74</v>
      </c>
      <c r="B82" s="217"/>
      <c r="C82" s="512" t="s">
        <v>2575</v>
      </c>
      <c r="D82" s="241"/>
      <c r="E82" s="241"/>
      <c r="F82" s="241"/>
      <c r="G82" s="241"/>
      <c r="H82" s="728" t="s">
        <v>2576</v>
      </c>
      <c r="I82" s="729"/>
      <c r="J82" s="728"/>
      <c r="K82" s="729"/>
      <c r="L82" s="728"/>
      <c r="M82" s="728"/>
      <c r="N82" s="728"/>
      <c r="O82" s="728"/>
      <c r="P82" s="730"/>
      <c r="Q82" s="728" t="s">
        <v>817</v>
      </c>
      <c r="R82" s="731"/>
      <c r="S82" s="728" t="s">
        <v>1658</v>
      </c>
      <c r="T82" s="731"/>
      <c r="U82" s="728"/>
      <c r="V82" s="732"/>
      <c r="W82" s="732" t="s">
        <v>864</v>
      </c>
      <c r="X82" s="732"/>
      <c r="Y82" s="733"/>
      <c r="Z82" s="728"/>
      <c r="AA82" s="734"/>
      <c r="AB82" s="728"/>
      <c r="AC82" s="731"/>
      <c r="AD82" s="731"/>
    </row>
    <row r="83" spans="1:30" ht="15" customHeight="1">
      <c r="A83" s="225">
        <v>75</v>
      </c>
      <c r="B83" s="216" t="s">
        <v>2577</v>
      </c>
      <c r="C83" s="514"/>
      <c r="D83" s="513"/>
      <c r="E83" s="513"/>
      <c r="F83" s="513"/>
      <c r="G83" s="513"/>
      <c r="H83" s="766"/>
      <c r="I83" s="767"/>
      <c r="J83" s="766"/>
      <c r="K83" s="729" t="s">
        <v>1559</v>
      </c>
      <c r="L83" s="728"/>
      <c r="M83" s="728"/>
      <c r="N83" s="728"/>
      <c r="O83" s="728"/>
      <c r="P83" s="730"/>
      <c r="Q83" s="728"/>
      <c r="R83" s="731"/>
      <c r="S83" s="728"/>
      <c r="T83" s="731"/>
      <c r="U83" s="728"/>
      <c r="V83" s="732"/>
      <c r="W83" s="732"/>
      <c r="X83" s="769"/>
      <c r="Y83" s="733"/>
      <c r="Z83" s="728"/>
      <c r="AA83" s="734"/>
      <c r="AB83" s="728"/>
      <c r="AC83" s="731"/>
      <c r="AD83" s="731"/>
    </row>
    <row r="84" spans="1:30" ht="15" customHeight="1">
      <c r="A84" s="225">
        <v>76</v>
      </c>
      <c r="B84" s="216"/>
      <c r="C84" s="216" t="s">
        <v>2578</v>
      </c>
      <c r="D84" s="514"/>
      <c r="E84" s="513"/>
      <c r="F84" s="513"/>
      <c r="G84" s="513"/>
      <c r="H84" s="766"/>
      <c r="I84" s="767"/>
      <c r="J84" s="766"/>
      <c r="K84" s="729" t="s">
        <v>2579</v>
      </c>
      <c r="L84" s="728"/>
      <c r="M84" s="728"/>
      <c r="N84" s="728"/>
      <c r="O84" s="728"/>
      <c r="P84" s="730"/>
      <c r="Q84" s="728" t="s">
        <v>817</v>
      </c>
      <c r="R84" s="731" t="s">
        <v>864</v>
      </c>
      <c r="S84" s="729" t="s">
        <v>2580</v>
      </c>
      <c r="T84" s="731"/>
      <c r="U84" s="728"/>
      <c r="V84" s="732"/>
      <c r="W84" s="732"/>
      <c r="X84" s="769"/>
      <c r="Y84" s="733"/>
      <c r="Z84" s="728"/>
      <c r="AA84" s="734"/>
      <c r="AB84" s="728"/>
      <c r="AC84" s="731"/>
      <c r="AD84" s="731"/>
    </row>
    <row r="85" spans="1:30" ht="15" customHeight="1">
      <c r="A85" s="225">
        <v>77</v>
      </c>
      <c r="B85" s="217"/>
      <c r="C85" s="219"/>
      <c r="D85" s="241" t="s">
        <v>1556</v>
      </c>
      <c r="E85" s="241"/>
      <c r="F85" s="241"/>
      <c r="G85" s="241"/>
      <c r="H85" s="728" t="s">
        <v>2445</v>
      </c>
      <c r="I85" s="729"/>
      <c r="J85" s="728"/>
      <c r="K85" s="729" t="s">
        <v>970</v>
      </c>
      <c r="L85" s="728"/>
      <c r="M85" s="728"/>
      <c r="N85" s="728"/>
      <c r="O85" s="728"/>
      <c r="P85" s="730"/>
      <c r="Q85" s="728"/>
      <c r="R85" s="731"/>
      <c r="S85" s="728"/>
      <c r="T85" s="731"/>
      <c r="U85" s="728"/>
      <c r="V85" s="732"/>
      <c r="W85" s="732"/>
      <c r="X85" s="769"/>
      <c r="Y85" s="733"/>
      <c r="Z85" s="728"/>
      <c r="AA85" s="734"/>
      <c r="AB85" s="728"/>
      <c r="AC85" s="731"/>
      <c r="AD85" s="731"/>
    </row>
    <row r="86" spans="1:30" ht="15" customHeight="1">
      <c r="A86" s="225">
        <v>78</v>
      </c>
      <c r="B86" s="217"/>
      <c r="C86" s="217"/>
      <c r="D86" s="219" t="s">
        <v>2581</v>
      </c>
      <c r="E86" s="241"/>
      <c r="F86" s="241"/>
      <c r="G86" s="241"/>
      <c r="H86" s="728"/>
      <c r="I86" s="729"/>
      <c r="J86" s="728"/>
      <c r="K86" s="729" t="s">
        <v>1575</v>
      </c>
      <c r="L86" s="728"/>
      <c r="M86" s="728"/>
      <c r="N86" s="728"/>
      <c r="O86" s="728"/>
      <c r="P86" s="730"/>
      <c r="Q86" s="728" t="s">
        <v>817</v>
      </c>
      <c r="R86" s="731"/>
      <c r="S86" s="728"/>
      <c r="T86" s="731"/>
      <c r="U86" s="728"/>
      <c r="V86" s="732"/>
      <c r="W86" s="732"/>
      <c r="X86" s="769"/>
      <c r="Y86" s="733"/>
      <c r="Z86" s="728"/>
      <c r="AA86" s="734"/>
      <c r="AB86" s="728"/>
      <c r="AC86" s="731"/>
      <c r="AD86" s="731"/>
    </row>
    <row r="87" spans="1:30" ht="15" customHeight="1">
      <c r="A87" s="225">
        <v>79</v>
      </c>
      <c r="B87" s="217"/>
      <c r="C87" s="217"/>
      <c r="D87" s="219" t="s">
        <v>2582</v>
      </c>
      <c r="E87" s="241"/>
      <c r="F87" s="241"/>
      <c r="G87" s="241"/>
      <c r="H87" s="728"/>
      <c r="I87" s="729"/>
      <c r="J87" s="728"/>
      <c r="K87" s="729" t="s">
        <v>1578</v>
      </c>
      <c r="L87" s="728"/>
      <c r="M87" s="728"/>
      <c r="N87" s="728"/>
      <c r="O87" s="728"/>
      <c r="P87" s="730"/>
      <c r="Q87" s="728" t="s">
        <v>817</v>
      </c>
      <c r="R87" s="731" t="s">
        <v>864</v>
      </c>
      <c r="S87" s="378" t="s">
        <v>1578</v>
      </c>
      <c r="T87" s="731"/>
      <c r="U87" s="728"/>
      <c r="V87" s="732"/>
      <c r="W87" s="732"/>
      <c r="X87" s="769"/>
      <c r="Y87" s="733"/>
      <c r="Z87" s="728"/>
      <c r="AA87" s="734"/>
      <c r="AB87" s="728"/>
      <c r="AC87" s="731"/>
      <c r="AD87" s="731"/>
    </row>
    <row r="88" spans="1:30" ht="15" customHeight="1">
      <c r="A88" s="225">
        <v>80</v>
      </c>
      <c r="B88" s="217"/>
      <c r="C88" s="217"/>
      <c r="D88" s="219"/>
      <c r="E88" s="219" t="s">
        <v>2583</v>
      </c>
      <c r="F88" s="241"/>
      <c r="G88" s="241"/>
      <c r="H88" s="728"/>
      <c r="I88" s="729"/>
      <c r="J88" s="728"/>
      <c r="K88" s="729" t="s">
        <v>2465</v>
      </c>
      <c r="L88" s="728"/>
      <c r="M88" s="728"/>
      <c r="N88" s="728"/>
      <c r="O88" s="728"/>
      <c r="P88" s="730"/>
      <c r="Q88" s="728" t="s">
        <v>817</v>
      </c>
      <c r="R88" s="731"/>
      <c r="S88" s="728"/>
      <c r="T88" s="731"/>
      <c r="U88" s="728"/>
      <c r="V88" s="732"/>
      <c r="W88" s="732"/>
      <c r="X88" s="769"/>
      <c r="Y88" s="733"/>
      <c r="Z88" s="728"/>
      <c r="AA88" s="734"/>
      <c r="AB88" s="728"/>
      <c r="AC88" s="731"/>
      <c r="AD88" s="731"/>
    </row>
    <row r="89" spans="1:30" ht="15" customHeight="1">
      <c r="A89" s="225">
        <v>81</v>
      </c>
      <c r="B89" s="217"/>
      <c r="C89" s="217"/>
      <c r="D89" s="219"/>
      <c r="E89" s="219" t="s">
        <v>1707</v>
      </c>
      <c r="F89" s="241"/>
      <c r="G89" s="241"/>
      <c r="H89" s="728"/>
      <c r="I89" s="729"/>
      <c r="J89" s="728"/>
      <c r="K89" s="729" t="s">
        <v>1710</v>
      </c>
      <c r="L89" s="728"/>
      <c r="M89" s="728"/>
      <c r="N89" s="728"/>
      <c r="O89" s="728"/>
      <c r="P89" s="730"/>
      <c r="Q89" s="728" t="s">
        <v>817</v>
      </c>
      <c r="R89" s="731"/>
      <c r="S89" s="728"/>
      <c r="T89" s="731"/>
      <c r="U89" s="728"/>
      <c r="V89" s="732"/>
      <c r="W89" s="732"/>
      <c r="X89" s="769"/>
      <c r="Y89" s="733"/>
      <c r="Z89" s="728"/>
      <c r="AA89" s="734"/>
      <c r="AB89" s="728"/>
      <c r="AC89" s="731"/>
      <c r="AD89" s="731"/>
    </row>
    <row r="90" spans="1:30" ht="15" customHeight="1">
      <c r="A90" s="225">
        <v>82</v>
      </c>
      <c r="B90" s="217"/>
      <c r="C90" s="219"/>
      <c r="D90" s="241"/>
      <c r="E90" s="219" t="s">
        <v>1568</v>
      </c>
      <c r="F90" s="241"/>
      <c r="G90" s="241"/>
      <c r="H90" s="728"/>
      <c r="I90" s="729"/>
      <c r="J90" s="728"/>
      <c r="K90" s="729" t="s">
        <v>1713</v>
      </c>
      <c r="L90" s="728"/>
      <c r="M90" s="728"/>
      <c r="N90" s="728"/>
      <c r="O90" s="728"/>
      <c r="P90" s="730"/>
      <c r="Q90" s="728" t="s">
        <v>817</v>
      </c>
      <c r="R90" s="731"/>
      <c r="S90" s="728"/>
      <c r="T90" s="731"/>
      <c r="U90" s="728"/>
      <c r="V90" s="732"/>
      <c r="W90" s="732"/>
      <c r="X90" s="769"/>
      <c r="Y90" s="733"/>
      <c r="Z90" s="728"/>
      <c r="AA90" s="734"/>
      <c r="AB90" s="728"/>
      <c r="AC90" s="731"/>
      <c r="AD90" s="731"/>
    </row>
    <row r="91" spans="1:30" ht="15" customHeight="1">
      <c r="A91" s="225">
        <v>80</v>
      </c>
      <c r="B91" s="217"/>
      <c r="C91" s="217" t="s">
        <v>2584</v>
      </c>
      <c r="D91" s="217"/>
      <c r="E91" s="241"/>
      <c r="F91" s="241"/>
      <c r="G91" s="241"/>
      <c r="H91" s="728"/>
      <c r="I91" s="729"/>
      <c r="J91" s="728"/>
      <c r="K91" s="729" t="s">
        <v>2585</v>
      </c>
      <c r="L91" s="728"/>
      <c r="M91" s="728"/>
      <c r="N91" s="728"/>
      <c r="O91" s="728"/>
      <c r="P91" s="730"/>
      <c r="Q91" s="728" t="s">
        <v>817</v>
      </c>
      <c r="R91" s="731"/>
      <c r="S91" s="728" t="s">
        <v>879</v>
      </c>
      <c r="T91" s="731"/>
      <c r="U91" s="728"/>
      <c r="V91" s="732"/>
      <c r="W91" s="732" t="s">
        <v>864</v>
      </c>
      <c r="X91" s="732"/>
      <c r="Y91" s="733"/>
      <c r="Z91" s="728"/>
      <c r="AA91" s="734"/>
      <c r="AB91" s="728"/>
      <c r="AC91" s="731"/>
      <c r="AD91" s="731"/>
    </row>
    <row r="92" spans="1:30" ht="15" customHeight="1">
      <c r="A92" s="225">
        <v>81</v>
      </c>
      <c r="B92" s="217"/>
      <c r="C92" s="217" t="s">
        <v>2586</v>
      </c>
      <c r="D92" s="217"/>
      <c r="E92" s="241"/>
      <c r="F92" s="241"/>
      <c r="G92" s="241"/>
      <c r="H92" s="728"/>
      <c r="I92" s="729"/>
      <c r="J92" s="728"/>
      <c r="K92" s="729" t="s">
        <v>2587</v>
      </c>
      <c r="L92" s="728"/>
      <c r="M92" s="728"/>
      <c r="N92" s="728"/>
      <c r="O92" s="728"/>
      <c r="P92" s="730"/>
      <c r="Q92" s="728" t="s">
        <v>817</v>
      </c>
      <c r="R92" s="731"/>
      <c r="S92" s="728" t="s">
        <v>879</v>
      </c>
      <c r="T92" s="731"/>
      <c r="U92" s="728"/>
      <c r="V92" s="732"/>
      <c r="W92" s="732" t="s">
        <v>864</v>
      </c>
      <c r="X92" s="732"/>
      <c r="Y92" s="733"/>
      <c r="Z92" s="728"/>
      <c r="AA92" s="734"/>
      <c r="AB92" s="728"/>
      <c r="AC92" s="731"/>
      <c r="AD92" s="731"/>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152" priority="269">
      <formula>OR($AD94="X",$AB94="X")</formula>
    </cfRule>
    <cfRule type="expression" dxfId="151" priority="270">
      <formula>AND($AD94=1,$AB94=1)</formula>
    </cfRule>
    <cfRule type="expression" dxfId="150" priority="271">
      <formula>$AD94=1</formula>
    </cfRule>
    <cfRule type="expression" dxfId="149"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148" priority="268">
      <formula>$Q94="X"</formula>
    </cfRule>
  </conditionalFormatting>
  <conditionalFormatting sqref="Q9:Q92">
    <cfRule type="cellIs" dxfId="147" priority="1" operator="equal">
      <formula>"1..1"</formula>
    </cfRule>
    <cfRule type="cellIs" dxfId="146" priority="2" operator="equal">
      <formula>"0..n"</formula>
    </cfRule>
    <cfRule type="cellIs" dxfId="145"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2588</v>
      </c>
      <c r="C1" s="129" t="s">
        <v>813</v>
      </c>
      <c r="E1" s="150" t="s">
        <v>814</v>
      </c>
      <c r="G1" s="128"/>
      <c r="H1" s="128"/>
      <c r="I1" s="128"/>
      <c r="J1" s="128"/>
      <c r="K1" s="128"/>
      <c r="L1" s="128"/>
      <c r="Q1" s="792" t="s">
        <v>816</v>
      </c>
      <c r="R1" s="792"/>
      <c r="AE1" s="96"/>
      <c r="ALZ1"/>
    </row>
    <row r="2" spans="1:1014" ht="13.5" customHeight="1">
      <c r="C2" s="141" t="s">
        <v>818</v>
      </c>
      <c r="D2" s="284"/>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0" t="s">
        <v>912</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7"/>
      <c r="E7" s="138"/>
      <c r="F7" s="138"/>
      <c r="N7" s="793" t="s">
        <v>828</v>
      </c>
      <c r="O7" s="793"/>
      <c r="P7" s="793"/>
      <c r="Q7" s="793"/>
      <c r="X7" s="794" t="s">
        <v>829</v>
      </c>
      <c r="Y7" s="794"/>
      <c r="AE7" s="793" t="s">
        <v>830</v>
      </c>
      <c r="AF7" s="793"/>
      <c r="ALZ7"/>
    </row>
    <row r="8" spans="1:1014" s="238" customFormat="1" ht="55.5" customHeight="1">
      <c r="A8" s="233" t="s">
        <v>831</v>
      </c>
      <c r="B8" s="381" t="s">
        <v>832</v>
      </c>
      <c r="C8" s="278" t="s">
        <v>833</v>
      </c>
      <c r="D8" s="278" t="s">
        <v>834</v>
      </c>
      <c r="E8" s="278" t="s">
        <v>835</v>
      </c>
      <c r="F8" s="278" t="s">
        <v>836</v>
      </c>
      <c r="G8" s="278" t="s">
        <v>837</v>
      </c>
      <c r="H8" s="278" t="s">
        <v>2589</v>
      </c>
      <c r="I8" s="278" t="s">
        <v>2590</v>
      </c>
      <c r="J8" s="234" t="s">
        <v>9</v>
      </c>
      <c r="K8" s="234" t="s">
        <v>838</v>
      </c>
      <c r="L8" s="234" t="s">
        <v>841</v>
      </c>
      <c r="M8" s="234" t="s">
        <v>842</v>
      </c>
      <c r="N8" s="235" t="s">
        <v>843</v>
      </c>
      <c r="O8" s="235" t="s">
        <v>844</v>
      </c>
      <c r="P8" s="235" t="s">
        <v>845</v>
      </c>
      <c r="Q8" s="235" t="s">
        <v>846</v>
      </c>
      <c r="R8" s="235" t="s">
        <v>847</v>
      </c>
      <c r="S8" s="234" t="s">
        <v>677</v>
      </c>
      <c r="T8" s="234" t="s">
        <v>3</v>
      </c>
      <c r="U8" s="234" t="s">
        <v>913</v>
      </c>
      <c r="V8" s="283" t="s">
        <v>914</v>
      </c>
      <c r="W8" s="234" t="s">
        <v>849</v>
      </c>
      <c r="X8" s="229" t="s">
        <v>1611</v>
      </c>
      <c r="Y8" s="229" t="s">
        <v>2591</v>
      </c>
      <c r="Z8" s="230" t="s">
        <v>852</v>
      </c>
      <c r="AA8" s="235" t="s">
        <v>853</v>
      </c>
      <c r="AB8" s="235" t="s">
        <v>854</v>
      </c>
      <c r="AC8" s="236" t="s">
        <v>855</v>
      </c>
      <c r="AD8" s="235" t="s">
        <v>856</v>
      </c>
      <c r="AE8" s="235" t="s">
        <v>857</v>
      </c>
      <c r="AF8" s="237" t="s">
        <v>915</v>
      </c>
    </row>
    <row r="9" spans="1:1014" s="224" customFormat="1" ht="13.5" customHeight="1">
      <c r="A9" s="225">
        <v>1</v>
      </c>
      <c r="B9" s="216" t="s">
        <v>2592</v>
      </c>
      <c r="C9" s="264"/>
      <c r="D9" s="264"/>
      <c r="E9" s="264"/>
      <c r="F9" s="264"/>
      <c r="G9" s="264"/>
      <c r="H9" s="264"/>
      <c r="I9" s="264"/>
      <c r="J9" s="269" t="s">
        <v>1544</v>
      </c>
      <c r="K9" s="729"/>
      <c r="L9" s="728"/>
      <c r="M9" s="729" t="s">
        <v>1545</v>
      </c>
      <c r="N9" s="728"/>
      <c r="O9" s="728"/>
      <c r="P9" s="728"/>
      <c r="Q9" s="728"/>
      <c r="R9" s="730"/>
      <c r="S9" s="728" t="s">
        <v>823</v>
      </c>
      <c r="T9" s="728" t="s">
        <v>864</v>
      </c>
      <c r="U9" s="243" t="s">
        <v>1545</v>
      </c>
      <c r="V9" s="731"/>
      <c r="W9" s="728"/>
      <c r="X9" s="732" t="s">
        <v>864</v>
      </c>
      <c r="Y9" s="260"/>
      <c r="Z9" s="232"/>
      <c r="AA9" s="266"/>
      <c r="AB9" s="263"/>
      <c r="AC9" s="734"/>
      <c r="AD9" s="728"/>
      <c r="AE9" s="731"/>
      <c r="AF9" s="731"/>
    </row>
    <row r="10" spans="1:1014" s="224" customFormat="1" ht="13.5" customHeight="1">
      <c r="A10" s="225">
        <v>2</v>
      </c>
      <c r="B10" s="217"/>
      <c r="C10" s="217" t="s">
        <v>1404</v>
      </c>
      <c r="D10" s="241"/>
      <c r="E10" s="241"/>
      <c r="F10" s="241"/>
      <c r="G10" s="241"/>
      <c r="H10" s="241"/>
      <c r="I10" s="241"/>
      <c r="J10" s="728" t="s">
        <v>1695</v>
      </c>
      <c r="K10" s="729"/>
      <c r="L10" s="728"/>
      <c r="M10" s="729" t="s">
        <v>1218</v>
      </c>
      <c r="N10" s="728"/>
      <c r="O10" s="728"/>
      <c r="P10" s="728"/>
      <c r="Q10" s="728"/>
      <c r="R10" s="730"/>
      <c r="S10" s="728" t="s">
        <v>817</v>
      </c>
      <c r="T10" s="728"/>
      <c r="U10" s="728" t="s">
        <v>863</v>
      </c>
      <c r="V10" s="731"/>
      <c r="W10" s="728"/>
      <c r="X10" s="732" t="s">
        <v>864</v>
      </c>
      <c r="Y10" s="260"/>
      <c r="Z10" s="232"/>
      <c r="AA10" s="733"/>
      <c r="AB10" s="263"/>
      <c r="AC10" s="734"/>
      <c r="AD10" s="728"/>
      <c r="AE10" s="731"/>
      <c r="AF10" s="731"/>
    </row>
    <row r="11" spans="1:1014" s="158" customFormat="1" ht="12.75" customHeight="1">
      <c r="A11" s="225">
        <v>3</v>
      </c>
      <c r="B11" s="217"/>
      <c r="C11" s="241" t="s">
        <v>1548</v>
      </c>
      <c r="D11" s="241"/>
      <c r="E11" s="241"/>
      <c r="F11" s="241"/>
      <c r="G11" s="241"/>
      <c r="H11" s="241"/>
      <c r="I11" s="241"/>
      <c r="J11" s="728" t="s">
        <v>1549</v>
      </c>
      <c r="K11" s="729" t="s">
        <v>930</v>
      </c>
      <c r="L11" s="728"/>
      <c r="M11" s="729" t="s">
        <v>931</v>
      </c>
      <c r="N11" s="728"/>
      <c r="O11" s="728"/>
      <c r="P11" s="728"/>
      <c r="Q11" s="728"/>
      <c r="R11" s="730"/>
      <c r="S11" s="728" t="s">
        <v>820</v>
      </c>
      <c r="T11" s="728"/>
      <c r="U11" s="728" t="s">
        <v>879</v>
      </c>
      <c r="V11" s="268"/>
      <c r="W11" s="728"/>
      <c r="X11" s="732" t="s">
        <v>864</v>
      </c>
      <c r="Y11" s="732"/>
      <c r="Z11" s="232"/>
      <c r="AA11" s="733"/>
      <c r="AB11" s="263"/>
      <c r="AC11" s="734"/>
      <c r="AD11" s="728"/>
      <c r="AE11" s="731"/>
      <c r="AF11" s="731"/>
    </row>
    <row r="12" spans="1:1014" s="158" customFormat="1" ht="12.75" customHeight="1">
      <c r="A12" s="225">
        <v>5</v>
      </c>
      <c r="B12" s="217"/>
      <c r="C12" s="241" t="s">
        <v>1718</v>
      </c>
      <c r="D12" s="241"/>
      <c r="E12" s="241"/>
      <c r="F12" s="241"/>
      <c r="G12" s="241"/>
      <c r="H12" s="241"/>
      <c r="I12" s="241"/>
      <c r="J12" s="266" t="s">
        <v>1557</v>
      </c>
      <c r="K12" s="264" t="s">
        <v>1558</v>
      </c>
      <c r="L12" s="263"/>
      <c r="M12" s="729" t="s">
        <v>1559</v>
      </c>
      <c r="N12" s="728"/>
      <c r="O12" s="728"/>
      <c r="P12" s="728"/>
      <c r="Q12" s="728"/>
      <c r="R12" s="730"/>
      <c r="S12" s="728" t="s">
        <v>817</v>
      </c>
      <c r="T12" s="728"/>
      <c r="U12" s="728" t="s">
        <v>863</v>
      </c>
      <c r="V12" s="268" t="s">
        <v>864</v>
      </c>
      <c r="W12" s="373"/>
      <c r="X12" s="265" t="s">
        <v>864</v>
      </c>
      <c r="Y12" s="260"/>
      <c r="Z12" s="232"/>
      <c r="AA12" s="263"/>
      <c r="AB12" s="389"/>
      <c r="AC12" s="267"/>
      <c r="AD12" s="263"/>
      <c r="AE12" s="731"/>
      <c r="AF12" s="731"/>
    </row>
    <row r="13" spans="1:1014" s="158" customFormat="1" ht="12.75" customHeight="1">
      <c r="A13" s="225"/>
      <c r="B13" s="217"/>
      <c r="C13" s="241" t="s">
        <v>2463</v>
      </c>
      <c r="D13" s="241"/>
      <c r="E13" s="241"/>
      <c r="F13" s="241"/>
      <c r="G13" s="241"/>
      <c r="H13" s="241"/>
      <c r="I13" s="241"/>
      <c r="J13" s="742"/>
      <c r="K13" s="729"/>
      <c r="L13" s="728"/>
      <c r="M13" s="729"/>
      <c r="N13" s="728"/>
      <c r="O13" s="728"/>
      <c r="P13" s="728"/>
      <c r="Q13" s="728"/>
      <c r="R13" s="730"/>
      <c r="S13" s="728"/>
      <c r="T13" s="728"/>
      <c r="U13" s="728"/>
      <c r="V13" s="731"/>
      <c r="W13" s="728"/>
      <c r="X13" s="732"/>
      <c r="Y13" s="732"/>
      <c r="Z13" s="232"/>
      <c r="AA13" s="733"/>
      <c r="AB13" s="728"/>
      <c r="AC13" s="734"/>
      <c r="AD13" s="263"/>
      <c r="AE13" s="731"/>
      <c r="AF13" s="731"/>
    </row>
    <row r="14" spans="1:1014" s="158" customFormat="1" ht="12.75" customHeight="1">
      <c r="A14" s="225">
        <v>6</v>
      </c>
      <c r="B14" s="217"/>
      <c r="C14" s="241"/>
      <c r="D14" s="241" t="s">
        <v>1562</v>
      </c>
      <c r="E14" s="241"/>
      <c r="F14" s="241"/>
      <c r="G14" s="241"/>
      <c r="H14" s="241"/>
      <c r="I14" s="241"/>
      <c r="J14" s="269" t="s">
        <v>1563</v>
      </c>
      <c r="K14" s="264" t="s">
        <v>1564</v>
      </c>
      <c r="L14" s="263"/>
      <c r="M14" s="729" t="s">
        <v>1565</v>
      </c>
      <c r="N14" s="728"/>
      <c r="O14" s="728"/>
      <c r="P14" s="728"/>
      <c r="Q14" s="728"/>
      <c r="R14" s="730"/>
      <c r="S14" s="737" t="s">
        <v>823</v>
      </c>
      <c r="T14" s="728"/>
      <c r="U14" s="728" t="s">
        <v>863</v>
      </c>
      <c r="V14" s="268" t="s">
        <v>864</v>
      </c>
      <c r="W14" s="373"/>
      <c r="X14" s="265" t="s">
        <v>864</v>
      </c>
      <c r="Y14" s="260"/>
      <c r="Z14" s="232"/>
      <c r="AA14" s="389"/>
      <c r="AB14" s="389"/>
      <c r="AC14" s="261"/>
      <c r="AD14" s="263"/>
      <c r="AE14" s="731"/>
      <c r="AF14" s="731"/>
    </row>
    <row r="15" spans="1:1014" s="158" customFormat="1" ht="12.75" customHeight="1">
      <c r="A15" s="225">
        <v>7</v>
      </c>
      <c r="B15" s="217"/>
      <c r="C15" s="241"/>
      <c r="D15" s="241" t="s">
        <v>1707</v>
      </c>
      <c r="E15" s="241"/>
      <c r="F15" s="241"/>
      <c r="G15" s="241"/>
      <c r="H15" s="241"/>
      <c r="I15" s="241"/>
      <c r="J15" s="742"/>
      <c r="K15" s="729" t="s">
        <v>2593</v>
      </c>
      <c r="L15" s="728"/>
      <c r="M15" s="729" t="s">
        <v>1365</v>
      </c>
      <c r="N15" s="728"/>
      <c r="O15" s="728"/>
      <c r="P15" s="728"/>
      <c r="Q15" s="728"/>
      <c r="R15" s="730"/>
      <c r="S15" s="263" t="s">
        <v>817</v>
      </c>
      <c r="T15" s="728"/>
      <c r="U15" s="728" t="s">
        <v>863</v>
      </c>
      <c r="V15" s="731" t="s">
        <v>864</v>
      </c>
      <c r="W15" s="728"/>
      <c r="X15" s="732" t="s">
        <v>864</v>
      </c>
      <c r="Y15" s="732"/>
      <c r="Z15" s="232"/>
      <c r="AA15" s="389"/>
      <c r="AB15" s="728"/>
      <c r="AC15" s="734"/>
      <c r="AD15" s="728"/>
      <c r="AE15" s="731"/>
      <c r="AF15" s="731"/>
    </row>
    <row r="16" spans="1:1014" s="249" customFormat="1" ht="12.75" customHeight="1">
      <c r="A16" s="225">
        <v>8</v>
      </c>
      <c r="B16" s="218"/>
      <c r="C16" s="219"/>
      <c r="D16" s="219" t="s">
        <v>1568</v>
      </c>
      <c r="E16" s="218"/>
      <c r="F16" s="218"/>
      <c r="G16" s="218"/>
      <c r="H16" s="218"/>
      <c r="I16" s="218"/>
      <c r="J16" s="269" t="s">
        <v>1723</v>
      </c>
      <c r="K16" s="497"/>
      <c r="L16" s="255"/>
      <c r="M16" s="264" t="s">
        <v>1570</v>
      </c>
      <c r="N16" s="263"/>
      <c r="O16" s="263"/>
      <c r="P16" s="263"/>
      <c r="Q16" s="263"/>
      <c r="R16" s="265"/>
      <c r="S16" s="263" t="s">
        <v>817</v>
      </c>
      <c r="T16" s="263"/>
      <c r="U16" s="263" t="s">
        <v>863</v>
      </c>
      <c r="V16" s="373"/>
      <c r="W16" s="255"/>
      <c r="X16" s="260" t="s">
        <v>864</v>
      </c>
      <c r="Y16" s="260"/>
      <c r="Z16" s="500"/>
      <c r="AA16" s="389"/>
      <c r="AB16" s="255"/>
      <c r="AC16" s="245"/>
      <c r="AD16" s="255"/>
      <c r="AE16" s="373"/>
      <c r="AF16" s="373"/>
    </row>
    <row r="17" spans="1:32" s="158" customFormat="1" ht="12.75" customHeight="1">
      <c r="A17" s="225">
        <v>9</v>
      </c>
      <c r="B17" s="217"/>
      <c r="C17" s="241"/>
      <c r="D17" s="241" t="s">
        <v>1572</v>
      </c>
      <c r="E17" s="241"/>
      <c r="F17" s="241"/>
      <c r="G17" s="241"/>
      <c r="H17" s="241"/>
      <c r="I17" s="241"/>
      <c r="J17" s="269" t="s">
        <v>1573</v>
      </c>
      <c r="K17" s="264" t="s">
        <v>1574</v>
      </c>
      <c r="L17" s="263"/>
      <c r="M17" s="729" t="s">
        <v>1575</v>
      </c>
      <c r="N17" s="728"/>
      <c r="O17" s="728"/>
      <c r="P17" s="728"/>
      <c r="Q17" s="728"/>
      <c r="R17" s="730"/>
      <c r="S17" s="728" t="s">
        <v>817</v>
      </c>
      <c r="T17" s="728"/>
      <c r="U17" s="728" t="s">
        <v>863</v>
      </c>
      <c r="V17" s="268"/>
      <c r="W17" s="376"/>
      <c r="X17" s="265" t="s">
        <v>864</v>
      </c>
      <c r="Y17" s="260"/>
      <c r="Z17" s="232"/>
      <c r="AA17" s="728"/>
      <c r="AB17" s="389"/>
      <c r="AC17" s="267"/>
      <c r="AD17" s="263"/>
      <c r="AE17" s="731"/>
      <c r="AF17" s="731"/>
    </row>
    <row r="18" spans="1:32" s="158" customFormat="1" ht="12.75" customHeight="1">
      <c r="A18" s="225">
        <v>10</v>
      </c>
      <c r="B18" s="242"/>
      <c r="C18" s="264"/>
      <c r="D18" s="242" t="s">
        <v>1577</v>
      </c>
      <c r="E18" s="264"/>
      <c r="F18" s="264"/>
      <c r="G18" s="264"/>
      <c r="H18" s="264"/>
      <c r="I18" s="264"/>
      <c r="J18" s="264"/>
      <c r="K18" s="264"/>
      <c r="L18" s="263"/>
      <c r="M18" s="729" t="s">
        <v>1578</v>
      </c>
      <c r="N18" s="728"/>
      <c r="O18" s="728"/>
      <c r="P18" s="728"/>
      <c r="Q18" s="728"/>
      <c r="R18" s="730"/>
      <c r="S18" s="737" t="s">
        <v>817</v>
      </c>
      <c r="T18" s="728" t="s">
        <v>864</v>
      </c>
      <c r="U18" s="378" t="s">
        <v>1578</v>
      </c>
      <c r="V18" s="268"/>
      <c r="W18" s="263"/>
      <c r="X18" s="265" t="s">
        <v>864</v>
      </c>
      <c r="Y18" s="260"/>
      <c r="Z18" s="232"/>
      <c r="AA18" s="266"/>
      <c r="AB18" s="263"/>
      <c r="AC18" s="261"/>
      <c r="AD18" s="263"/>
      <c r="AE18" s="731"/>
      <c r="AF18" s="731"/>
    </row>
    <row r="19" spans="1:32" s="158" customFormat="1" ht="12.75" customHeight="1">
      <c r="A19" s="225">
        <v>11</v>
      </c>
      <c r="B19" s="241"/>
      <c r="C19" s="241"/>
      <c r="D19" s="241"/>
      <c r="E19" s="241" t="s">
        <v>1580</v>
      </c>
      <c r="F19" s="241"/>
      <c r="G19" s="241"/>
      <c r="H19" s="241"/>
      <c r="I19" s="241"/>
      <c r="J19" s="269" t="s">
        <v>1581</v>
      </c>
      <c r="K19" s="264"/>
      <c r="L19" s="263"/>
      <c r="M19" s="729" t="s">
        <v>970</v>
      </c>
      <c r="N19" s="728"/>
      <c r="O19" s="728"/>
      <c r="P19" s="728"/>
      <c r="Q19" s="728"/>
      <c r="R19" s="730"/>
      <c r="S19" s="737" t="s">
        <v>817</v>
      </c>
      <c r="T19" s="728"/>
      <c r="U19" s="728" t="s">
        <v>863</v>
      </c>
      <c r="V19" s="268" t="s">
        <v>864</v>
      </c>
      <c r="W19" s="263" t="s">
        <v>1582</v>
      </c>
      <c r="X19" s="265" t="s">
        <v>864</v>
      </c>
      <c r="Y19" s="260"/>
      <c r="Z19" s="232"/>
      <c r="AA19" s="266"/>
      <c r="AB19" s="263"/>
      <c r="AC19" s="261"/>
      <c r="AD19" s="263"/>
      <c r="AE19" s="731"/>
      <c r="AF19" s="731"/>
    </row>
    <row r="20" spans="1:32" s="158" customFormat="1" ht="12.75" customHeight="1">
      <c r="A20" s="225">
        <v>12</v>
      </c>
      <c r="B20" s="241"/>
      <c r="C20" s="242"/>
      <c r="D20" s="241"/>
      <c r="E20" s="242" t="s">
        <v>1583</v>
      </c>
      <c r="F20" s="241"/>
      <c r="G20" s="241"/>
      <c r="H20" s="241"/>
      <c r="I20" s="241"/>
      <c r="J20" s="269"/>
      <c r="K20" s="264"/>
      <c r="L20" s="263"/>
      <c r="M20" s="729" t="s">
        <v>1585</v>
      </c>
      <c r="N20" s="728"/>
      <c r="O20" s="728"/>
      <c r="P20" s="728"/>
      <c r="Q20" s="728"/>
      <c r="R20" s="730"/>
      <c r="S20" s="737" t="s">
        <v>817</v>
      </c>
      <c r="T20" s="728" t="s">
        <v>864</v>
      </c>
      <c r="U20" s="728" t="s">
        <v>1054</v>
      </c>
      <c r="V20" s="268"/>
      <c r="W20" s="263"/>
      <c r="X20" s="265" t="s">
        <v>864</v>
      </c>
      <c r="Y20" s="260"/>
      <c r="Z20" s="232"/>
      <c r="AA20" s="266"/>
      <c r="AB20" s="263"/>
      <c r="AC20" s="261"/>
      <c r="AD20" s="263"/>
      <c r="AE20" s="731"/>
      <c r="AF20" s="731"/>
    </row>
    <row r="21" spans="1:32" s="224" customFormat="1" ht="13.5" customHeight="1">
      <c r="A21" s="225">
        <v>14</v>
      </c>
      <c r="B21" s="217"/>
      <c r="C21" s="217"/>
      <c r="D21" s="217"/>
      <c r="E21" s="217"/>
      <c r="F21" s="217" t="s">
        <v>1055</v>
      </c>
      <c r="G21" s="217"/>
      <c r="H21" s="217"/>
      <c r="I21" s="217"/>
      <c r="J21" s="728" t="s">
        <v>1056</v>
      </c>
      <c r="K21" s="729" t="s">
        <v>1057</v>
      </c>
      <c r="L21" s="728" t="s">
        <v>1058</v>
      </c>
      <c r="M21" s="729"/>
      <c r="N21" s="728"/>
      <c r="O21" s="728"/>
      <c r="P21" s="728"/>
      <c r="Q21" s="728"/>
      <c r="R21" s="730"/>
      <c r="S21" s="728" t="s">
        <v>820</v>
      </c>
      <c r="T21" s="728"/>
      <c r="U21" s="728" t="s">
        <v>863</v>
      </c>
      <c r="V21" s="731"/>
      <c r="W21" s="728"/>
      <c r="X21" s="732" t="s">
        <v>864</v>
      </c>
      <c r="Y21" s="732"/>
      <c r="Z21" s="232"/>
      <c r="AA21" s="733"/>
      <c r="AB21" s="728"/>
      <c r="AC21" s="734"/>
      <c r="AD21" s="728"/>
      <c r="AE21" s="731">
        <v>1</v>
      </c>
      <c r="AF21" s="731">
        <v>1</v>
      </c>
    </row>
    <row r="22" spans="1:32" s="249" customFormat="1" ht="13.5" customHeight="1">
      <c r="A22" s="225">
        <v>15</v>
      </c>
      <c r="B22" s="217"/>
      <c r="C22" s="219"/>
      <c r="D22" s="217"/>
      <c r="E22" s="219"/>
      <c r="F22" s="219" t="s">
        <v>1059</v>
      </c>
      <c r="G22" s="219"/>
      <c r="H22" s="220"/>
      <c r="I22" s="220"/>
      <c r="J22" s="728" t="s">
        <v>1060</v>
      </c>
      <c r="K22" s="729" t="s">
        <v>1061</v>
      </c>
      <c r="L22" s="728" t="s">
        <v>1062</v>
      </c>
      <c r="M22" s="729"/>
      <c r="N22" s="728"/>
      <c r="O22" s="728"/>
      <c r="P22" s="728"/>
      <c r="Q22" s="728"/>
      <c r="R22" s="252"/>
      <c r="S22" s="728" t="s">
        <v>817</v>
      </c>
      <c r="T22" s="728"/>
      <c r="U22" s="728" t="s">
        <v>863</v>
      </c>
      <c r="V22" s="731"/>
      <c r="W22" s="728"/>
      <c r="X22" s="260" t="s">
        <v>864</v>
      </c>
      <c r="Y22" s="732"/>
      <c r="Z22" s="232"/>
      <c r="AA22" s="733"/>
      <c r="AB22" s="728"/>
      <c r="AC22" s="734"/>
      <c r="AD22" s="728"/>
      <c r="AE22" s="731">
        <v>1</v>
      </c>
      <c r="AF22" s="731"/>
    </row>
    <row r="23" spans="1:32" s="224" customFormat="1" ht="13.5" customHeight="1">
      <c r="A23" s="225">
        <v>16</v>
      </c>
      <c r="B23" s="217"/>
      <c r="C23" s="217"/>
      <c r="D23" s="217"/>
      <c r="E23" s="217"/>
      <c r="F23" s="217" t="s">
        <v>1063</v>
      </c>
      <c r="G23" s="217"/>
      <c r="H23" s="217"/>
      <c r="I23" s="217"/>
      <c r="J23" s="263" t="s">
        <v>1064</v>
      </c>
      <c r="K23" s="729" t="s">
        <v>1065</v>
      </c>
      <c r="L23" s="728" t="s">
        <v>871</v>
      </c>
      <c r="M23" s="729"/>
      <c r="N23" s="728" t="s">
        <v>1066</v>
      </c>
      <c r="O23" s="728" t="s">
        <v>1067</v>
      </c>
      <c r="P23" s="728"/>
      <c r="Q23" s="728"/>
      <c r="R23" s="252"/>
      <c r="S23" s="728" t="s">
        <v>817</v>
      </c>
      <c r="T23" s="728"/>
      <c r="U23" s="728" t="s">
        <v>863</v>
      </c>
      <c r="V23" s="731"/>
      <c r="W23" s="728"/>
      <c r="X23" s="260" t="s">
        <v>864</v>
      </c>
      <c r="Y23" s="732"/>
      <c r="Z23" s="232"/>
      <c r="AA23" s="733"/>
      <c r="AB23" s="728"/>
      <c r="AC23" s="734"/>
      <c r="AD23" s="728"/>
      <c r="AE23" s="731">
        <v>1</v>
      </c>
      <c r="AF23" s="731">
        <v>1</v>
      </c>
    </row>
    <row r="24" spans="1:32" s="224" customFormat="1" ht="13.5" customHeight="1">
      <c r="A24" s="225">
        <v>17</v>
      </c>
      <c r="B24" s="217"/>
      <c r="C24" s="241"/>
      <c r="D24" s="217"/>
      <c r="E24" s="241"/>
      <c r="F24" s="241" t="s">
        <v>1068</v>
      </c>
      <c r="G24" s="221"/>
      <c r="H24" s="221"/>
      <c r="I24" s="221"/>
      <c r="J24" s="728" t="s">
        <v>1069</v>
      </c>
      <c r="K24" s="736"/>
      <c r="L24" s="728"/>
      <c r="M24" s="264" t="s">
        <v>1070</v>
      </c>
      <c r="N24" s="728"/>
      <c r="O24" s="728"/>
      <c r="P24" s="728"/>
      <c r="Q24" s="728"/>
      <c r="R24" s="730"/>
      <c r="S24" s="728" t="s">
        <v>823</v>
      </c>
      <c r="T24" s="728" t="s">
        <v>864</v>
      </c>
      <c r="U24" s="518" t="s">
        <v>1070</v>
      </c>
      <c r="V24" s="731"/>
      <c r="W24" s="731"/>
      <c r="X24" s="260" t="s">
        <v>864</v>
      </c>
      <c r="Y24" s="260"/>
      <c r="Z24" s="232"/>
      <c r="AA24" s="733"/>
      <c r="AB24" s="728"/>
      <c r="AC24" s="734"/>
      <c r="AD24" s="728"/>
      <c r="AE24" s="731"/>
      <c r="AF24" s="731">
        <v>1</v>
      </c>
    </row>
    <row r="25" spans="1:32" s="224" customFormat="1" ht="13.5" customHeight="1">
      <c r="A25" s="225">
        <v>18</v>
      </c>
      <c r="B25" s="217"/>
      <c r="C25" s="241"/>
      <c r="D25" s="217"/>
      <c r="E25" s="241"/>
      <c r="F25" s="241"/>
      <c r="G25" s="241" t="s">
        <v>1071</v>
      </c>
      <c r="H25" s="241"/>
      <c r="I25" s="241"/>
      <c r="J25" s="728" t="s">
        <v>1072</v>
      </c>
      <c r="K25" s="736" t="s">
        <v>1073</v>
      </c>
      <c r="L25" s="728"/>
      <c r="M25" s="729" t="s">
        <v>908</v>
      </c>
      <c r="N25" s="728"/>
      <c r="O25" s="728"/>
      <c r="P25" s="728"/>
      <c r="Q25" s="728"/>
      <c r="R25" s="730"/>
      <c r="S25" s="728" t="s">
        <v>820</v>
      </c>
      <c r="T25" s="728"/>
      <c r="U25" s="728" t="s">
        <v>863</v>
      </c>
      <c r="V25" s="731" t="s">
        <v>864</v>
      </c>
      <c r="W25" s="729" t="s">
        <v>1074</v>
      </c>
      <c r="X25" s="260" t="s">
        <v>864</v>
      </c>
      <c r="Y25" s="260"/>
      <c r="Z25" s="232"/>
      <c r="AA25" s="266" t="s">
        <v>1075</v>
      </c>
      <c r="AB25" s="728" t="s">
        <v>1076</v>
      </c>
      <c r="AC25" s="245"/>
      <c r="AD25" s="728"/>
      <c r="AE25" s="731"/>
      <c r="AF25" s="731">
        <v>1</v>
      </c>
    </row>
    <row r="26" spans="1:32" s="224" customFormat="1" ht="13.5" customHeight="1">
      <c r="A26" s="225">
        <v>19</v>
      </c>
      <c r="B26" s="217"/>
      <c r="C26" s="241"/>
      <c r="D26" s="217"/>
      <c r="E26" s="241"/>
      <c r="F26" s="241"/>
      <c r="G26" s="241" t="s">
        <v>1077</v>
      </c>
      <c r="H26" s="241"/>
      <c r="I26" s="241"/>
      <c r="J26" s="728" t="s">
        <v>1078</v>
      </c>
      <c r="K26" s="736" t="s">
        <v>1079</v>
      </c>
      <c r="L26" s="728"/>
      <c r="M26" s="729" t="s">
        <v>1080</v>
      </c>
      <c r="N26" s="728"/>
      <c r="O26" s="728"/>
      <c r="P26" s="728"/>
      <c r="Q26" s="728"/>
      <c r="R26" s="730"/>
      <c r="S26" s="728" t="s">
        <v>820</v>
      </c>
      <c r="T26" s="728"/>
      <c r="U26" s="728" t="s">
        <v>863</v>
      </c>
      <c r="V26" s="731"/>
      <c r="W26" s="731"/>
      <c r="X26" s="260" t="s">
        <v>864</v>
      </c>
      <c r="Y26" s="260"/>
      <c r="Z26" s="232"/>
      <c r="AA26" s="733"/>
      <c r="AB26" s="728"/>
      <c r="AC26" s="245"/>
      <c r="AD26" s="728"/>
      <c r="AE26" s="731"/>
      <c r="AF26" s="731">
        <v>1</v>
      </c>
    </row>
    <row r="27" spans="1:32" s="224" customFormat="1" ht="13.5" customHeight="1">
      <c r="A27" s="225">
        <v>20</v>
      </c>
      <c r="B27" s="217"/>
      <c r="C27" s="217"/>
      <c r="D27" s="217"/>
      <c r="E27" s="217"/>
      <c r="F27" s="217" t="s">
        <v>1081</v>
      </c>
      <c r="G27" s="221"/>
      <c r="H27" s="221"/>
      <c r="I27" s="221"/>
      <c r="J27" s="728"/>
      <c r="K27" s="729"/>
      <c r="L27" s="728"/>
      <c r="M27" s="729" t="s">
        <v>1082</v>
      </c>
      <c r="N27" s="728"/>
      <c r="O27" s="728"/>
      <c r="P27" s="728"/>
      <c r="Q27" s="728"/>
      <c r="R27" s="730"/>
      <c r="S27" s="728" t="s">
        <v>817</v>
      </c>
      <c r="T27" s="728" t="s">
        <v>864</v>
      </c>
      <c r="U27" s="243" t="s">
        <v>1082</v>
      </c>
      <c r="V27" s="731"/>
      <c r="W27" s="728"/>
      <c r="X27" s="260" t="s">
        <v>864</v>
      </c>
      <c r="Y27" s="732"/>
      <c r="Z27" s="232"/>
      <c r="AA27" s="733"/>
      <c r="AB27" s="728"/>
      <c r="AC27" s="734"/>
      <c r="AD27" s="728"/>
      <c r="AE27" s="731">
        <v>1</v>
      </c>
      <c r="AF27" s="731">
        <v>1</v>
      </c>
    </row>
    <row r="28" spans="1:32" s="224" customFormat="1" ht="13.5" customHeight="1">
      <c r="A28" s="225">
        <v>21</v>
      </c>
      <c r="B28" s="217"/>
      <c r="C28" s="217"/>
      <c r="D28" s="217"/>
      <c r="E28" s="217"/>
      <c r="F28" s="217"/>
      <c r="G28" s="727" t="s">
        <v>1083</v>
      </c>
      <c r="H28" s="253"/>
      <c r="I28" s="239"/>
      <c r="J28" s="728" t="s">
        <v>1084</v>
      </c>
      <c r="K28" s="729" t="s">
        <v>1085</v>
      </c>
      <c r="L28" s="728" t="s">
        <v>1086</v>
      </c>
      <c r="M28" s="729" t="s">
        <v>1087</v>
      </c>
      <c r="N28" s="728"/>
      <c r="O28" s="728"/>
      <c r="P28" s="728"/>
      <c r="Q28" s="728"/>
      <c r="R28" s="730"/>
      <c r="S28" s="728" t="s">
        <v>820</v>
      </c>
      <c r="T28" s="728"/>
      <c r="U28" s="728" t="s">
        <v>863</v>
      </c>
      <c r="V28" s="731"/>
      <c r="W28" s="728" t="s">
        <v>1088</v>
      </c>
      <c r="X28" s="732" t="s">
        <v>864</v>
      </c>
      <c r="Y28" s="732"/>
      <c r="Z28" s="232"/>
      <c r="AA28" s="733"/>
      <c r="AB28" s="728"/>
      <c r="AC28" s="734"/>
      <c r="AD28" s="728"/>
      <c r="AE28" s="731">
        <v>1</v>
      </c>
      <c r="AF28" s="731">
        <v>1</v>
      </c>
    </row>
    <row r="29" spans="1:32" s="254" customFormat="1" ht="13.5" customHeight="1">
      <c r="A29" s="225">
        <v>22</v>
      </c>
      <c r="B29" s="217"/>
      <c r="C29" s="222"/>
      <c r="D29" s="217"/>
      <c r="E29" s="222"/>
      <c r="F29" s="222"/>
      <c r="G29" s="727" t="s">
        <v>1089</v>
      </c>
      <c r="H29" s="221"/>
      <c r="I29" s="221"/>
      <c r="J29" s="728" t="s">
        <v>1090</v>
      </c>
      <c r="K29" s="729" t="s">
        <v>1091</v>
      </c>
      <c r="L29" s="728"/>
      <c r="M29" s="729" t="s">
        <v>1092</v>
      </c>
      <c r="N29" s="728" t="s">
        <v>1093</v>
      </c>
      <c r="O29" s="728" t="s">
        <v>254</v>
      </c>
      <c r="P29" s="728"/>
      <c r="Q29" s="728"/>
      <c r="R29" s="730"/>
      <c r="S29" s="728" t="s">
        <v>817</v>
      </c>
      <c r="T29" s="728"/>
      <c r="U29" s="728" t="s">
        <v>863</v>
      </c>
      <c r="V29" s="731"/>
      <c r="W29" s="728"/>
      <c r="X29" s="732" t="s">
        <v>864</v>
      </c>
      <c r="Y29" s="732"/>
      <c r="Z29" s="232"/>
      <c r="AA29" s="733"/>
      <c r="AB29" s="728"/>
      <c r="AC29" s="734"/>
      <c r="AD29" s="728"/>
      <c r="AE29" s="731">
        <v>1</v>
      </c>
      <c r="AF29" s="731">
        <v>1</v>
      </c>
    </row>
    <row r="30" spans="1:32" s="254" customFormat="1" ht="13.5" customHeight="1">
      <c r="A30" s="225">
        <v>23</v>
      </c>
      <c r="B30" s="217"/>
      <c r="C30" s="222"/>
      <c r="D30" s="217"/>
      <c r="E30" s="222"/>
      <c r="F30" s="222"/>
      <c r="G30" s="727" t="s">
        <v>1094</v>
      </c>
      <c r="H30" s="221"/>
      <c r="I30" s="221"/>
      <c r="J30" s="728"/>
      <c r="K30" s="729"/>
      <c r="L30" s="728"/>
      <c r="M30" s="729" t="s">
        <v>1095</v>
      </c>
      <c r="N30" s="728" t="s">
        <v>1096</v>
      </c>
      <c r="O30" s="728" t="s">
        <v>1097</v>
      </c>
      <c r="P30" s="728"/>
      <c r="Q30" s="728"/>
      <c r="R30" s="730"/>
      <c r="S30" s="728" t="s">
        <v>817</v>
      </c>
      <c r="T30" s="728" t="s">
        <v>864</v>
      </c>
      <c r="U30" s="243" t="s">
        <v>1095</v>
      </c>
      <c r="V30" s="731"/>
      <c r="W30" s="728"/>
      <c r="X30" s="732" t="s">
        <v>864</v>
      </c>
      <c r="Y30" s="732"/>
      <c r="Z30" s="232"/>
      <c r="AA30" s="733"/>
      <c r="AB30" s="728"/>
      <c r="AC30" s="734"/>
      <c r="AD30" s="728"/>
      <c r="AE30" s="731">
        <v>1</v>
      </c>
      <c r="AF30" s="731">
        <v>1</v>
      </c>
    </row>
    <row r="31" spans="1:32" s="254" customFormat="1" ht="13.5" customHeight="1">
      <c r="A31" s="225">
        <v>24</v>
      </c>
      <c r="B31" s="217"/>
      <c r="C31" s="222"/>
      <c r="D31" s="217"/>
      <c r="E31" s="222"/>
      <c r="F31" s="222"/>
      <c r="G31" s="241"/>
      <c r="H31" s="241" t="s">
        <v>1098</v>
      </c>
      <c r="I31" s="241"/>
      <c r="J31" s="728" t="s">
        <v>1099</v>
      </c>
      <c r="K31" s="729" t="s">
        <v>1100</v>
      </c>
      <c r="L31" s="728"/>
      <c r="M31" s="729" t="s">
        <v>1087</v>
      </c>
      <c r="N31" s="728"/>
      <c r="O31" s="728"/>
      <c r="P31" s="728"/>
      <c r="Q31" s="728"/>
      <c r="R31" s="730"/>
      <c r="S31" s="728" t="s">
        <v>820</v>
      </c>
      <c r="T31" s="728"/>
      <c r="U31" s="728" t="s">
        <v>863</v>
      </c>
      <c r="V31" s="731"/>
      <c r="W31" s="728" t="s">
        <v>1101</v>
      </c>
      <c r="X31" s="732" t="s">
        <v>864</v>
      </c>
      <c r="Y31" s="732"/>
      <c r="Z31" s="232"/>
      <c r="AA31" s="733"/>
      <c r="AB31" s="728"/>
      <c r="AC31" s="734"/>
      <c r="AD31" s="728"/>
      <c r="AE31" s="731">
        <v>1</v>
      </c>
      <c r="AF31" s="731">
        <v>1</v>
      </c>
    </row>
    <row r="32" spans="1:32" s="224" customFormat="1" ht="13.5" customHeight="1">
      <c r="A32" s="225">
        <v>25</v>
      </c>
      <c r="B32" s="217"/>
      <c r="C32" s="217"/>
      <c r="D32" s="217"/>
      <c r="E32" s="217"/>
      <c r="F32" s="217"/>
      <c r="G32" s="241"/>
      <c r="H32" s="241" t="s">
        <v>1102</v>
      </c>
      <c r="I32" s="241"/>
      <c r="J32" s="728"/>
      <c r="K32" s="729" t="s">
        <v>1103</v>
      </c>
      <c r="L32" s="728"/>
      <c r="M32" s="729" t="s">
        <v>970</v>
      </c>
      <c r="N32" s="728"/>
      <c r="O32" s="728"/>
      <c r="P32" s="728"/>
      <c r="Q32" s="728"/>
      <c r="R32" s="730"/>
      <c r="S32" s="728" t="s">
        <v>817</v>
      </c>
      <c r="T32" s="728"/>
      <c r="U32" s="728" t="s">
        <v>863</v>
      </c>
      <c r="V32" s="731"/>
      <c r="W32" s="728"/>
      <c r="X32" s="732" t="s">
        <v>864</v>
      </c>
      <c r="Y32" s="732"/>
      <c r="Z32" s="232"/>
      <c r="AA32" s="733"/>
      <c r="AB32" s="728"/>
      <c r="AC32" s="734"/>
      <c r="AD32" s="728"/>
      <c r="AE32" s="731">
        <v>1</v>
      </c>
      <c r="AF32" s="731">
        <v>1</v>
      </c>
    </row>
    <row r="33" spans="1:32" s="224" customFormat="1" ht="13.5" customHeight="1">
      <c r="A33" s="225">
        <v>26</v>
      </c>
      <c r="B33" s="217"/>
      <c r="C33" s="217"/>
      <c r="D33" s="217"/>
      <c r="E33" s="217"/>
      <c r="F33" s="217"/>
      <c r="G33" s="241"/>
      <c r="H33" s="241" t="s">
        <v>1104</v>
      </c>
      <c r="I33" s="241"/>
      <c r="J33" s="728"/>
      <c r="K33" s="729" t="s">
        <v>1105</v>
      </c>
      <c r="L33" s="728"/>
      <c r="M33" s="729" t="s">
        <v>871</v>
      </c>
      <c r="N33" s="728"/>
      <c r="O33" s="728"/>
      <c r="P33" s="728"/>
      <c r="Q33" s="728"/>
      <c r="R33" s="730"/>
      <c r="S33" s="728" t="s">
        <v>817</v>
      </c>
      <c r="T33" s="728"/>
      <c r="U33" s="728" t="s">
        <v>863</v>
      </c>
      <c r="V33" s="731"/>
      <c r="W33" s="728"/>
      <c r="X33" s="732" t="s">
        <v>864</v>
      </c>
      <c r="Y33" s="732"/>
      <c r="Z33" s="232"/>
      <c r="AA33" s="733"/>
      <c r="AB33" s="728"/>
      <c r="AC33" s="734"/>
      <c r="AD33" s="728"/>
      <c r="AE33" s="731">
        <v>1</v>
      </c>
      <c r="AF33" s="731">
        <v>1</v>
      </c>
    </row>
    <row r="34" spans="1:32" s="224" customFormat="1" ht="13.5" customHeight="1">
      <c r="A34" s="225">
        <v>27</v>
      </c>
      <c r="B34" s="217"/>
      <c r="C34" s="217"/>
      <c r="D34" s="217"/>
      <c r="E34" s="217"/>
      <c r="F34" s="217" t="s">
        <v>1106</v>
      </c>
      <c r="G34" s="221"/>
      <c r="H34" s="221"/>
      <c r="I34" s="221"/>
      <c r="J34" s="728"/>
      <c r="K34" s="729"/>
      <c r="L34" s="728"/>
      <c r="M34" s="729" t="s">
        <v>1107</v>
      </c>
      <c r="N34" s="728"/>
      <c r="O34" s="728"/>
      <c r="P34" s="728"/>
      <c r="Q34" s="728"/>
      <c r="R34" s="730"/>
      <c r="S34" s="728" t="s">
        <v>817</v>
      </c>
      <c r="T34" s="728" t="s">
        <v>864</v>
      </c>
      <c r="U34" s="243" t="s">
        <v>1107</v>
      </c>
      <c r="V34" s="731"/>
      <c r="W34" s="728"/>
      <c r="X34" s="732" t="s">
        <v>864</v>
      </c>
      <c r="Y34" s="732"/>
      <c r="Z34" s="232"/>
      <c r="AA34" s="733"/>
      <c r="AB34" s="728"/>
      <c r="AC34" s="734"/>
      <c r="AD34" s="728"/>
      <c r="AE34" s="731"/>
      <c r="AF34" s="731">
        <v>1</v>
      </c>
    </row>
    <row r="35" spans="1:32" s="231" customFormat="1" ht="13.5" customHeight="1">
      <c r="A35" s="225">
        <v>28</v>
      </c>
      <c r="B35" s="217"/>
      <c r="C35" s="217"/>
      <c r="D35" s="217"/>
      <c r="E35" s="217"/>
      <c r="F35" s="217"/>
      <c r="G35" s="241" t="s">
        <v>388</v>
      </c>
      <c r="H35" s="217"/>
      <c r="I35" s="217"/>
      <c r="J35" s="728" t="s">
        <v>1108</v>
      </c>
      <c r="K35" s="729" t="s">
        <v>1109</v>
      </c>
      <c r="L35" s="728" t="s">
        <v>1107</v>
      </c>
      <c r="M35" s="729" t="s">
        <v>871</v>
      </c>
      <c r="N35" s="728" t="s">
        <v>1110</v>
      </c>
      <c r="O35" s="728" t="s">
        <v>388</v>
      </c>
      <c r="P35" s="728"/>
      <c r="Q35" s="728"/>
      <c r="R35" s="252"/>
      <c r="S35" s="728" t="s">
        <v>817</v>
      </c>
      <c r="T35" s="728"/>
      <c r="U35" s="728" t="s">
        <v>863</v>
      </c>
      <c r="V35" s="731"/>
      <c r="W35" s="728"/>
      <c r="X35" s="732" t="s">
        <v>864</v>
      </c>
      <c r="Y35" s="732"/>
      <c r="Z35" s="232"/>
      <c r="AA35" s="733"/>
      <c r="AB35" s="255"/>
      <c r="AC35" s="245" t="s">
        <v>1111</v>
      </c>
      <c r="AD35" s="728"/>
      <c r="AE35" s="731">
        <v>1</v>
      </c>
      <c r="AF35" s="731">
        <v>1</v>
      </c>
    </row>
    <row r="36" spans="1:32" s="224" customFormat="1" ht="13.5" customHeight="1">
      <c r="A36" s="225">
        <v>29</v>
      </c>
      <c r="B36" s="217"/>
      <c r="C36" s="217"/>
      <c r="D36" s="217"/>
      <c r="E36" s="217"/>
      <c r="F36" s="217"/>
      <c r="G36" s="241" t="s">
        <v>392</v>
      </c>
      <c r="H36" s="217"/>
      <c r="I36" s="217"/>
      <c r="J36" s="728" t="s">
        <v>1112</v>
      </c>
      <c r="K36" s="729">
        <v>59350</v>
      </c>
      <c r="L36" s="728" t="s">
        <v>1113</v>
      </c>
      <c r="M36" s="729" t="s">
        <v>1114</v>
      </c>
      <c r="N36" s="728" t="s">
        <v>1115</v>
      </c>
      <c r="O36" s="728" t="s">
        <v>392</v>
      </c>
      <c r="P36" s="728"/>
      <c r="Q36" s="728"/>
      <c r="R36" s="252"/>
      <c r="S36" s="728" t="s">
        <v>817</v>
      </c>
      <c r="T36" s="728"/>
      <c r="U36" s="728" t="s">
        <v>863</v>
      </c>
      <c r="V36" s="731"/>
      <c r="W36" s="728" t="s">
        <v>1116</v>
      </c>
      <c r="X36" s="732" t="s">
        <v>864</v>
      </c>
      <c r="Y36" s="732"/>
      <c r="Z36" s="232"/>
      <c r="AA36" s="733"/>
      <c r="AB36" s="728"/>
      <c r="AC36" s="734"/>
      <c r="AD36" s="728"/>
      <c r="AE36" s="731">
        <v>1</v>
      </c>
      <c r="AF36" s="731">
        <v>1</v>
      </c>
    </row>
    <row r="37" spans="1:32" s="224" customFormat="1" ht="13.5" customHeight="1">
      <c r="A37" s="225">
        <v>30</v>
      </c>
      <c r="B37" s="217"/>
      <c r="C37" s="217"/>
      <c r="D37" s="217"/>
      <c r="E37" s="217"/>
      <c r="F37" s="217"/>
      <c r="G37" s="241" t="s">
        <v>1117</v>
      </c>
      <c r="H37" s="241"/>
      <c r="I37" s="241"/>
      <c r="J37" s="263" t="s">
        <v>1118</v>
      </c>
      <c r="K37" s="729" t="s">
        <v>1119</v>
      </c>
      <c r="L37" s="728"/>
      <c r="M37" s="729" t="s">
        <v>1120</v>
      </c>
      <c r="N37" s="728"/>
      <c r="O37" s="728"/>
      <c r="P37" s="728"/>
      <c r="Q37" s="728"/>
      <c r="R37" s="730"/>
      <c r="S37" s="728" t="s">
        <v>817</v>
      </c>
      <c r="T37" s="728"/>
      <c r="U37" s="735" t="s">
        <v>863</v>
      </c>
      <c r="V37" s="281"/>
      <c r="W37" s="728"/>
      <c r="X37" s="732" t="s">
        <v>864</v>
      </c>
      <c r="Y37" s="732"/>
      <c r="Z37" s="232"/>
      <c r="AA37" s="733"/>
      <c r="AB37" s="728"/>
      <c r="AC37" s="734"/>
      <c r="AD37" s="728"/>
      <c r="AE37" s="731"/>
      <c r="AF37" s="731">
        <v>1</v>
      </c>
    </row>
    <row r="38" spans="1:32" s="256" customFormat="1" ht="12.75" customHeight="1">
      <c r="A38" s="225">
        <v>31</v>
      </c>
      <c r="B38" s="217"/>
      <c r="C38" s="217"/>
      <c r="D38" s="217"/>
      <c r="E38" s="217"/>
      <c r="F38" s="217" t="s">
        <v>1121</v>
      </c>
      <c r="G38" s="221"/>
      <c r="H38" s="221"/>
      <c r="I38" s="221"/>
      <c r="J38" s="728" t="s">
        <v>1122</v>
      </c>
      <c r="K38" s="729"/>
      <c r="L38" s="728"/>
      <c r="M38" s="729" t="s">
        <v>1123</v>
      </c>
      <c r="N38" s="728"/>
      <c r="O38" s="728"/>
      <c r="P38" s="728"/>
      <c r="Q38" s="728"/>
      <c r="R38" s="730"/>
      <c r="S38" s="728" t="s">
        <v>817</v>
      </c>
      <c r="T38" s="728" t="s">
        <v>864</v>
      </c>
      <c r="U38" s="243" t="s">
        <v>1123</v>
      </c>
      <c r="V38" s="731"/>
      <c r="W38" s="728"/>
      <c r="X38" s="732" t="s">
        <v>864</v>
      </c>
      <c r="Y38" s="732"/>
      <c r="Z38" s="232"/>
      <c r="AA38" s="733"/>
      <c r="AB38" s="728"/>
      <c r="AC38" s="734"/>
      <c r="AD38" s="728"/>
      <c r="AE38" s="731">
        <v>1</v>
      </c>
      <c r="AF38" s="731">
        <v>1</v>
      </c>
    </row>
    <row r="39" spans="1:32" s="256" customFormat="1" ht="12.75" customHeight="1">
      <c r="A39" s="225">
        <v>32</v>
      </c>
      <c r="B39" s="217"/>
      <c r="C39" s="217"/>
      <c r="D39" s="217"/>
      <c r="E39" s="217"/>
      <c r="F39" s="217"/>
      <c r="G39" s="727" t="s">
        <v>415</v>
      </c>
      <c r="H39" s="221"/>
      <c r="I39" s="221"/>
      <c r="J39" s="728" t="s">
        <v>1124</v>
      </c>
      <c r="K39" s="729" t="s">
        <v>1125</v>
      </c>
      <c r="L39" s="728"/>
      <c r="M39" s="729" t="s">
        <v>1126</v>
      </c>
      <c r="N39" s="728" t="s">
        <v>1127</v>
      </c>
      <c r="O39" s="728" t="s">
        <v>415</v>
      </c>
      <c r="P39" s="728"/>
      <c r="Q39" s="728"/>
      <c r="R39" s="730"/>
      <c r="S39" s="728" t="s">
        <v>817</v>
      </c>
      <c r="T39" s="728"/>
      <c r="U39" s="735" t="s">
        <v>863</v>
      </c>
      <c r="V39" s="281"/>
      <c r="W39" s="728"/>
      <c r="X39" s="732" t="s">
        <v>864</v>
      </c>
      <c r="Y39" s="732"/>
      <c r="Z39" s="232"/>
      <c r="AA39" s="733"/>
      <c r="AB39" s="728"/>
      <c r="AC39" s="734"/>
      <c r="AD39" s="728"/>
      <c r="AE39" s="731">
        <v>1</v>
      </c>
      <c r="AF39" s="731">
        <v>1</v>
      </c>
    </row>
    <row r="40" spans="1:32" s="256" customFormat="1" ht="12.75" customHeight="1">
      <c r="A40" s="225">
        <v>33</v>
      </c>
      <c r="B40" s="217"/>
      <c r="C40" s="217"/>
      <c r="D40" s="217"/>
      <c r="E40" s="217"/>
      <c r="F40" s="217"/>
      <c r="G40" s="727" t="s">
        <v>1128</v>
      </c>
      <c r="H40" s="221"/>
      <c r="I40" s="221"/>
      <c r="J40" s="728" t="s">
        <v>1129</v>
      </c>
      <c r="K40" s="729" t="s">
        <v>1130</v>
      </c>
      <c r="L40" s="728"/>
      <c r="M40" s="729" t="s">
        <v>1131</v>
      </c>
      <c r="N40" s="728" t="s">
        <v>1132</v>
      </c>
      <c r="O40" s="728" t="s">
        <v>424</v>
      </c>
      <c r="P40" s="728"/>
      <c r="Q40" s="728"/>
      <c r="R40" s="730"/>
      <c r="S40" s="728" t="s">
        <v>817</v>
      </c>
      <c r="T40" s="728"/>
      <c r="U40" s="735" t="s">
        <v>863</v>
      </c>
      <c r="V40" s="281"/>
      <c r="W40" s="728"/>
      <c r="X40" s="732" t="s">
        <v>864</v>
      </c>
      <c r="Y40" s="732"/>
      <c r="Z40" s="232"/>
      <c r="AA40" s="733"/>
      <c r="AB40" s="728"/>
      <c r="AC40" s="734"/>
      <c r="AD40" s="728"/>
      <c r="AE40" s="731">
        <v>1</v>
      </c>
      <c r="AF40" s="731">
        <v>1</v>
      </c>
    </row>
    <row r="41" spans="1:32" s="244" customFormat="1" ht="12.75" customHeight="1">
      <c r="A41" s="225">
        <v>34</v>
      </c>
      <c r="B41" s="217"/>
      <c r="C41" s="222"/>
      <c r="D41" s="217"/>
      <c r="E41" s="222"/>
      <c r="F41" s="222"/>
      <c r="G41" s="727" t="s">
        <v>429</v>
      </c>
      <c r="H41" s="221"/>
      <c r="I41" s="221"/>
      <c r="J41" s="728" t="s">
        <v>1133</v>
      </c>
      <c r="K41" s="729" t="s">
        <v>1134</v>
      </c>
      <c r="L41" s="728"/>
      <c r="M41" s="729" t="s">
        <v>1135</v>
      </c>
      <c r="N41" s="728"/>
      <c r="O41" s="728"/>
      <c r="P41" s="728"/>
      <c r="Q41" s="728"/>
      <c r="R41" s="730"/>
      <c r="S41" s="728" t="s">
        <v>817</v>
      </c>
      <c r="T41" s="728"/>
      <c r="U41" s="735" t="s">
        <v>863</v>
      </c>
      <c r="V41" s="281"/>
      <c r="W41" s="728"/>
      <c r="X41" s="732" t="s">
        <v>864</v>
      </c>
      <c r="Y41" s="732"/>
      <c r="Z41" s="232"/>
      <c r="AA41" s="733"/>
      <c r="AB41" s="728"/>
      <c r="AC41" s="734"/>
      <c r="AD41" s="728"/>
      <c r="AE41" s="731">
        <v>1</v>
      </c>
      <c r="AF41" s="731">
        <v>1</v>
      </c>
    </row>
    <row r="42" spans="1:32" s="244" customFormat="1" ht="12.75" customHeight="1">
      <c r="A42" s="225">
        <v>35</v>
      </c>
      <c r="B42" s="217"/>
      <c r="C42" s="222"/>
      <c r="D42" s="217"/>
      <c r="E42" s="222"/>
      <c r="F42" s="222"/>
      <c r="G42" s="727" t="s">
        <v>426</v>
      </c>
      <c r="H42" s="221"/>
      <c r="I42" s="221"/>
      <c r="J42" s="728" t="s">
        <v>1136</v>
      </c>
      <c r="K42" s="729" t="s">
        <v>1137</v>
      </c>
      <c r="L42" s="728"/>
      <c r="M42" s="729" t="s">
        <v>1138</v>
      </c>
      <c r="N42" s="728" t="s">
        <v>1139</v>
      </c>
      <c r="O42" s="728" t="s">
        <v>426</v>
      </c>
      <c r="P42" s="728"/>
      <c r="Q42" s="728"/>
      <c r="R42" s="730"/>
      <c r="S42" s="728" t="s">
        <v>823</v>
      </c>
      <c r="T42" s="728"/>
      <c r="U42" s="735" t="s">
        <v>863</v>
      </c>
      <c r="V42" s="281"/>
      <c r="W42" s="728"/>
      <c r="X42" s="732" t="s">
        <v>864</v>
      </c>
      <c r="Y42" s="732"/>
      <c r="Z42" s="232"/>
      <c r="AA42" s="733"/>
      <c r="AB42" s="728"/>
      <c r="AC42" s="734"/>
      <c r="AD42" s="728"/>
      <c r="AE42" s="731">
        <v>1</v>
      </c>
      <c r="AF42" s="731">
        <v>1</v>
      </c>
    </row>
    <row r="43" spans="1:32" s="244" customFormat="1" ht="12.75" customHeight="1">
      <c r="A43" s="225">
        <v>36</v>
      </c>
      <c r="B43" s="217"/>
      <c r="C43" s="222"/>
      <c r="D43" s="217"/>
      <c r="E43" s="222"/>
      <c r="F43" s="222"/>
      <c r="G43" s="727" t="s">
        <v>1140</v>
      </c>
      <c r="H43" s="221"/>
      <c r="I43" s="221"/>
      <c r="J43" s="728" t="s">
        <v>1141</v>
      </c>
      <c r="K43" s="729" t="s">
        <v>1142</v>
      </c>
      <c r="L43" s="728"/>
      <c r="M43" s="729" t="s">
        <v>1143</v>
      </c>
      <c r="N43" s="728"/>
      <c r="O43" s="728"/>
      <c r="P43" s="728"/>
      <c r="Q43" s="728"/>
      <c r="R43" s="730"/>
      <c r="S43" s="728" t="s">
        <v>817</v>
      </c>
      <c r="T43" s="728"/>
      <c r="U43" s="735" t="s">
        <v>863</v>
      </c>
      <c r="V43" s="281"/>
      <c r="W43" s="728"/>
      <c r="X43" s="732" t="s">
        <v>864</v>
      </c>
      <c r="Y43" s="732"/>
      <c r="Z43" s="232"/>
      <c r="AA43" s="733"/>
      <c r="AB43" s="728"/>
      <c r="AC43" s="734"/>
      <c r="AD43" s="728"/>
      <c r="AE43" s="731">
        <v>1</v>
      </c>
      <c r="AF43" s="731">
        <v>1</v>
      </c>
    </row>
    <row r="44" spans="1:32" s="257" customFormat="1" ht="12.75" customHeight="1">
      <c r="A44" s="225">
        <v>37</v>
      </c>
      <c r="B44" s="217"/>
      <c r="C44" s="222"/>
      <c r="D44" s="217"/>
      <c r="E44" s="222"/>
      <c r="F44" s="222"/>
      <c r="G44" s="727" t="s">
        <v>1144</v>
      </c>
      <c r="H44" s="221"/>
      <c r="I44" s="221"/>
      <c r="J44" s="728" t="s">
        <v>410</v>
      </c>
      <c r="K44" s="729" t="s">
        <v>1145</v>
      </c>
      <c r="L44" s="728"/>
      <c r="M44" s="729" t="s">
        <v>1146</v>
      </c>
      <c r="N44" s="728"/>
      <c r="O44" s="728"/>
      <c r="P44" s="728"/>
      <c r="Q44" s="728"/>
      <c r="R44" s="730"/>
      <c r="S44" s="728" t="s">
        <v>817</v>
      </c>
      <c r="T44" s="728"/>
      <c r="U44" s="735" t="s">
        <v>863</v>
      </c>
      <c r="V44" s="281"/>
      <c r="W44" s="728"/>
      <c r="X44" s="732" t="s">
        <v>864</v>
      </c>
      <c r="Y44" s="732"/>
      <c r="Z44" s="232"/>
      <c r="AA44" s="733"/>
      <c r="AB44" s="728"/>
      <c r="AC44" s="734"/>
      <c r="AD44" s="728"/>
      <c r="AE44" s="731">
        <v>1</v>
      </c>
      <c r="AF44" s="731">
        <v>1</v>
      </c>
    </row>
    <row r="45" spans="1:32" s="258" customFormat="1" ht="12.75" customHeight="1">
      <c r="A45" s="225">
        <v>38</v>
      </c>
      <c r="B45" s="217"/>
      <c r="C45" s="218"/>
      <c r="D45" s="217"/>
      <c r="E45" s="218"/>
      <c r="F45" s="218"/>
      <c r="G45" s="727" t="s">
        <v>1147</v>
      </c>
      <c r="H45" s="221"/>
      <c r="I45" s="221"/>
      <c r="J45" s="728"/>
      <c r="K45" s="729" t="s">
        <v>1148</v>
      </c>
      <c r="L45" s="728"/>
      <c r="M45" s="729" t="s">
        <v>1149</v>
      </c>
      <c r="N45" s="728"/>
      <c r="O45" s="728"/>
      <c r="P45" s="728"/>
      <c r="Q45" s="728"/>
      <c r="R45" s="730"/>
      <c r="S45" s="728" t="s">
        <v>817</v>
      </c>
      <c r="T45" s="728"/>
      <c r="U45" s="735" t="s">
        <v>863</v>
      </c>
      <c r="V45" s="281"/>
      <c r="W45" s="728"/>
      <c r="X45" s="732" t="s">
        <v>864</v>
      </c>
      <c r="Y45" s="732"/>
      <c r="Z45" s="232"/>
      <c r="AA45" s="733"/>
      <c r="AB45" s="728"/>
      <c r="AC45" s="734"/>
      <c r="AD45" s="728"/>
      <c r="AE45" s="731">
        <v>1</v>
      </c>
      <c r="AF45" s="731">
        <v>1</v>
      </c>
    </row>
    <row r="46" spans="1:32" s="256" customFormat="1" ht="12.95" customHeight="1">
      <c r="A46" s="225">
        <v>39</v>
      </c>
      <c r="B46" s="217"/>
      <c r="C46" s="218"/>
      <c r="D46" s="217"/>
      <c r="E46" s="218"/>
      <c r="F46" s="218"/>
      <c r="G46" s="727" t="s">
        <v>178</v>
      </c>
      <c r="H46" s="221"/>
      <c r="I46" s="221"/>
      <c r="J46" s="728" t="s">
        <v>1150</v>
      </c>
      <c r="K46" s="729" t="s">
        <v>1151</v>
      </c>
      <c r="L46" s="728"/>
      <c r="M46" s="729" t="s">
        <v>1152</v>
      </c>
      <c r="N46" s="728"/>
      <c r="O46" s="728"/>
      <c r="P46" s="728"/>
      <c r="Q46" s="728"/>
      <c r="R46" s="730"/>
      <c r="S46" s="728" t="s">
        <v>817</v>
      </c>
      <c r="T46" s="728"/>
      <c r="U46" s="735" t="s">
        <v>863</v>
      </c>
      <c r="V46" s="281"/>
      <c r="W46" s="728"/>
      <c r="X46" s="732" t="s">
        <v>864</v>
      </c>
      <c r="Y46" s="732"/>
      <c r="Z46" s="232"/>
      <c r="AA46" s="733"/>
      <c r="AB46" s="728"/>
      <c r="AC46" s="734"/>
      <c r="AD46" s="728"/>
      <c r="AE46" s="731">
        <v>1</v>
      </c>
      <c r="AF46" s="731">
        <v>1</v>
      </c>
    </row>
    <row r="47" spans="1:32" s="256" customFormat="1" ht="12.95" customHeight="1">
      <c r="A47" s="225">
        <v>40</v>
      </c>
      <c r="B47" s="217"/>
      <c r="C47" s="218"/>
      <c r="D47" s="217"/>
      <c r="E47" s="218"/>
      <c r="F47" s="218"/>
      <c r="G47" s="241" t="s">
        <v>1153</v>
      </c>
      <c r="H47" s="241"/>
      <c r="I47" s="241"/>
      <c r="J47" s="728" t="s">
        <v>1154</v>
      </c>
      <c r="K47" s="729">
        <v>33123452323</v>
      </c>
      <c r="L47" s="728"/>
      <c r="M47" s="729" t="s">
        <v>1155</v>
      </c>
      <c r="N47" s="728"/>
      <c r="O47" s="728"/>
      <c r="P47" s="728"/>
      <c r="Q47" s="728"/>
      <c r="R47" s="730"/>
      <c r="S47" s="728" t="s">
        <v>817</v>
      </c>
      <c r="T47" s="728"/>
      <c r="U47" s="728" t="s">
        <v>1092</v>
      </c>
      <c r="V47" s="731"/>
      <c r="W47" s="728"/>
      <c r="X47" s="732" t="s">
        <v>864</v>
      </c>
      <c r="Y47" s="732"/>
      <c r="Z47" s="232"/>
      <c r="AA47" s="733"/>
      <c r="AB47" s="728" t="s">
        <v>1156</v>
      </c>
      <c r="AC47" s="734"/>
      <c r="AD47" s="728"/>
      <c r="AE47" s="731"/>
      <c r="AF47" s="731">
        <v>1</v>
      </c>
    </row>
    <row r="48" spans="1:32" s="224" customFormat="1" ht="13.5" customHeight="1">
      <c r="A48" s="225">
        <v>41</v>
      </c>
      <c r="B48" s="217"/>
      <c r="C48" s="217"/>
      <c r="D48" s="217"/>
      <c r="E48" s="217"/>
      <c r="F48" s="217" t="s">
        <v>1157</v>
      </c>
      <c r="G48" s="217"/>
      <c r="H48" s="217"/>
      <c r="I48" s="217"/>
      <c r="J48" s="728"/>
      <c r="K48" s="729"/>
      <c r="L48" s="728" t="s">
        <v>1158</v>
      </c>
      <c r="M48" s="729" t="s">
        <v>1159</v>
      </c>
      <c r="N48" s="728"/>
      <c r="O48" s="728"/>
      <c r="P48" s="728"/>
      <c r="Q48" s="728"/>
      <c r="R48" s="252"/>
      <c r="S48" s="728" t="s">
        <v>817</v>
      </c>
      <c r="T48" s="728" t="s">
        <v>864</v>
      </c>
      <c r="U48" s="243" t="s">
        <v>1159</v>
      </c>
      <c r="V48" s="731"/>
      <c r="W48" s="728"/>
      <c r="X48" s="732" t="s">
        <v>864</v>
      </c>
      <c r="Y48" s="732"/>
      <c r="Z48" s="232"/>
      <c r="AA48" s="733"/>
      <c r="AB48" s="728"/>
      <c r="AC48" s="734"/>
      <c r="AD48" s="728"/>
      <c r="AE48" s="731">
        <v>1</v>
      </c>
      <c r="AF48" s="731"/>
    </row>
    <row r="49" spans="1:1015" s="224" customFormat="1" ht="13.5" customHeight="1">
      <c r="A49" s="225">
        <v>42</v>
      </c>
      <c r="B49" s="217"/>
      <c r="C49" s="217"/>
      <c r="D49" s="217"/>
      <c r="E49" s="217"/>
      <c r="F49" s="217"/>
      <c r="G49" s="241" t="s">
        <v>1160</v>
      </c>
      <c r="H49" s="241"/>
      <c r="I49" s="241"/>
      <c r="J49" s="728" t="s">
        <v>1161</v>
      </c>
      <c r="K49" s="729" t="s">
        <v>930</v>
      </c>
      <c r="L49" s="728"/>
      <c r="M49" s="729" t="s">
        <v>1162</v>
      </c>
      <c r="N49" s="728"/>
      <c r="O49" s="728"/>
      <c r="P49" s="728"/>
      <c r="Q49" s="728"/>
      <c r="R49" s="730"/>
      <c r="S49" s="728" t="s">
        <v>820</v>
      </c>
      <c r="T49" s="728"/>
      <c r="U49" s="728" t="s">
        <v>879</v>
      </c>
      <c r="V49" s="731"/>
      <c r="W49" s="728"/>
      <c r="X49" s="732" t="s">
        <v>864</v>
      </c>
      <c r="Y49" s="732"/>
      <c r="Z49" s="232"/>
      <c r="AA49" s="733"/>
      <c r="AB49" s="728" t="s">
        <v>1163</v>
      </c>
      <c r="AC49" s="734"/>
      <c r="AD49" s="728"/>
      <c r="AE49" s="731"/>
      <c r="AF49" s="731">
        <v>1</v>
      </c>
    </row>
    <row r="50" spans="1:1015" s="224" customFormat="1" ht="13.5" customHeight="1">
      <c r="A50" s="225">
        <v>43</v>
      </c>
      <c r="B50" s="217"/>
      <c r="C50" s="217"/>
      <c r="D50" s="217"/>
      <c r="E50" s="217"/>
      <c r="F50" s="217"/>
      <c r="G50" s="217" t="s">
        <v>1164</v>
      </c>
      <c r="H50" s="217"/>
      <c r="I50" s="217"/>
      <c r="J50" s="728" t="s">
        <v>1165</v>
      </c>
      <c r="K50" s="729"/>
      <c r="L50" s="728" t="s">
        <v>1166</v>
      </c>
      <c r="M50" s="729" t="s">
        <v>1166</v>
      </c>
      <c r="N50" s="728"/>
      <c r="O50" s="728"/>
      <c r="P50" s="728"/>
      <c r="Q50" s="728"/>
      <c r="R50" s="252"/>
      <c r="S50" s="728" t="s">
        <v>817</v>
      </c>
      <c r="T50" s="728" t="s">
        <v>864</v>
      </c>
      <c r="U50" s="243" t="s">
        <v>1166</v>
      </c>
      <c r="V50" s="731"/>
      <c r="W50" s="728"/>
      <c r="X50" s="732" t="s">
        <v>864</v>
      </c>
      <c r="Y50" s="732"/>
      <c r="Z50" s="232"/>
      <c r="AA50" s="733"/>
      <c r="AB50" s="728"/>
      <c r="AC50" s="734"/>
      <c r="AD50" s="728"/>
      <c r="AE50" s="731">
        <v>1</v>
      </c>
      <c r="AF50" s="731">
        <v>1</v>
      </c>
    </row>
    <row r="51" spans="1:1015" s="224" customFormat="1" ht="13.5" customHeight="1">
      <c r="A51" s="225">
        <v>44</v>
      </c>
      <c r="B51" s="217"/>
      <c r="C51" s="217"/>
      <c r="D51" s="217"/>
      <c r="E51" s="217"/>
      <c r="F51" s="217"/>
      <c r="G51" s="217"/>
      <c r="H51" s="217" t="s">
        <v>1167</v>
      </c>
      <c r="I51" s="217"/>
      <c r="J51" s="728" t="s">
        <v>1168</v>
      </c>
      <c r="K51" s="729"/>
      <c r="L51" s="728" t="s">
        <v>1169</v>
      </c>
      <c r="M51" s="729" t="s">
        <v>1169</v>
      </c>
      <c r="N51" s="728"/>
      <c r="O51" s="728"/>
      <c r="P51" s="728"/>
      <c r="Q51" s="728"/>
      <c r="R51" s="252"/>
      <c r="S51" s="728" t="s">
        <v>820</v>
      </c>
      <c r="T51" s="728" t="s">
        <v>864</v>
      </c>
      <c r="U51" s="243" t="s">
        <v>1169</v>
      </c>
      <c r="V51" s="731"/>
      <c r="W51" s="728"/>
      <c r="X51" s="732" t="s">
        <v>864</v>
      </c>
      <c r="Y51" s="732"/>
      <c r="Z51" s="232"/>
      <c r="AA51" s="733"/>
      <c r="AB51" s="728"/>
      <c r="AC51" s="734"/>
      <c r="AD51" s="728"/>
      <c r="AE51" s="731">
        <v>1</v>
      </c>
      <c r="AF51" s="731">
        <v>1</v>
      </c>
    </row>
    <row r="52" spans="1:1015" s="224" customFormat="1" ht="13.5" customHeight="1">
      <c r="A52" s="225">
        <v>45</v>
      </c>
      <c r="B52" s="217"/>
      <c r="C52" s="217"/>
      <c r="D52" s="217"/>
      <c r="E52" s="217"/>
      <c r="F52" s="217"/>
      <c r="G52" s="217"/>
      <c r="H52" s="217"/>
      <c r="I52" s="217" t="s">
        <v>1170</v>
      </c>
      <c r="J52" s="728" t="s">
        <v>1171</v>
      </c>
      <c r="K52" s="729" t="s">
        <v>1172</v>
      </c>
      <c r="L52" s="728" t="s">
        <v>1173</v>
      </c>
      <c r="M52" s="729" t="s">
        <v>1173</v>
      </c>
      <c r="N52" s="728"/>
      <c r="O52" s="728"/>
      <c r="P52" s="728"/>
      <c r="Q52" s="728"/>
      <c r="R52" s="252"/>
      <c r="S52" s="728" t="s">
        <v>820</v>
      </c>
      <c r="T52" s="728"/>
      <c r="U52" s="728" t="s">
        <v>1092</v>
      </c>
      <c r="V52" s="731"/>
      <c r="W52" s="728"/>
      <c r="X52" s="732" t="s">
        <v>864</v>
      </c>
      <c r="Y52" s="732"/>
      <c r="Z52" s="232"/>
      <c r="AA52" s="728" t="s">
        <v>1174</v>
      </c>
      <c r="AB52" s="728"/>
      <c r="AC52" s="245" t="s">
        <v>1175</v>
      </c>
      <c r="AD52" s="728"/>
      <c r="AE52" s="731">
        <v>1</v>
      </c>
      <c r="AF52" s="731">
        <v>1</v>
      </c>
    </row>
    <row r="53" spans="1:1015" s="256" customFormat="1" ht="13.5" customHeight="1">
      <c r="A53" s="225">
        <v>46</v>
      </c>
      <c r="B53" s="217"/>
      <c r="C53" s="217"/>
      <c r="D53" s="217"/>
      <c r="E53" s="217"/>
      <c r="F53" s="217"/>
      <c r="G53" s="217"/>
      <c r="H53" s="217"/>
      <c r="I53" s="217" t="s">
        <v>1176</v>
      </c>
      <c r="J53" s="728" t="s">
        <v>1177</v>
      </c>
      <c r="K53" s="729" t="s">
        <v>1178</v>
      </c>
      <c r="L53" s="728" t="s">
        <v>1179</v>
      </c>
      <c r="M53" s="729" t="s">
        <v>1179</v>
      </c>
      <c r="N53" s="728"/>
      <c r="O53" s="728"/>
      <c r="P53" s="728"/>
      <c r="Q53" s="728"/>
      <c r="R53" s="252"/>
      <c r="S53" s="728" t="s">
        <v>820</v>
      </c>
      <c r="T53" s="728"/>
      <c r="U53" s="728" t="s">
        <v>1092</v>
      </c>
      <c r="V53" s="731"/>
      <c r="W53" s="728"/>
      <c r="X53" s="732" t="s">
        <v>864</v>
      </c>
      <c r="Y53" s="732"/>
      <c r="Z53" s="232"/>
      <c r="AA53" s="728" t="s">
        <v>1174</v>
      </c>
      <c r="AB53" s="728"/>
      <c r="AC53" s="245" t="s">
        <v>1175</v>
      </c>
      <c r="AD53" s="728"/>
      <c r="AE53" s="731">
        <v>1</v>
      </c>
      <c r="AF53" s="731">
        <v>1</v>
      </c>
    </row>
    <row r="54" spans="1:1015" s="244" customFormat="1" ht="13.5" customHeight="1">
      <c r="A54" s="225">
        <v>47</v>
      </c>
      <c r="B54" s="217"/>
      <c r="C54" s="222"/>
      <c r="D54" s="217"/>
      <c r="E54" s="222"/>
      <c r="F54" s="222"/>
      <c r="G54" s="222"/>
      <c r="H54" s="222"/>
      <c r="I54" s="222" t="s">
        <v>1180</v>
      </c>
      <c r="J54" s="728" t="s">
        <v>1181</v>
      </c>
      <c r="K54" s="729">
        <v>120</v>
      </c>
      <c r="L54" s="728"/>
      <c r="M54" s="728" t="s">
        <v>1182</v>
      </c>
      <c r="N54" s="728"/>
      <c r="O54" s="728"/>
      <c r="P54" s="728"/>
      <c r="Q54" s="728"/>
      <c r="R54" s="730"/>
      <c r="S54" s="728" t="s">
        <v>817</v>
      </c>
      <c r="T54" s="728"/>
      <c r="U54" s="728" t="s">
        <v>1092</v>
      </c>
      <c r="V54" s="731"/>
      <c r="W54" s="728"/>
      <c r="X54" s="732" t="s">
        <v>864</v>
      </c>
      <c r="Y54" s="732"/>
      <c r="Z54" s="232"/>
      <c r="AA54" s="728" t="s">
        <v>1183</v>
      </c>
      <c r="AB54" s="728"/>
      <c r="AC54" s="734"/>
      <c r="AD54" s="728"/>
      <c r="AE54" s="731">
        <v>1</v>
      </c>
      <c r="AF54" s="731">
        <v>1</v>
      </c>
    </row>
    <row r="55" spans="1:1015" s="256" customFormat="1" ht="13.5" customHeight="1">
      <c r="A55" s="225">
        <v>48</v>
      </c>
      <c r="B55" s="217"/>
      <c r="C55" s="217"/>
      <c r="D55" s="217"/>
      <c r="E55" s="217"/>
      <c r="F55" s="217"/>
      <c r="G55" s="241"/>
      <c r="H55" s="241"/>
      <c r="I55" s="241" t="s">
        <v>1184</v>
      </c>
      <c r="J55" s="728" t="s">
        <v>1185</v>
      </c>
      <c r="K55" s="729">
        <v>96</v>
      </c>
      <c r="L55" s="728"/>
      <c r="M55" s="728" t="s">
        <v>1186</v>
      </c>
      <c r="N55" s="728"/>
      <c r="O55" s="728"/>
      <c r="P55" s="728"/>
      <c r="Q55" s="728"/>
      <c r="R55" s="730"/>
      <c r="S55" s="728" t="s">
        <v>817</v>
      </c>
      <c r="T55" s="728"/>
      <c r="U55" s="728" t="s">
        <v>1092</v>
      </c>
      <c r="V55" s="731"/>
      <c r="W55" s="728"/>
      <c r="X55" s="732" t="s">
        <v>864</v>
      </c>
      <c r="Y55" s="732"/>
      <c r="Z55" s="232"/>
      <c r="AA55" s="728" t="s">
        <v>1187</v>
      </c>
      <c r="AB55" s="728"/>
      <c r="AC55" s="734"/>
      <c r="AD55" s="728"/>
      <c r="AE55" s="731">
        <v>1</v>
      </c>
      <c r="AF55" s="731">
        <v>1</v>
      </c>
    </row>
    <row r="56" spans="1:1015" s="256" customFormat="1" ht="13.5" customHeight="1">
      <c r="A56" s="225">
        <v>49</v>
      </c>
      <c r="B56" s="217"/>
      <c r="C56" s="217"/>
      <c r="D56" s="217"/>
      <c r="E56" s="217"/>
      <c r="F56" s="217"/>
      <c r="G56" s="241"/>
      <c r="H56" s="241"/>
      <c r="I56" s="241" t="s">
        <v>1188</v>
      </c>
      <c r="J56" s="728" t="s">
        <v>1189</v>
      </c>
      <c r="K56" s="729">
        <v>34</v>
      </c>
      <c r="L56" s="728"/>
      <c r="M56" s="728" t="s">
        <v>1190</v>
      </c>
      <c r="N56" s="728"/>
      <c r="O56" s="728"/>
      <c r="P56" s="728"/>
      <c r="Q56" s="728"/>
      <c r="R56" s="730"/>
      <c r="S56" s="728" t="s">
        <v>817</v>
      </c>
      <c r="T56" s="728"/>
      <c r="U56" s="728" t="s">
        <v>1092</v>
      </c>
      <c r="V56" s="731"/>
      <c r="W56" s="728"/>
      <c r="X56" s="732" t="s">
        <v>864</v>
      </c>
      <c r="Y56" s="732"/>
      <c r="Z56" s="232"/>
      <c r="AA56" s="728" t="s">
        <v>1191</v>
      </c>
      <c r="AB56" s="728"/>
      <c r="AC56" s="734"/>
      <c r="AD56" s="728"/>
      <c r="AE56" s="731">
        <v>1</v>
      </c>
      <c r="AF56" s="731">
        <v>1</v>
      </c>
    </row>
    <row r="57" spans="1:1015" s="244" customFormat="1" ht="13.5" customHeight="1">
      <c r="A57" s="225">
        <v>50</v>
      </c>
      <c r="B57" s="217"/>
      <c r="C57" s="222"/>
      <c r="D57" s="217"/>
      <c r="E57" s="222"/>
      <c r="F57" s="222"/>
      <c r="G57" s="241"/>
      <c r="H57" s="241"/>
      <c r="I57" s="241" t="s">
        <v>1192</v>
      </c>
      <c r="J57" s="728" t="s">
        <v>1193</v>
      </c>
      <c r="K57" s="729" t="s">
        <v>1194</v>
      </c>
      <c r="L57" s="728"/>
      <c r="M57" s="729" t="s">
        <v>1195</v>
      </c>
      <c r="N57" s="728"/>
      <c r="O57" s="728"/>
      <c r="P57" s="728"/>
      <c r="Q57" s="728"/>
      <c r="R57" s="730"/>
      <c r="S57" s="728" t="s">
        <v>820</v>
      </c>
      <c r="T57" s="728"/>
      <c r="U57" s="728" t="s">
        <v>863</v>
      </c>
      <c r="V57" s="731" t="s">
        <v>864</v>
      </c>
      <c r="W57" s="728" t="s">
        <v>1196</v>
      </c>
      <c r="X57" s="732" t="s">
        <v>864</v>
      </c>
      <c r="Y57" s="732"/>
      <c r="Z57" s="232"/>
      <c r="AA57" s="733"/>
      <c r="AB57" s="728"/>
      <c r="AC57" s="734"/>
      <c r="AD57" s="728"/>
      <c r="AE57" s="731"/>
      <c r="AF57" s="731">
        <v>1</v>
      </c>
    </row>
    <row r="58" spans="1:1015" s="256" customFormat="1" ht="13.5" customHeight="1">
      <c r="A58" s="225">
        <v>51</v>
      </c>
      <c r="B58" s="217"/>
      <c r="C58" s="217"/>
      <c r="D58" s="217"/>
      <c r="E58" s="217"/>
      <c r="F58" s="217"/>
      <c r="G58" s="217"/>
      <c r="H58" s="217" t="s">
        <v>1197</v>
      </c>
      <c r="I58" s="217"/>
      <c r="J58" s="728" t="s">
        <v>1198</v>
      </c>
      <c r="K58" s="729" t="s">
        <v>1199</v>
      </c>
      <c r="L58" s="728" t="s">
        <v>1200</v>
      </c>
      <c r="M58" s="729" t="s">
        <v>1201</v>
      </c>
      <c r="N58" s="728"/>
      <c r="O58" s="728"/>
      <c r="P58" s="728"/>
      <c r="Q58" s="728"/>
      <c r="R58" s="730">
        <v>1</v>
      </c>
      <c r="S58" s="728" t="s">
        <v>817</v>
      </c>
      <c r="T58" s="728"/>
      <c r="U58" s="728" t="s">
        <v>863</v>
      </c>
      <c r="V58" s="731"/>
      <c r="W58" s="728"/>
      <c r="X58" s="732" t="s">
        <v>864</v>
      </c>
      <c r="Y58" s="732"/>
      <c r="Z58" s="232"/>
      <c r="AA58" s="733"/>
      <c r="AB58" s="728"/>
      <c r="AC58" s="734"/>
      <c r="AD58" s="728"/>
      <c r="AE58" s="731">
        <v>1</v>
      </c>
      <c r="AF58" s="731">
        <v>1</v>
      </c>
    </row>
    <row r="59" spans="1:1015" s="256" customFormat="1" ht="12.95" customHeight="1">
      <c r="A59" s="225">
        <v>52</v>
      </c>
      <c r="B59" s="217"/>
      <c r="C59" s="217"/>
      <c r="D59" s="217"/>
      <c r="E59" s="217"/>
      <c r="F59" s="217"/>
      <c r="G59" s="217" t="s">
        <v>1202</v>
      </c>
      <c r="H59" s="217"/>
      <c r="I59" s="217"/>
      <c r="J59" s="728" t="s">
        <v>1203</v>
      </c>
      <c r="K59" s="729"/>
      <c r="L59" s="728" t="s">
        <v>1204</v>
      </c>
      <c r="M59" s="729" t="s">
        <v>1204</v>
      </c>
      <c r="N59" s="728"/>
      <c r="O59" s="728"/>
      <c r="P59" s="728"/>
      <c r="Q59" s="728"/>
      <c r="R59" s="252"/>
      <c r="S59" s="728" t="s">
        <v>817</v>
      </c>
      <c r="T59" s="728"/>
      <c r="U59" s="728" t="s">
        <v>863</v>
      </c>
      <c r="V59" s="731"/>
      <c r="W59" s="728"/>
      <c r="X59" s="732" t="s">
        <v>864</v>
      </c>
      <c r="Y59" s="732"/>
      <c r="Z59" s="232"/>
      <c r="AA59" s="733"/>
      <c r="AB59" s="728"/>
      <c r="AC59" s="734"/>
      <c r="AD59" s="728"/>
      <c r="AE59" s="731">
        <v>1</v>
      </c>
      <c r="AF59" s="731"/>
    </row>
    <row r="60" spans="1:1015" s="224" customFormat="1" ht="13.5" customHeight="1">
      <c r="A60" s="225">
        <v>53</v>
      </c>
      <c r="B60" s="217"/>
      <c r="C60" s="217"/>
      <c r="D60" s="217"/>
      <c r="E60" s="217"/>
      <c r="F60" s="217" t="s">
        <v>1205</v>
      </c>
      <c r="G60" s="217"/>
      <c r="H60" s="217"/>
      <c r="I60" s="217"/>
      <c r="J60" s="728" t="s">
        <v>1206</v>
      </c>
      <c r="K60" s="729"/>
      <c r="L60" s="728" t="s">
        <v>942</v>
      </c>
      <c r="M60" s="729" t="s">
        <v>1207</v>
      </c>
      <c r="N60" s="728"/>
      <c r="O60" s="728"/>
      <c r="P60" s="728"/>
      <c r="Q60" s="728"/>
      <c r="R60" s="252"/>
      <c r="S60" s="728" t="s">
        <v>823</v>
      </c>
      <c r="T60" s="728" t="s">
        <v>864</v>
      </c>
      <c r="U60" s="243" t="s">
        <v>1207</v>
      </c>
      <c r="V60" s="731"/>
      <c r="W60" s="728"/>
      <c r="X60" s="732" t="s">
        <v>864</v>
      </c>
      <c r="Y60" s="732"/>
      <c r="Z60" s="232"/>
      <c r="AA60" s="733"/>
      <c r="AB60" s="728"/>
      <c r="AC60" s="734"/>
      <c r="AD60" s="728"/>
      <c r="AE60" s="731">
        <v>1</v>
      </c>
      <c r="AF60" s="731">
        <v>1</v>
      </c>
    </row>
    <row r="61" spans="1:1015" s="224" customFormat="1" ht="13.5" customHeight="1">
      <c r="A61" s="225">
        <v>54</v>
      </c>
      <c r="B61" s="217"/>
      <c r="C61" s="217"/>
      <c r="D61" s="217"/>
      <c r="E61" s="217"/>
      <c r="F61" s="217"/>
      <c r="G61" s="217" t="s">
        <v>1208</v>
      </c>
      <c r="H61" s="217"/>
      <c r="I61" s="217"/>
      <c r="J61" s="728" t="s">
        <v>1209</v>
      </c>
      <c r="K61" s="729" t="s">
        <v>1210</v>
      </c>
      <c r="L61" s="728" t="s">
        <v>908</v>
      </c>
      <c r="M61" s="729" t="s">
        <v>939</v>
      </c>
      <c r="N61" s="728"/>
      <c r="O61" s="728"/>
      <c r="P61" s="728"/>
      <c r="Q61" s="728"/>
      <c r="R61" s="252"/>
      <c r="S61" s="728" t="s">
        <v>820</v>
      </c>
      <c r="T61" s="728"/>
      <c r="U61" s="728" t="s">
        <v>863</v>
      </c>
      <c r="V61" s="731" t="s">
        <v>864</v>
      </c>
      <c r="W61" s="728" t="s">
        <v>1211</v>
      </c>
      <c r="X61" s="732" t="s">
        <v>864</v>
      </c>
      <c r="Y61" s="732"/>
      <c r="Z61" s="232"/>
      <c r="AA61" s="733"/>
      <c r="AB61" s="728"/>
      <c r="AC61" s="734"/>
      <c r="AD61" s="728"/>
      <c r="AE61" s="731">
        <v>1</v>
      </c>
      <c r="AF61" s="731">
        <v>1</v>
      </c>
    </row>
    <row r="62" spans="1:1015" s="224" customFormat="1" ht="13.5" customHeight="1">
      <c r="A62" s="225">
        <v>55</v>
      </c>
      <c r="B62" s="217"/>
      <c r="C62" s="217"/>
      <c r="D62" s="217"/>
      <c r="E62" s="217"/>
      <c r="F62" s="217"/>
      <c r="G62" s="217" t="s">
        <v>1212</v>
      </c>
      <c r="H62" s="217"/>
      <c r="I62" s="217"/>
      <c r="J62" s="728" t="s">
        <v>1213</v>
      </c>
      <c r="K62" s="729" t="s">
        <v>1214</v>
      </c>
      <c r="L62" s="728" t="s">
        <v>970</v>
      </c>
      <c r="M62" s="729" t="s">
        <v>970</v>
      </c>
      <c r="N62" s="728"/>
      <c r="O62" s="728"/>
      <c r="P62" s="728"/>
      <c r="Q62" s="728"/>
      <c r="R62" s="252"/>
      <c r="S62" s="728" t="s">
        <v>820</v>
      </c>
      <c r="T62" s="728"/>
      <c r="U62" s="728" t="s">
        <v>863</v>
      </c>
      <c r="V62" s="731" t="s">
        <v>864</v>
      </c>
      <c r="W62" s="728" t="s">
        <v>1215</v>
      </c>
      <c r="X62" s="732" t="s">
        <v>864</v>
      </c>
      <c r="Y62" s="732"/>
      <c r="Z62" s="232"/>
      <c r="AA62" s="733"/>
      <c r="AB62" s="728"/>
      <c r="AC62" s="734"/>
      <c r="AD62" s="728"/>
      <c r="AE62" s="731">
        <v>1</v>
      </c>
      <c r="AF62" s="731">
        <v>1</v>
      </c>
    </row>
    <row r="63" spans="1:1015" s="231" customFormat="1" ht="12.95" customHeight="1">
      <c r="A63" s="225">
        <v>56</v>
      </c>
      <c r="B63" s="217"/>
      <c r="C63" s="217"/>
      <c r="D63" s="217"/>
      <c r="E63" s="217"/>
      <c r="F63" s="217"/>
      <c r="G63" s="217" t="s">
        <v>1077</v>
      </c>
      <c r="H63" s="217"/>
      <c r="I63" s="217"/>
      <c r="J63" s="728" t="s">
        <v>1216</v>
      </c>
      <c r="K63" s="729" t="s">
        <v>1217</v>
      </c>
      <c r="L63" s="728" t="s">
        <v>1218</v>
      </c>
      <c r="M63" s="729" t="s">
        <v>1219</v>
      </c>
      <c r="N63" s="728"/>
      <c r="O63" s="728"/>
      <c r="P63" s="728"/>
      <c r="Q63" s="728"/>
      <c r="R63" s="252"/>
      <c r="S63" s="728" t="s">
        <v>820</v>
      </c>
      <c r="T63" s="728"/>
      <c r="U63" s="735" t="s">
        <v>863</v>
      </c>
      <c r="V63" s="281"/>
      <c r="W63" s="728"/>
      <c r="X63" s="732" t="s">
        <v>864</v>
      </c>
      <c r="Y63" s="732"/>
      <c r="Z63" s="232"/>
      <c r="AA63" s="733"/>
      <c r="AB63" s="728"/>
      <c r="AC63" s="734"/>
      <c r="AD63" s="728"/>
      <c r="AE63" s="731">
        <v>1</v>
      </c>
      <c r="AF63" s="731">
        <v>1</v>
      </c>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c r="BM63" s="738"/>
      <c r="BN63" s="738"/>
      <c r="BO63" s="738"/>
      <c r="BP63" s="738"/>
      <c r="BQ63" s="738"/>
      <c r="BR63" s="738"/>
      <c r="BS63" s="738"/>
      <c r="BT63" s="738"/>
      <c r="BU63" s="738"/>
      <c r="BV63" s="738"/>
      <c r="BW63" s="738"/>
      <c r="BX63" s="738"/>
      <c r="BY63" s="738"/>
      <c r="BZ63" s="738"/>
      <c r="CA63" s="738"/>
      <c r="CB63" s="738"/>
      <c r="CC63" s="738"/>
      <c r="CD63" s="738"/>
      <c r="CE63" s="738"/>
      <c r="CF63" s="738"/>
      <c r="CG63" s="738"/>
      <c r="CH63" s="738"/>
      <c r="CI63" s="738"/>
      <c r="CJ63" s="738"/>
      <c r="CK63" s="738"/>
      <c r="CL63" s="738"/>
      <c r="CM63" s="738"/>
      <c r="CN63" s="738"/>
      <c r="CO63" s="738"/>
      <c r="CP63" s="738"/>
      <c r="CQ63" s="738"/>
      <c r="CR63" s="738"/>
      <c r="CS63" s="738"/>
      <c r="CT63" s="738"/>
      <c r="CU63" s="738"/>
      <c r="CV63" s="738"/>
      <c r="CW63" s="738"/>
      <c r="CX63" s="738"/>
      <c r="CY63" s="738"/>
      <c r="CZ63" s="738"/>
      <c r="DA63" s="738"/>
      <c r="DB63" s="738"/>
      <c r="DC63" s="738"/>
      <c r="DD63" s="738"/>
      <c r="DE63" s="738"/>
      <c r="DF63" s="738"/>
      <c r="DG63" s="738"/>
      <c r="DH63" s="738"/>
      <c r="DI63" s="738"/>
      <c r="DJ63" s="738"/>
      <c r="DK63" s="738"/>
      <c r="DL63" s="738"/>
      <c r="DM63" s="738"/>
      <c r="DN63" s="738"/>
      <c r="DO63" s="738"/>
      <c r="DP63" s="738"/>
      <c r="DQ63" s="738"/>
      <c r="DR63" s="738"/>
      <c r="DS63" s="738"/>
      <c r="DT63" s="738"/>
      <c r="DU63" s="738"/>
      <c r="DV63" s="738"/>
      <c r="DW63" s="738"/>
      <c r="DX63" s="738"/>
      <c r="DY63" s="738"/>
      <c r="DZ63" s="738"/>
      <c r="EA63" s="738"/>
      <c r="EB63" s="738"/>
      <c r="EC63" s="738"/>
      <c r="ED63" s="738"/>
      <c r="EE63" s="738"/>
      <c r="EF63" s="738"/>
      <c r="EG63" s="738"/>
      <c r="EH63" s="738"/>
      <c r="EI63" s="738"/>
      <c r="EJ63" s="738"/>
      <c r="EK63" s="738"/>
      <c r="EL63" s="738"/>
      <c r="EM63" s="738"/>
      <c r="EN63" s="738"/>
      <c r="EO63" s="738"/>
      <c r="EP63" s="738"/>
      <c r="EQ63" s="738"/>
      <c r="ER63" s="738"/>
      <c r="ES63" s="738"/>
      <c r="ET63" s="738"/>
      <c r="EU63" s="738"/>
      <c r="EV63" s="738"/>
      <c r="EW63" s="738"/>
      <c r="EX63" s="738"/>
      <c r="EY63" s="738"/>
      <c r="EZ63" s="738"/>
      <c r="FA63" s="738"/>
      <c r="FB63" s="738"/>
      <c r="FC63" s="738"/>
      <c r="FD63" s="738"/>
      <c r="FE63" s="738"/>
      <c r="FF63" s="738"/>
      <c r="FG63" s="738"/>
      <c r="FH63" s="738"/>
      <c r="FI63" s="738"/>
      <c r="FJ63" s="738"/>
      <c r="FK63" s="738"/>
      <c r="FL63" s="738"/>
      <c r="FM63" s="738"/>
      <c r="FN63" s="738"/>
      <c r="FO63" s="738"/>
      <c r="FP63" s="738"/>
      <c r="FQ63" s="738"/>
      <c r="FR63" s="738"/>
      <c r="FS63" s="738"/>
      <c r="FT63" s="738"/>
      <c r="FU63" s="738"/>
      <c r="FV63" s="738"/>
      <c r="FW63" s="738"/>
      <c r="FX63" s="738"/>
      <c r="FY63" s="738"/>
      <c r="FZ63" s="738"/>
      <c r="GA63" s="738"/>
      <c r="GB63" s="738"/>
      <c r="GC63" s="738"/>
      <c r="GD63" s="738"/>
      <c r="GE63" s="738"/>
      <c r="GF63" s="738"/>
      <c r="GG63" s="738"/>
      <c r="GH63" s="738"/>
      <c r="GI63" s="738"/>
      <c r="GJ63" s="738"/>
      <c r="GK63" s="738"/>
      <c r="GL63" s="738"/>
      <c r="GM63" s="738"/>
      <c r="GN63" s="738"/>
      <c r="GO63" s="738"/>
      <c r="GP63" s="738"/>
      <c r="GQ63" s="738"/>
      <c r="GR63" s="738"/>
      <c r="GS63" s="738"/>
      <c r="GT63" s="738"/>
      <c r="GU63" s="738"/>
      <c r="GV63" s="738"/>
      <c r="GW63" s="738"/>
      <c r="GX63" s="738"/>
      <c r="GY63" s="738"/>
      <c r="GZ63" s="738"/>
      <c r="HA63" s="738"/>
      <c r="HB63" s="738"/>
      <c r="HC63" s="738"/>
      <c r="HD63" s="738"/>
      <c r="HE63" s="738"/>
      <c r="HF63" s="738"/>
      <c r="HG63" s="738"/>
      <c r="HH63" s="738"/>
      <c r="HI63" s="738"/>
      <c r="HJ63" s="738"/>
      <c r="HK63" s="738"/>
      <c r="HL63" s="738"/>
      <c r="HM63" s="738"/>
      <c r="HN63" s="738"/>
      <c r="HO63" s="738"/>
      <c r="HP63" s="738"/>
      <c r="HQ63" s="738"/>
      <c r="HR63" s="738"/>
      <c r="HS63" s="738"/>
      <c r="HT63" s="738"/>
      <c r="HU63" s="738"/>
      <c r="HV63" s="738"/>
      <c r="HW63" s="738"/>
      <c r="HX63" s="738"/>
      <c r="HY63" s="738"/>
      <c r="HZ63" s="738"/>
      <c r="IA63" s="738"/>
      <c r="IB63" s="738"/>
      <c r="IC63" s="738"/>
      <c r="ID63" s="738"/>
      <c r="IE63" s="738"/>
      <c r="IF63" s="738"/>
      <c r="IG63" s="738"/>
      <c r="IH63" s="738"/>
      <c r="II63" s="738"/>
      <c r="IJ63" s="738"/>
      <c r="IK63" s="738"/>
      <c r="IL63" s="738"/>
      <c r="IM63" s="738"/>
      <c r="IN63" s="738"/>
      <c r="IO63" s="738"/>
      <c r="IP63" s="738"/>
      <c r="IQ63" s="738"/>
      <c r="IR63" s="738"/>
      <c r="IS63" s="738"/>
      <c r="IT63" s="738"/>
      <c r="IU63" s="738"/>
      <c r="IV63" s="738"/>
      <c r="IW63" s="738"/>
      <c r="IX63" s="738"/>
      <c r="IY63" s="738"/>
      <c r="IZ63" s="738"/>
      <c r="JA63" s="738"/>
      <c r="JB63" s="738"/>
      <c r="JC63" s="738"/>
      <c r="JD63" s="738"/>
      <c r="JE63" s="738"/>
      <c r="JF63" s="738"/>
      <c r="JG63" s="738"/>
      <c r="JH63" s="738"/>
      <c r="JI63" s="738"/>
      <c r="JJ63" s="738"/>
      <c r="JK63" s="738"/>
      <c r="JL63" s="738"/>
      <c r="JM63" s="738"/>
      <c r="JN63" s="738"/>
      <c r="JO63" s="738"/>
      <c r="JP63" s="738"/>
      <c r="JQ63" s="738"/>
      <c r="JR63" s="738"/>
      <c r="JS63" s="738"/>
      <c r="JT63" s="738"/>
      <c r="JU63" s="738"/>
      <c r="JV63" s="738"/>
      <c r="JW63" s="738"/>
      <c r="JX63" s="738"/>
      <c r="JY63" s="738"/>
      <c r="JZ63" s="738"/>
      <c r="KA63" s="738"/>
      <c r="KB63" s="738"/>
      <c r="KC63" s="738"/>
      <c r="KD63" s="738"/>
      <c r="KE63" s="738"/>
      <c r="KF63" s="738"/>
      <c r="KG63" s="738"/>
      <c r="KH63" s="738"/>
      <c r="KI63" s="738"/>
      <c r="KJ63" s="738"/>
      <c r="KK63" s="738"/>
      <c r="KL63" s="738"/>
      <c r="KM63" s="738"/>
      <c r="KN63" s="738"/>
      <c r="KO63" s="738"/>
      <c r="KP63" s="738"/>
      <c r="KQ63" s="738"/>
      <c r="KR63" s="738"/>
      <c r="KS63" s="738"/>
      <c r="KT63" s="738"/>
      <c r="KU63" s="738"/>
      <c r="KV63" s="738"/>
      <c r="KW63" s="738"/>
      <c r="KX63" s="738"/>
      <c r="KY63" s="738"/>
      <c r="KZ63" s="738"/>
      <c r="LA63" s="738"/>
      <c r="LB63" s="738"/>
      <c r="LC63" s="738"/>
      <c r="LD63" s="738"/>
      <c r="LE63" s="738"/>
      <c r="LF63" s="738"/>
      <c r="LG63" s="738"/>
      <c r="LH63" s="738"/>
      <c r="LI63" s="738"/>
      <c r="LJ63" s="738"/>
      <c r="LK63" s="738"/>
      <c r="LL63" s="738"/>
      <c r="LM63" s="738"/>
      <c r="LN63" s="738"/>
      <c r="LO63" s="738"/>
      <c r="LP63" s="738"/>
      <c r="LQ63" s="738"/>
      <c r="LR63" s="738"/>
      <c r="LS63" s="738"/>
      <c r="LT63" s="738"/>
      <c r="LU63" s="738"/>
      <c r="LV63" s="738"/>
      <c r="LW63" s="738"/>
      <c r="LX63" s="738"/>
      <c r="LY63" s="738"/>
      <c r="LZ63" s="738"/>
      <c r="MA63" s="738"/>
      <c r="MB63" s="738"/>
      <c r="MC63" s="738"/>
      <c r="MD63" s="738"/>
      <c r="ME63" s="738"/>
      <c r="MF63" s="738"/>
      <c r="MG63" s="738"/>
      <c r="MH63" s="738"/>
      <c r="MI63" s="738"/>
      <c r="MJ63" s="738"/>
      <c r="MK63" s="738"/>
      <c r="ML63" s="738"/>
      <c r="MM63" s="738"/>
      <c r="MN63" s="738"/>
      <c r="MO63" s="738"/>
      <c r="MP63" s="738"/>
      <c r="MQ63" s="738"/>
      <c r="MR63" s="738"/>
      <c r="MS63" s="738"/>
      <c r="MT63" s="738"/>
      <c r="MU63" s="738"/>
      <c r="MV63" s="738"/>
      <c r="MW63" s="738"/>
      <c r="MX63" s="738"/>
      <c r="MY63" s="738"/>
      <c r="MZ63" s="738"/>
      <c r="NA63" s="738"/>
      <c r="NB63" s="738"/>
      <c r="NC63" s="738"/>
      <c r="ND63" s="738"/>
      <c r="NE63" s="738"/>
      <c r="NF63" s="738"/>
      <c r="NG63" s="738"/>
      <c r="NH63" s="738"/>
      <c r="NI63" s="738"/>
      <c r="NJ63" s="738"/>
      <c r="NK63" s="738"/>
      <c r="NL63" s="738"/>
      <c r="NM63" s="738"/>
      <c r="NN63" s="738"/>
      <c r="NO63" s="738"/>
      <c r="NP63" s="738"/>
      <c r="NQ63" s="738"/>
      <c r="NR63" s="738"/>
      <c r="NS63" s="738"/>
      <c r="NT63" s="738"/>
      <c r="NU63" s="738"/>
      <c r="NV63" s="738"/>
      <c r="NW63" s="738"/>
      <c r="NX63" s="738"/>
      <c r="NY63" s="738"/>
      <c r="NZ63" s="738"/>
      <c r="OA63" s="738"/>
      <c r="OB63" s="738"/>
      <c r="OC63" s="738"/>
      <c r="OD63" s="738"/>
      <c r="OE63" s="738"/>
      <c r="OF63" s="738"/>
      <c r="OG63" s="738"/>
      <c r="OH63" s="738"/>
      <c r="OI63" s="738"/>
      <c r="OJ63" s="738"/>
      <c r="OK63" s="738"/>
      <c r="OL63" s="738"/>
      <c r="OM63" s="738"/>
      <c r="ON63" s="738"/>
      <c r="OO63" s="738"/>
      <c r="OP63" s="738"/>
      <c r="OQ63" s="738"/>
      <c r="OR63" s="738"/>
      <c r="OS63" s="738"/>
      <c r="OT63" s="738"/>
      <c r="OU63" s="738"/>
      <c r="OV63" s="738"/>
      <c r="OW63" s="738"/>
      <c r="OX63" s="738"/>
      <c r="OY63" s="738"/>
      <c r="OZ63" s="738"/>
      <c r="PA63" s="738"/>
      <c r="PB63" s="738"/>
      <c r="PC63" s="738"/>
      <c r="PD63" s="738"/>
      <c r="PE63" s="738"/>
      <c r="PF63" s="738"/>
      <c r="PG63" s="738"/>
      <c r="PH63" s="738"/>
      <c r="PI63" s="738"/>
      <c r="PJ63" s="738"/>
      <c r="PK63" s="738"/>
      <c r="PL63" s="738"/>
      <c r="PM63" s="738"/>
      <c r="PN63" s="738"/>
      <c r="PO63" s="738"/>
      <c r="PP63" s="738"/>
      <c r="PQ63" s="738"/>
      <c r="PR63" s="738"/>
      <c r="PS63" s="738"/>
      <c r="PT63" s="738"/>
      <c r="PU63" s="738"/>
      <c r="PV63" s="738"/>
      <c r="PW63" s="738"/>
      <c r="PX63" s="738"/>
      <c r="PY63" s="738"/>
      <c r="PZ63" s="738"/>
      <c r="QA63" s="738"/>
      <c r="QB63" s="738"/>
      <c r="QC63" s="738"/>
      <c r="QD63" s="738"/>
      <c r="QE63" s="738"/>
      <c r="QF63" s="738"/>
      <c r="QG63" s="738"/>
      <c r="QH63" s="738"/>
      <c r="QI63" s="738"/>
      <c r="QJ63" s="738"/>
      <c r="QK63" s="738"/>
      <c r="QL63" s="738"/>
      <c r="QM63" s="738"/>
      <c r="QN63" s="738"/>
      <c r="QO63" s="738"/>
      <c r="QP63" s="738"/>
      <c r="QQ63" s="738"/>
      <c r="QR63" s="738"/>
      <c r="QS63" s="738"/>
      <c r="QT63" s="738"/>
      <c r="QU63" s="738"/>
      <c r="QV63" s="738"/>
      <c r="QW63" s="738"/>
      <c r="QX63" s="738"/>
      <c r="QY63" s="738"/>
      <c r="QZ63" s="738"/>
      <c r="RA63" s="738"/>
      <c r="RB63" s="738"/>
      <c r="RC63" s="738"/>
      <c r="RD63" s="738"/>
      <c r="RE63" s="738"/>
      <c r="RF63" s="738"/>
      <c r="RG63" s="738"/>
      <c r="RH63" s="738"/>
      <c r="RI63" s="738"/>
      <c r="RJ63" s="738"/>
      <c r="RK63" s="738"/>
      <c r="RL63" s="738"/>
      <c r="RM63" s="738"/>
      <c r="RN63" s="738"/>
      <c r="RO63" s="738"/>
      <c r="RP63" s="738"/>
      <c r="RQ63" s="738"/>
      <c r="RR63" s="738"/>
      <c r="RS63" s="738"/>
      <c r="RT63" s="738"/>
      <c r="RU63" s="738"/>
      <c r="RV63" s="738"/>
      <c r="RW63" s="738"/>
      <c r="RX63" s="738"/>
      <c r="RY63" s="738"/>
      <c r="RZ63" s="738"/>
      <c r="SA63" s="738"/>
      <c r="SB63" s="738"/>
      <c r="SC63" s="738"/>
      <c r="SD63" s="738"/>
      <c r="SE63" s="738"/>
      <c r="SF63" s="738"/>
      <c r="SG63" s="738"/>
      <c r="SH63" s="738"/>
      <c r="SI63" s="738"/>
      <c r="SJ63" s="738"/>
      <c r="SK63" s="738"/>
      <c r="SL63" s="738"/>
      <c r="SM63" s="738"/>
      <c r="SN63" s="738"/>
      <c r="SO63" s="738"/>
      <c r="SP63" s="738"/>
      <c r="SQ63" s="738"/>
      <c r="SR63" s="738"/>
      <c r="SS63" s="738"/>
      <c r="ST63" s="738"/>
      <c r="SU63" s="738"/>
      <c r="SV63" s="738"/>
      <c r="SW63" s="738"/>
      <c r="SX63" s="738"/>
      <c r="SY63" s="738"/>
      <c r="SZ63" s="738"/>
      <c r="TA63" s="738"/>
      <c r="TB63" s="738"/>
      <c r="TC63" s="738"/>
      <c r="TD63" s="738"/>
      <c r="TE63" s="738"/>
      <c r="TF63" s="738"/>
      <c r="TG63" s="738"/>
      <c r="TH63" s="738"/>
      <c r="TI63" s="738"/>
      <c r="TJ63" s="738"/>
      <c r="TK63" s="738"/>
      <c r="TL63" s="738"/>
      <c r="TM63" s="738"/>
      <c r="TN63" s="738"/>
      <c r="TO63" s="738"/>
      <c r="TP63" s="738"/>
      <c r="TQ63" s="738"/>
      <c r="TR63" s="738"/>
      <c r="TS63" s="738"/>
      <c r="TT63" s="738"/>
      <c r="TU63" s="738"/>
      <c r="TV63" s="738"/>
      <c r="TW63" s="738"/>
      <c r="TX63" s="738"/>
      <c r="TY63" s="738"/>
      <c r="TZ63" s="738"/>
      <c r="UA63" s="738"/>
      <c r="UB63" s="738"/>
      <c r="UC63" s="738"/>
      <c r="UD63" s="738"/>
      <c r="UE63" s="738"/>
      <c r="UF63" s="738"/>
      <c r="UG63" s="738"/>
      <c r="UH63" s="738"/>
      <c r="UI63" s="738"/>
      <c r="UJ63" s="738"/>
      <c r="UK63" s="738"/>
      <c r="UL63" s="738"/>
      <c r="UM63" s="738"/>
      <c r="UN63" s="738"/>
      <c r="UO63" s="738"/>
      <c r="UP63" s="738"/>
      <c r="UQ63" s="738"/>
      <c r="UR63" s="738"/>
      <c r="US63" s="738"/>
      <c r="UT63" s="738"/>
      <c r="UU63" s="738"/>
      <c r="UV63" s="738"/>
      <c r="UW63" s="738"/>
      <c r="UX63" s="738"/>
      <c r="UY63" s="738"/>
      <c r="UZ63" s="738"/>
      <c r="VA63" s="738"/>
      <c r="VB63" s="738"/>
      <c r="VC63" s="738"/>
      <c r="VD63" s="738"/>
      <c r="VE63" s="738"/>
      <c r="VF63" s="738"/>
      <c r="VG63" s="738"/>
      <c r="VH63" s="738"/>
      <c r="VI63" s="738"/>
      <c r="VJ63" s="738"/>
      <c r="VK63" s="738"/>
      <c r="VL63" s="738"/>
      <c r="VM63" s="738"/>
      <c r="VN63" s="738"/>
      <c r="VO63" s="738"/>
      <c r="VP63" s="738"/>
      <c r="VQ63" s="738"/>
      <c r="VR63" s="738"/>
      <c r="VS63" s="738"/>
      <c r="VT63" s="738"/>
      <c r="VU63" s="738"/>
      <c r="VV63" s="738"/>
      <c r="VW63" s="738"/>
      <c r="VX63" s="738"/>
      <c r="VY63" s="738"/>
      <c r="VZ63" s="738"/>
      <c r="WA63" s="738"/>
      <c r="WB63" s="738"/>
      <c r="WC63" s="738"/>
      <c r="WD63" s="738"/>
      <c r="WE63" s="738"/>
      <c r="WF63" s="738"/>
      <c r="WG63" s="738"/>
      <c r="WH63" s="738"/>
      <c r="WI63" s="738"/>
      <c r="WJ63" s="738"/>
      <c r="WK63" s="738"/>
      <c r="WL63" s="738"/>
      <c r="WM63" s="738"/>
      <c r="WN63" s="738"/>
      <c r="WO63" s="738"/>
      <c r="WP63" s="738"/>
      <c r="WQ63" s="738"/>
      <c r="WR63" s="738"/>
      <c r="WS63" s="738"/>
      <c r="WT63" s="738"/>
      <c r="WU63" s="738"/>
      <c r="WV63" s="738"/>
      <c r="WW63" s="738"/>
      <c r="WX63" s="738"/>
      <c r="WY63" s="738"/>
      <c r="WZ63" s="738"/>
      <c r="XA63" s="738"/>
      <c r="XB63" s="738"/>
      <c r="XC63" s="738"/>
      <c r="XD63" s="738"/>
      <c r="XE63" s="738"/>
      <c r="XF63" s="738"/>
      <c r="XG63" s="738"/>
      <c r="XH63" s="738"/>
      <c r="XI63" s="738"/>
      <c r="XJ63" s="738"/>
      <c r="XK63" s="738"/>
      <c r="XL63" s="738"/>
      <c r="XM63" s="738"/>
      <c r="XN63" s="738"/>
      <c r="XO63" s="738"/>
      <c r="XP63" s="738"/>
      <c r="XQ63" s="738"/>
      <c r="XR63" s="738"/>
      <c r="XS63" s="738"/>
      <c r="XT63" s="738"/>
      <c r="XU63" s="738"/>
      <c r="XV63" s="738"/>
      <c r="XW63" s="738"/>
      <c r="XX63" s="738"/>
      <c r="XY63" s="738"/>
      <c r="XZ63" s="738"/>
      <c r="YA63" s="738"/>
      <c r="YB63" s="738"/>
      <c r="YC63" s="738"/>
      <c r="YD63" s="738"/>
      <c r="YE63" s="738"/>
      <c r="YF63" s="738"/>
      <c r="YG63" s="738"/>
      <c r="YH63" s="738"/>
      <c r="YI63" s="738"/>
      <c r="YJ63" s="738"/>
      <c r="YK63" s="738"/>
      <c r="YL63" s="738"/>
      <c r="YM63" s="738"/>
      <c r="YN63" s="738"/>
      <c r="YO63" s="738"/>
      <c r="YP63" s="738"/>
      <c r="YQ63" s="738"/>
      <c r="YR63" s="738"/>
      <c r="YS63" s="738"/>
      <c r="YT63" s="738"/>
      <c r="YU63" s="738"/>
      <c r="YV63" s="738"/>
      <c r="YW63" s="738"/>
      <c r="YX63" s="738"/>
      <c r="YY63" s="738"/>
      <c r="YZ63" s="738"/>
      <c r="ZA63" s="738"/>
      <c r="ZB63" s="738"/>
      <c r="ZC63" s="738"/>
      <c r="ZD63" s="738"/>
      <c r="ZE63" s="738"/>
      <c r="ZF63" s="738"/>
      <c r="ZG63" s="738"/>
      <c r="ZH63" s="738"/>
      <c r="ZI63" s="738"/>
      <c r="ZJ63" s="738"/>
      <c r="ZK63" s="738"/>
      <c r="ZL63" s="738"/>
      <c r="ZM63" s="738"/>
      <c r="ZN63" s="738"/>
      <c r="ZO63" s="738"/>
      <c r="ZP63" s="738"/>
      <c r="ZQ63" s="738"/>
      <c r="ZR63" s="738"/>
      <c r="ZS63" s="738"/>
      <c r="ZT63" s="738"/>
      <c r="ZU63" s="738"/>
      <c r="ZV63" s="738"/>
      <c r="ZW63" s="738"/>
      <c r="ZX63" s="738"/>
      <c r="ZY63" s="738"/>
      <c r="ZZ63" s="738"/>
      <c r="AAA63" s="738"/>
      <c r="AAB63" s="738"/>
      <c r="AAC63" s="738"/>
      <c r="AAD63" s="738"/>
      <c r="AAE63" s="738"/>
      <c r="AAF63" s="738"/>
      <c r="AAG63" s="738"/>
      <c r="AAH63" s="738"/>
      <c r="AAI63" s="738"/>
      <c r="AAJ63" s="738"/>
      <c r="AAK63" s="738"/>
      <c r="AAL63" s="738"/>
      <c r="AAM63" s="738"/>
      <c r="AAN63" s="738"/>
      <c r="AAO63" s="738"/>
      <c r="AAP63" s="738"/>
      <c r="AAQ63" s="738"/>
      <c r="AAR63" s="738"/>
      <c r="AAS63" s="738"/>
      <c r="AAT63" s="738"/>
      <c r="AAU63" s="738"/>
      <c r="AAV63" s="738"/>
      <c r="AAW63" s="738"/>
      <c r="AAX63" s="738"/>
      <c r="AAY63" s="738"/>
      <c r="AAZ63" s="738"/>
      <c r="ABA63" s="738"/>
      <c r="ABB63" s="738"/>
      <c r="ABC63" s="738"/>
      <c r="ABD63" s="738"/>
      <c r="ABE63" s="738"/>
      <c r="ABF63" s="738"/>
      <c r="ABG63" s="738"/>
      <c r="ABH63" s="738"/>
      <c r="ABI63" s="738"/>
      <c r="ABJ63" s="738"/>
      <c r="ABK63" s="738"/>
      <c r="ABL63" s="738"/>
      <c r="ABM63" s="738"/>
      <c r="ABN63" s="738"/>
      <c r="ABO63" s="738"/>
      <c r="ABP63" s="738"/>
      <c r="ABQ63" s="738"/>
      <c r="ABR63" s="738"/>
      <c r="ABS63" s="738"/>
      <c r="ABT63" s="738"/>
      <c r="ABU63" s="738"/>
      <c r="ABV63" s="738"/>
      <c r="ABW63" s="738"/>
      <c r="ABX63" s="738"/>
      <c r="ABY63" s="738"/>
      <c r="ABZ63" s="738"/>
      <c r="ACA63" s="738"/>
      <c r="ACB63" s="738"/>
      <c r="ACC63" s="738"/>
      <c r="ACD63" s="738"/>
      <c r="ACE63" s="738"/>
      <c r="ACF63" s="738"/>
      <c r="ACG63" s="738"/>
      <c r="ACH63" s="738"/>
      <c r="ACI63" s="738"/>
      <c r="ACJ63" s="738"/>
      <c r="ACK63" s="738"/>
      <c r="ACL63" s="738"/>
      <c r="ACM63" s="738"/>
      <c r="ACN63" s="738"/>
      <c r="ACO63" s="738"/>
      <c r="ACP63" s="738"/>
      <c r="ACQ63" s="738"/>
      <c r="ACR63" s="738"/>
      <c r="ACS63" s="738"/>
      <c r="ACT63" s="738"/>
      <c r="ACU63" s="738"/>
      <c r="ACV63" s="738"/>
      <c r="ACW63" s="738"/>
      <c r="ACX63" s="738"/>
      <c r="ACY63" s="738"/>
      <c r="ACZ63" s="738"/>
      <c r="ADA63" s="738"/>
      <c r="ADB63" s="738"/>
      <c r="ADC63" s="738"/>
      <c r="ADD63" s="738"/>
      <c r="ADE63" s="738"/>
      <c r="ADF63" s="738"/>
      <c r="ADG63" s="738"/>
      <c r="ADH63" s="738"/>
      <c r="ADI63" s="738"/>
      <c r="ADJ63" s="738"/>
      <c r="ADK63" s="738"/>
      <c r="ADL63" s="738"/>
      <c r="ADM63" s="738"/>
      <c r="ADN63" s="738"/>
      <c r="ADO63" s="738"/>
      <c r="ADP63" s="738"/>
      <c r="ADQ63" s="738"/>
      <c r="ADR63" s="738"/>
      <c r="ADS63" s="738"/>
      <c r="ADT63" s="738"/>
      <c r="ADU63" s="738"/>
      <c r="ADV63" s="738"/>
      <c r="ADW63" s="738"/>
      <c r="ADX63" s="738"/>
      <c r="ADY63" s="738"/>
      <c r="ADZ63" s="738"/>
      <c r="AEA63" s="738"/>
      <c r="AEB63" s="738"/>
      <c r="AEC63" s="738"/>
      <c r="AED63" s="738"/>
      <c r="AEE63" s="738"/>
      <c r="AEF63" s="738"/>
      <c r="AEG63" s="738"/>
      <c r="AEH63" s="738"/>
      <c r="AEI63" s="738"/>
      <c r="AEJ63" s="738"/>
      <c r="AEK63" s="738"/>
      <c r="AEL63" s="738"/>
      <c r="AEM63" s="738"/>
      <c r="AEN63" s="738"/>
      <c r="AEO63" s="738"/>
      <c r="AEP63" s="738"/>
      <c r="AEQ63" s="738"/>
      <c r="AER63" s="738"/>
      <c r="AES63" s="738"/>
      <c r="AET63" s="738"/>
      <c r="AEU63" s="738"/>
      <c r="AEV63" s="738"/>
      <c r="AEW63" s="738"/>
      <c r="AEX63" s="738"/>
      <c r="AEY63" s="738"/>
      <c r="AEZ63" s="738"/>
      <c r="AFA63" s="738"/>
      <c r="AFB63" s="738"/>
      <c r="AFC63" s="738"/>
      <c r="AFD63" s="738"/>
      <c r="AFE63" s="738"/>
      <c r="AFF63" s="738"/>
      <c r="AFG63" s="738"/>
      <c r="AFH63" s="738"/>
      <c r="AFI63" s="738"/>
      <c r="AFJ63" s="738"/>
      <c r="AFK63" s="738"/>
      <c r="AFL63" s="738"/>
      <c r="AFM63" s="738"/>
      <c r="AFN63" s="738"/>
      <c r="AFO63" s="738"/>
      <c r="AFP63" s="738"/>
      <c r="AFQ63" s="738"/>
      <c r="AFR63" s="738"/>
      <c r="AFS63" s="738"/>
      <c r="AFT63" s="738"/>
      <c r="AFU63" s="738"/>
      <c r="AFV63" s="738"/>
      <c r="AFW63" s="738"/>
      <c r="AFX63" s="738"/>
      <c r="AFY63" s="738"/>
      <c r="AFZ63" s="738"/>
      <c r="AGA63" s="738"/>
      <c r="AGB63" s="738"/>
      <c r="AGC63" s="738"/>
      <c r="AGD63" s="738"/>
      <c r="AGE63" s="738"/>
      <c r="AGF63" s="738"/>
      <c r="AGG63" s="738"/>
      <c r="AGH63" s="738"/>
      <c r="AGI63" s="738"/>
      <c r="AGJ63" s="738"/>
      <c r="AGK63" s="738"/>
      <c r="AGL63" s="738"/>
      <c r="AGM63" s="738"/>
      <c r="AGN63" s="738"/>
      <c r="AGO63" s="738"/>
      <c r="AGP63" s="738"/>
      <c r="AGQ63" s="738"/>
      <c r="AGR63" s="738"/>
      <c r="AGS63" s="738"/>
      <c r="AGT63" s="738"/>
      <c r="AGU63" s="738"/>
      <c r="AGV63" s="738"/>
      <c r="AGW63" s="738"/>
      <c r="AGX63" s="738"/>
      <c r="AGY63" s="738"/>
      <c r="AGZ63" s="738"/>
      <c r="AHA63" s="738"/>
      <c r="AHB63" s="738"/>
      <c r="AHC63" s="738"/>
      <c r="AHD63" s="738"/>
      <c r="AHE63" s="738"/>
      <c r="AHF63" s="738"/>
      <c r="AHG63" s="738"/>
      <c r="AHH63" s="738"/>
      <c r="AHI63" s="738"/>
      <c r="AHJ63" s="738"/>
      <c r="AHK63" s="738"/>
      <c r="AHL63" s="738"/>
      <c r="AHM63" s="738"/>
      <c r="AHN63" s="738"/>
      <c r="AHO63" s="738"/>
      <c r="AHP63" s="738"/>
      <c r="AHQ63" s="738"/>
      <c r="AHR63" s="738"/>
      <c r="AHS63" s="738"/>
      <c r="AHT63" s="738"/>
      <c r="AHU63" s="738"/>
      <c r="AHV63" s="738"/>
      <c r="AHW63" s="738"/>
      <c r="AHX63" s="738"/>
      <c r="AHY63" s="738"/>
      <c r="AHZ63" s="738"/>
      <c r="AIA63" s="738"/>
      <c r="AIB63" s="738"/>
      <c r="AIC63" s="738"/>
      <c r="AID63" s="738"/>
      <c r="AIE63" s="738"/>
      <c r="AIF63" s="738"/>
      <c r="AIG63" s="738"/>
      <c r="AIH63" s="738"/>
      <c r="AII63" s="738"/>
      <c r="AIJ63" s="738"/>
      <c r="AIK63" s="738"/>
      <c r="AIL63" s="738"/>
      <c r="AIM63" s="738"/>
      <c r="AIN63" s="738"/>
      <c r="AIO63" s="738"/>
      <c r="AIP63" s="738"/>
      <c r="AIQ63" s="738"/>
      <c r="AIR63" s="738"/>
      <c r="AIS63" s="738"/>
      <c r="AIT63" s="738"/>
      <c r="AIU63" s="738"/>
      <c r="AIV63" s="738"/>
      <c r="AIW63" s="738"/>
      <c r="AIX63" s="738"/>
      <c r="AIY63" s="738"/>
      <c r="AIZ63" s="738"/>
      <c r="AJA63" s="738"/>
      <c r="AJB63" s="738"/>
      <c r="AJC63" s="738"/>
      <c r="AJD63" s="738"/>
      <c r="AJE63" s="738"/>
      <c r="AJF63" s="738"/>
      <c r="AJG63" s="738"/>
      <c r="AJH63" s="738"/>
      <c r="AJI63" s="738"/>
      <c r="AJJ63" s="738"/>
      <c r="AJK63" s="738"/>
      <c r="AJL63" s="738"/>
      <c r="AJM63" s="738"/>
      <c r="AJN63" s="738"/>
      <c r="AJO63" s="738"/>
      <c r="AJP63" s="738"/>
      <c r="AJQ63" s="738"/>
      <c r="AJR63" s="738"/>
      <c r="AJS63" s="738"/>
      <c r="AJT63" s="738"/>
      <c r="AJU63" s="738"/>
      <c r="AJV63" s="738"/>
      <c r="AJW63" s="738"/>
      <c r="AJX63" s="738"/>
      <c r="AJY63" s="738"/>
      <c r="AJZ63" s="738"/>
      <c r="AKA63" s="738"/>
      <c r="AKB63" s="738"/>
      <c r="AKC63" s="738"/>
      <c r="AKD63" s="738"/>
      <c r="AKE63" s="738"/>
      <c r="AKF63" s="738"/>
      <c r="AKG63" s="738"/>
      <c r="AKH63" s="738"/>
      <c r="AKI63" s="738"/>
      <c r="AKJ63" s="738"/>
      <c r="AKK63" s="738"/>
      <c r="AKL63" s="738"/>
      <c r="AKM63" s="738"/>
      <c r="AKN63" s="738"/>
      <c r="AKO63" s="738"/>
      <c r="AKP63" s="738"/>
      <c r="AKQ63" s="738"/>
      <c r="AKR63" s="738"/>
      <c r="AKS63" s="738"/>
      <c r="AKT63" s="738"/>
      <c r="AKU63" s="738"/>
      <c r="AKV63" s="738"/>
      <c r="AKW63" s="738"/>
      <c r="AKX63" s="738"/>
      <c r="AKY63" s="738"/>
      <c r="AKZ63" s="738"/>
      <c r="ALA63" s="738"/>
      <c r="ALB63" s="738"/>
      <c r="ALC63" s="738"/>
      <c r="ALD63" s="738"/>
      <c r="ALE63" s="738"/>
      <c r="ALF63" s="738"/>
      <c r="ALG63" s="738"/>
      <c r="ALH63" s="738"/>
      <c r="ALI63" s="738"/>
      <c r="ALJ63" s="738"/>
      <c r="ALK63" s="738"/>
      <c r="ALL63" s="738"/>
      <c r="ALM63" s="738"/>
      <c r="ALN63" s="738"/>
      <c r="ALO63" s="738"/>
      <c r="ALP63" s="738"/>
      <c r="ALQ63" s="738"/>
      <c r="ALR63" s="738"/>
      <c r="ALS63" s="738"/>
      <c r="ALT63" s="738"/>
      <c r="ALU63" s="738"/>
      <c r="ALV63" s="738"/>
      <c r="ALW63" s="738"/>
      <c r="ALX63" s="738"/>
      <c r="ALY63" s="738"/>
      <c r="ALZ63" s="738"/>
      <c r="AMA63" s="738"/>
    </row>
    <row r="64" spans="1:1015" s="224" customFormat="1" ht="13.5" customHeight="1">
      <c r="A64" s="225">
        <v>57</v>
      </c>
      <c r="B64" s="217"/>
      <c r="C64" s="217"/>
      <c r="D64" s="217"/>
      <c r="E64" s="217"/>
      <c r="F64" s="217" t="s">
        <v>264</v>
      </c>
      <c r="G64" s="217"/>
      <c r="H64" s="217"/>
      <c r="I64" s="217"/>
      <c r="J64" s="728"/>
      <c r="K64" s="729" t="s">
        <v>1220</v>
      </c>
      <c r="L64" s="728" t="s">
        <v>1221</v>
      </c>
      <c r="M64" s="729"/>
      <c r="N64" s="728"/>
      <c r="O64" s="728"/>
      <c r="P64" s="728"/>
      <c r="Q64" s="728"/>
      <c r="R64" s="252"/>
      <c r="S64" s="728" t="s">
        <v>820</v>
      </c>
      <c r="T64" s="728"/>
      <c r="U64" s="735" t="s">
        <v>863</v>
      </c>
      <c r="V64" s="281" t="s">
        <v>864</v>
      </c>
      <c r="W64" s="728" t="s">
        <v>1222</v>
      </c>
      <c r="X64" s="732" t="s">
        <v>864</v>
      </c>
      <c r="Y64" s="732"/>
      <c r="Z64" s="232"/>
      <c r="AA64" s="733"/>
      <c r="AB64" s="728" t="s">
        <v>1223</v>
      </c>
      <c r="AC64" s="245" t="s">
        <v>1224</v>
      </c>
      <c r="AD64" s="728"/>
      <c r="AE64" s="731"/>
      <c r="AF64" s="731">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144" priority="259">
      <formula>OR($AF66="X",$AD66="X")</formula>
    </cfRule>
    <cfRule type="expression" dxfId="143" priority="260">
      <formula>AND($AF66=1,$AD66=1)</formula>
    </cfRule>
    <cfRule type="expression" dxfId="142" priority="261">
      <formula>$AF66=1</formula>
    </cfRule>
    <cfRule type="expression" dxfId="141" priority="262">
      <formula>$AD66=1</formula>
    </cfRule>
  </conditionalFormatting>
  <conditionalFormatting sqref="C9:I9 K9:K64">
    <cfRule type="expression" dxfId="140" priority="1">
      <formula>$T9="X"</formula>
    </cfRule>
  </conditionalFormatting>
  <conditionalFormatting sqref="C18:J18">
    <cfRule type="expression" dxfId="139" priority="2">
      <formula>$T18="X"</formula>
    </cfRule>
  </conditionalFormatting>
  <conditionalFormatting sqref="J66:J67 J87:J927">
    <cfRule type="expression" dxfId="138" priority="258">
      <formula>$S66="X"</formula>
    </cfRule>
  </conditionalFormatting>
  <conditionalFormatting sqref="S9:S64">
    <cfRule type="cellIs" dxfId="137" priority="168" operator="equal">
      <formula>"1..1"</formula>
    </cfRule>
    <cfRule type="cellIs" dxfId="136" priority="169" operator="equal">
      <formula>"0..n"</formula>
    </cfRule>
    <cfRule type="cellIs" dxfId="135"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FB66"/>
  <sheetViews>
    <sheetView topLeftCell="A5" zoomScaleNormal="100" workbookViewId="0">
      <selection activeCell="L12" sqref="L12"/>
    </sheetView>
  </sheetViews>
  <sheetFormatPr baseColWidth="10" defaultColWidth="9.5" defaultRowHeight="15"/>
  <cols>
    <col min="1" max="1" width="4.625" style="128" customWidth="1"/>
    <col min="2" max="2" width="28.5" style="128" bestFit="1" customWidth="1"/>
    <col min="3" max="3" width="11" style="128" customWidth="1"/>
    <col min="4" max="4" width="13.625" style="128" customWidth="1"/>
    <col min="5" max="5" width="11.625" style="128" customWidth="1"/>
    <col min="6" max="6" width="8.625" style="128" customWidth="1"/>
    <col min="7" max="7" width="10.125" style="96" customWidth="1"/>
    <col min="8" max="8" width="27.625" style="96" customWidth="1"/>
    <col min="9" max="10" width="20.125" style="225" customWidth="1"/>
    <col min="11" max="11" width="12.125" style="159" customWidth="1"/>
    <col min="12" max="12" width="10.5" style="96" customWidth="1"/>
    <col min="13" max="13" width="11" style="277" customWidth="1"/>
    <col min="14" max="14" width="18.5" style="96" customWidth="1"/>
    <col min="15" max="15" width="12.625" style="277" customWidth="1"/>
    <col min="16" max="16" width="28.125" style="96" customWidth="1"/>
    <col min="17" max="17" width="8.875" style="96" hidden="1" customWidth="1"/>
    <col min="18" max="18" width="12.125" style="96" customWidth="1"/>
    <col min="19" max="19" width="2.375" hidden="1" customWidth="1"/>
    <col min="20" max="20" width="22.625" style="179" hidden="1" customWidth="1"/>
    <col min="21" max="21" width="24.375" style="96" hidden="1" customWidth="1"/>
    <col min="22" max="22" width="24.5" style="159" hidden="1" customWidth="1"/>
    <col min="23" max="23" width="17.5" style="96" hidden="1" customWidth="1"/>
    <col min="24" max="24" width="9.5" hidden="1" customWidth="1"/>
    <col min="25" max="25" width="8" style="96" hidden="1" customWidth="1"/>
    <col min="26" max="26" width="8.875" style="128" customWidth="1"/>
    <col min="28" max="1008" width="9.5" style="128"/>
    <col min="1009" max="1009" width="9" style="128" customWidth="1"/>
    <col min="1010" max="1011" width="9" customWidth="1"/>
  </cols>
  <sheetData>
    <row r="1" spans="1:16382" ht="13.5" customHeight="1">
      <c r="A1" s="228" t="s">
        <v>2594</v>
      </c>
      <c r="C1" s="129"/>
      <c r="E1" s="150"/>
      <c r="F1" s="157"/>
      <c r="G1" s="128"/>
      <c r="X1" s="96"/>
      <c r="Z1"/>
      <c r="AA1" s="128"/>
      <c r="ALU1"/>
    </row>
    <row r="2" spans="1:16382" ht="13.5" customHeight="1">
      <c r="C2" s="141"/>
      <c r="D2" s="284"/>
      <c r="E2" s="152"/>
      <c r="F2" s="157"/>
      <c r="G2" s="128"/>
      <c r="X2" s="96"/>
      <c r="Z2"/>
      <c r="AA2" s="128"/>
      <c r="ALU2"/>
    </row>
    <row r="3" spans="1:16382" ht="13.5" customHeight="1">
      <c r="C3" s="142"/>
      <c r="E3" s="151"/>
      <c r="G3" s="128"/>
      <c r="X3" s="96"/>
      <c r="Z3"/>
      <c r="AA3" s="128"/>
      <c r="ALU3"/>
    </row>
    <row r="4" spans="1:16382" ht="13.5" customHeight="1">
      <c r="C4" s="143"/>
      <c r="E4" s="153"/>
      <c r="G4" s="137"/>
      <c r="X4" s="96"/>
      <c r="Z4"/>
      <c r="AA4" s="128"/>
      <c r="ALU4"/>
    </row>
    <row r="5" spans="1:16382" s="149" customFormat="1" ht="13.5" customHeight="1">
      <c r="A5" s="128"/>
      <c r="B5" s="128"/>
      <c r="C5" s="145"/>
      <c r="D5" s="146"/>
      <c r="E5" s="290"/>
      <c r="F5" s="146"/>
      <c r="G5" s="148"/>
      <c r="H5" s="148"/>
      <c r="I5" s="275"/>
      <c r="J5" s="275"/>
      <c r="K5" s="160"/>
      <c r="L5" s="148"/>
      <c r="M5" s="279"/>
      <c r="N5" s="148"/>
      <c r="O5" s="279"/>
      <c r="P5" s="148"/>
      <c r="Q5" s="148"/>
      <c r="R5" s="148"/>
      <c r="S5"/>
      <c r="T5" s="181"/>
      <c r="U5" s="148"/>
      <c r="V5" s="160"/>
      <c r="W5" s="148"/>
      <c r="X5" s="148"/>
      <c r="Y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row>
    <row r="6" spans="1:16382" ht="13.5" customHeight="1">
      <c r="C6" s="144"/>
      <c r="D6" s="138"/>
      <c r="F6" s="138"/>
      <c r="X6" s="96"/>
      <c r="Z6"/>
      <c r="AA6" s="128"/>
      <c r="ALU6"/>
    </row>
    <row r="7" spans="1:16382" ht="13.5" customHeight="1">
      <c r="A7"/>
      <c r="B7"/>
      <c r="C7" s="138"/>
      <c r="D7" s="377"/>
      <c r="E7" s="138"/>
      <c r="F7" s="138"/>
      <c r="Q7" s="794" t="s">
        <v>829</v>
      </c>
      <c r="R7" s="794"/>
      <c r="X7" s="793" t="s">
        <v>830</v>
      </c>
      <c r="Y7" s="793"/>
      <c r="Z7"/>
      <c r="AA7" s="128"/>
      <c r="ALU7"/>
    </row>
    <row r="8" spans="1:16382"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5" t="s">
        <v>857</v>
      </c>
      <c r="Y8" s="237" t="s">
        <v>915</v>
      </c>
    </row>
    <row r="9" spans="1:16382" s="224" customFormat="1" ht="13.5" customHeight="1">
      <c r="A9" s="225">
        <v>1</v>
      </c>
      <c r="B9" s="217" t="s">
        <v>916</v>
      </c>
      <c r="C9" s="240"/>
      <c r="D9" s="727"/>
      <c r="E9" s="727"/>
      <c r="F9" s="727"/>
      <c r="G9" s="727"/>
      <c r="H9" s="728" t="s">
        <v>950</v>
      </c>
      <c r="I9" s="316" t="s">
        <v>1612</v>
      </c>
      <c r="J9" s="672"/>
      <c r="K9" s="729" t="s">
        <v>919</v>
      </c>
      <c r="L9" s="728" t="s">
        <v>820</v>
      </c>
      <c r="M9" s="730"/>
      <c r="N9" s="263" t="s">
        <v>863</v>
      </c>
      <c r="O9" s="731"/>
      <c r="P9" s="728"/>
      <c r="Q9" s="732"/>
      <c r="R9" s="732" t="s">
        <v>864</v>
      </c>
      <c r="S9" s="232"/>
      <c r="T9" s="733"/>
      <c r="U9" s="728"/>
      <c r="V9" s="734"/>
      <c r="W9" s="728"/>
      <c r="X9" s="731"/>
    </row>
    <row r="10" spans="1:16382" ht="13.5" customHeight="1">
      <c r="A10" s="225">
        <v>2</v>
      </c>
      <c r="B10" s="219" t="s">
        <v>2194</v>
      </c>
      <c r="C10" s="217"/>
      <c r="D10" s="219"/>
      <c r="E10" s="219"/>
      <c r="F10" s="219"/>
      <c r="G10" s="219"/>
      <c r="H10" s="263" t="s">
        <v>2595</v>
      </c>
      <c r="I10" s="264" t="s">
        <v>2596</v>
      </c>
      <c r="J10" s="729"/>
      <c r="K10" s="729" t="s">
        <v>2197</v>
      </c>
      <c r="L10" s="263" t="s">
        <v>820</v>
      </c>
      <c r="M10" s="731"/>
      <c r="N10" s="263" t="s">
        <v>863</v>
      </c>
      <c r="O10" s="263"/>
      <c r="P10" s="260"/>
      <c r="Q10" s="232"/>
      <c r="R10" s="732" t="s">
        <v>864</v>
      </c>
      <c r="S10" s="263"/>
      <c r="T10" s="261"/>
      <c r="U10" s="263"/>
      <c r="V10" s="26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c r="XFB10" s="158"/>
    </row>
    <row r="11" spans="1:16382" s="224" customFormat="1" ht="13.5" customHeight="1">
      <c r="A11" s="225">
        <v>3</v>
      </c>
      <c r="B11" s="217" t="s">
        <v>2198</v>
      </c>
      <c r="C11" s="240"/>
      <c r="D11" s="241"/>
      <c r="E11" s="241"/>
      <c r="F11" s="241"/>
      <c r="G11" s="241"/>
      <c r="H11" s="728" t="s">
        <v>2597</v>
      </c>
      <c r="I11" s="316" t="s">
        <v>2598</v>
      </c>
      <c r="J11" s="745"/>
      <c r="K11" s="729" t="s">
        <v>2201</v>
      </c>
      <c r="L11" s="728" t="s">
        <v>817</v>
      </c>
      <c r="M11" s="730"/>
      <c r="N11" s="728" t="s">
        <v>863</v>
      </c>
      <c r="O11" s="731"/>
      <c r="P11" s="728"/>
      <c r="Q11" s="732"/>
      <c r="R11" s="732" t="s">
        <v>864</v>
      </c>
      <c r="S11" s="232"/>
      <c r="T11" s="733"/>
      <c r="U11" s="728"/>
      <c r="V11" s="734"/>
      <c r="W11" s="728"/>
      <c r="X11" s="731"/>
    </row>
    <row r="12" spans="1:16382" s="224" customFormat="1" ht="13.5" customHeight="1">
      <c r="A12" s="225">
        <v>4</v>
      </c>
      <c r="B12" s="727" t="s">
        <v>2243</v>
      </c>
      <c r="C12" s="218"/>
      <c r="D12" s="241"/>
      <c r="E12" s="218"/>
      <c r="F12" s="218"/>
      <c r="G12" s="218"/>
      <c r="H12" s="255"/>
      <c r="I12" s="497"/>
      <c r="J12" s="729"/>
      <c r="K12" s="729" t="s">
        <v>2244</v>
      </c>
      <c r="L12" s="263" t="s">
        <v>820</v>
      </c>
      <c r="M12" s="730" t="s">
        <v>864</v>
      </c>
      <c r="N12" s="728" t="s">
        <v>2244</v>
      </c>
      <c r="O12" s="731"/>
      <c r="P12" s="728"/>
      <c r="Q12" s="732" t="s">
        <v>864</v>
      </c>
      <c r="R12" s="732" t="s">
        <v>864</v>
      </c>
      <c r="S12" s="379"/>
      <c r="T12" s="245"/>
      <c r="U12" s="255"/>
      <c r="V12" s="373"/>
      <c r="W12" s="249"/>
      <c r="X12" s="249"/>
      <c r="Y12" s="249"/>
      <c r="Z12" s="249"/>
      <c r="AA12" s="249"/>
      <c r="AB12" s="249"/>
      <c r="AC12" s="249"/>
      <c r="AD12" s="249"/>
      <c r="AE12" s="249"/>
      <c r="AF12" s="249"/>
      <c r="AG12" s="249"/>
      <c r="AH12" s="249"/>
      <c r="AI12" s="249"/>
      <c r="AJ12" s="249"/>
      <c r="AK12" s="249"/>
      <c r="AL12" s="249"/>
      <c r="AM12" s="249"/>
      <c r="AN12" s="249"/>
      <c r="AO12" s="249"/>
      <c r="AP12" s="249"/>
      <c r="AQ12" s="249"/>
      <c r="AR12" s="249"/>
      <c r="AS12" s="249"/>
      <c r="AT12" s="249"/>
      <c r="AU12" s="249"/>
      <c r="AV12" s="249"/>
      <c r="AW12" s="249"/>
      <c r="AX12" s="249"/>
      <c r="AY12" s="249"/>
      <c r="AZ12" s="249"/>
      <c r="BA12" s="249"/>
      <c r="BB12" s="249"/>
      <c r="BC12" s="249"/>
      <c r="BD12" s="249"/>
      <c r="BE12" s="249"/>
      <c r="BF12" s="249"/>
      <c r="BG12" s="249"/>
      <c r="BH12" s="249"/>
      <c r="BI12" s="249"/>
      <c r="BJ12" s="249"/>
      <c r="BK12" s="249"/>
      <c r="BL12" s="249"/>
      <c r="BM12" s="249"/>
      <c r="BN12" s="249"/>
      <c r="BO12" s="249"/>
      <c r="BP12" s="249"/>
      <c r="BQ12" s="249"/>
      <c r="BR12" s="249"/>
      <c r="BS12" s="249"/>
      <c r="BT12" s="249"/>
      <c r="BU12" s="249"/>
      <c r="BV12" s="249"/>
      <c r="BW12" s="249"/>
      <c r="BX12" s="249"/>
      <c r="BY12" s="249"/>
      <c r="BZ12" s="249"/>
      <c r="CA12" s="249"/>
      <c r="CB12" s="249"/>
      <c r="CC12" s="249"/>
      <c r="CD12" s="249"/>
      <c r="CE12" s="249"/>
      <c r="CF12" s="249"/>
      <c r="CG12" s="249"/>
      <c r="CH12" s="249"/>
      <c r="CI12" s="249"/>
      <c r="CJ12" s="249"/>
      <c r="CK12" s="249"/>
      <c r="CL12" s="249"/>
      <c r="CM12" s="249"/>
      <c r="CN12" s="249"/>
      <c r="CO12" s="249"/>
      <c r="CP12" s="249"/>
      <c r="CQ12" s="249"/>
      <c r="CR12" s="249"/>
      <c r="CS12" s="249"/>
      <c r="CT12" s="249"/>
      <c r="CU12" s="249"/>
      <c r="CV12" s="249"/>
      <c r="CW12" s="249"/>
      <c r="CX12" s="249"/>
      <c r="CY12" s="249"/>
      <c r="CZ12" s="249"/>
      <c r="DA12" s="249"/>
      <c r="DB12" s="249"/>
      <c r="DC12" s="249"/>
      <c r="DD12" s="249"/>
      <c r="DE12" s="249"/>
      <c r="DF12" s="249"/>
      <c r="DG12" s="249"/>
      <c r="DH12" s="249"/>
      <c r="DI12" s="249"/>
      <c r="DJ12" s="249"/>
      <c r="DK12" s="249"/>
      <c r="DL12" s="249"/>
      <c r="DM12" s="249"/>
      <c r="DN12" s="249"/>
      <c r="DO12" s="249"/>
      <c r="DP12" s="249"/>
      <c r="DQ12" s="249"/>
      <c r="DR12" s="249"/>
      <c r="DS12" s="249"/>
      <c r="DT12" s="249"/>
      <c r="DU12" s="249"/>
      <c r="DV12" s="249"/>
      <c r="DW12" s="249"/>
      <c r="DX12" s="249"/>
      <c r="DY12" s="249"/>
      <c r="DZ12" s="249"/>
      <c r="EA12" s="249"/>
      <c r="EB12" s="249"/>
      <c r="EC12" s="249"/>
      <c r="ED12" s="249"/>
      <c r="EE12" s="249"/>
      <c r="EF12" s="249"/>
      <c r="EG12" s="249"/>
      <c r="EH12" s="249"/>
      <c r="EI12" s="249"/>
      <c r="EJ12" s="249"/>
      <c r="EK12" s="249"/>
      <c r="EL12" s="249"/>
      <c r="EM12" s="249"/>
      <c r="EN12" s="249"/>
      <c r="EO12" s="249"/>
      <c r="EP12" s="249"/>
      <c r="EQ12" s="249"/>
      <c r="ER12" s="249"/>
      <c r="ES12" s="249"/>
      <c r="ET12" s="249"/>
      <c r="EU12" s="249"/>
      <c r="EV12" s="249"/>
      <c r="EW12" s="249"/>
      <c r="EX12" s="249"/>
      <c r="EY12" s="249"/>
      <c r="EZ12" s="249"/>
      <c r="FA12" s="249"/>
      <c r="FB12" s="249"/>
      <c r="FC12" s="249"/>
      <c r="FD12" s="249"/>
      <c r="FE12" s="249"/>
      <c r="FF12" s="249"/>
      <c r="FG12" s="249"/>
      <c r="FH12" s="249"/>
      <c r="FI12" s="249"/>
      <c r="FJ12" s="249"/>
      <c r="FK12" s="249"/>
      <c r="FL12" s="249"/>
      <c r="FM12" s="249"/>
      <c r="FN12" s="249"/>
      <c r="FO12" s="249"/>
      <c r="FP12" s="249"/>
      <c r="FQ12" s="249"/>
      <c r="FR12" s="249"/>
      <c r="FS12" s="249"/>
      <c r="FT12" s="249"/>
      <c r="FU12" s="249"/>
      <c r="FV12" s="249"/>
      <c r="FW12" s="249"/>
      <c r="FX12" s="249"/>
      <c r="FY12" s="249"/>
      <c r="FZ12" s="249"/>
      <c r="GA12" s="249"/>
      <c r="GB12" s="249"/>
      <c r="GC12" s="249"/>
      <c r="GD12" s="249"/>
      <c r="GE12" s="249"/>
      <c r="GF12" s="249"/>
      <c r="GG12" s="249"/>
      <c r="GH12" s="249"/>
      <c r="GI12" s="249"/>
      <c r="GJ12" s="249"/>
      <c r="GK12" s="249"/>
      <c r="GL12" s="249"/>
      <c r="GM12" s="249"/>
      <c r="GN12" s="249"/>
      <c r="GO12" s="249"/>
      <c r="GP12" s="249"/>
      <c r="GQ12" s="249"/>
      <c r="GR12" s="249"/>
      <c r="GS12" s="249"/>
      <c r="GT12" s="249"/>
      <c r="GU12" s="249"/>
      <c r="GV12" s="249"/>
      <c r="GW12" s="249"/>
      <c r="GX12" s="249"/>
      <c r="GY12" s="249"/>
      <c r="GZ12" s="249"/>
      <c r="HA12" s="249"/>
      <c r="HB12" s="249"/>
      <c r="HC12" s="249"/>
      <c r="HD12" s="249"/>
      <c r="HE12" s="249"/>
      <c r="HF12" s="249"/>
      <c r="HG12" s="249"/>
      <c r="HH12" s="249"/>
      <c r="HI12" s="249"/>
      <c r="HJ12" s="249"/>
      <c r="HK12" s="249"/>
      <c r="HL12" s="249"/>
      <c r="HM12" s="249"/>
      <c r="HN12" s="249"/>
      <c r="HO12" s="249"/>
      <c r="HP12" s="249"/>
      <c r="HQ12" s="249"/>
      <c r="HR12" s="249"/>
      <c r="HS12" s="249"/>
      <c r="HT12" s="249"/>
      <c r="HU12" s="249"/>
      <c r="HV12" s="249"/>
      <c r="HW12" s="249"/>
      <c r="HX12" s="249"/>
      <c r="HY12" s="249"/>
      <c r="HZ12" s="249"/>
      <c r="IA12" s="249"/>
      <c r="IB12" s="249"/>
      <c r="IC12" s="249"/>
      <c r="ID12" s="249"/>
      <c r="IE12" s="249"/>
      <c r="IF12" s="249"/>
      <c r="IG12" s="249"/>
      <c r="IH12" s="249"/>
      <c r="II12" s="249"/>
      <c r="IJ12" s="249"/>
      <c r="IK12" s="249"/>
      <c r="IL12" s="249"/>
      <c r="IM12" s="249"/>
      <c r="IN12" s="249"/>
      <c r="IO12" s="249"/>
      <c r="IP12" s="249"/>
      <c r="IQ12" s="249"/>
      <c r="IR12" s="249"/>
      <c r="IS12" s="249"/>
      <c r="IT12" s="249"/>
      <c r="IU12" s="249"/>
      <c r="IV12" s="249"/>
      <c r="IW12" s="249"/>
      <c r="IX12" s="249"/>
      <c r="IY12" s="249"/>
      <c r="IZ12" s="249"/>
      <c r="JA12" s="249"/>
      <c r="JB12" s="249"/>
      <c r="JC12" s="249"/>
      <c r="JD12" s="249"/>
      <c r="JE12" s="249"/>
      <c r="JF12" s="249"/>
      <c r="JG12" s="249"/>
      <c r="JH12" s="249"/>
      <c r="JI12" s="249"/>
      <c r="JJ12" s="249"/>
      <c r="JK12" s="249"/>
      <c r="JL12" s="249"/>
      <c r="JM12" s="249"/>
      <c r="JN12" s="249"/>
      <c r="JO12" s="249"/>
      <c r="JP12" s="249"/>
      <c r="JQ12" s="249"/>
      <c r="JR12" s="249"/>
      <c r="JS12" s="249"/>
      <c r="JT12" s="249"/>
      <c r="JU12" s="249"/>
      <c r="JV12" s="249"/>
      <c r="JW12" s="249"/>
      <c r="JX12" s="249"/>
      <c r="JY12" s="249"/>
      <c r="JZ12" s="249"/>
      <c r="KA12" s="249"/>
      <c r="KB12" s="249"/>
      <c r="KC12" s="249"/>
      <c r="KD12" s="249"/>
      <c r="KE12" s="249"/>
      <c r="KF12" s="249"/>
      <c r="KG12" s="249"/>
      <c r="KH12" s="249"/>
      <c r="KI12" s="249"/>
      <c r="KJ12" s="249"/>
      <c r="KK12" s="249"/>
      <c r="KL12" s="249"/>
      <c r="KM12" s="249"/>
      <c r="KN12" s="249"/>
      <c r="KO12" s="249"/>
      <c r="KP12" s="249"/>
      <c r="KQ12" s="249"/>
      <c r="KR12" s="249"/>
      <c r="KS12" s="249"/>
      <c r="KT12" s="249"/>
      <c r="KU12" s="249"/>
      <c r="KV12" s="249"/>
      <c r="KW12" s="249"/>
      <c r="KX12" s="249"/>
      <c r="KY12" s="249"/>
      <c r="KZ12" s="249"/>
      <c r="LA12" s="249"/>
      <c r="LB12" s="249"/>
      <c r="LC12" s="249"/>
      <c r="LD12" s="249"/>
      <c r="LE12" s="249"/>
      <c r="LF12" s="249"/>
      <c r="LG12" s="249"/>
      <c r="LH12" s="249"/>
      <c r="LI12" s="249"/>
      <c r="LJ12" s="249"/>
      <c r="LK12" s="249"/>
      <c r="LL12" s="249"/>
      <c r="LM12" s="249"/>
      <c r="LN12" s="249"/>
      <c r="LO12" s="249"/>
      <c r="LP12" s="249"/>
      <c r="LQ12" s="249"/>
      <c r="LR12" s="249"/>
      <c r="LS12" s="249"/>
      <c r="LT12" s="249"/>
      <c r="LU12" s="249"/>
      <c r="LV12" s="249"/>
      <c r="LW12" s="249"/>
      <c r="LX12" s="249"/>
      <c r="LY12" s="249"/>
      <c r="LZ12" s="249"/>
      <c r="MA12" s="249"/>
      <c r="MB12" s="249"/>
      <c r="MC12" s="249"/>
      <c r="MD12" s="249"/>
      <c r="ME12" s="249"/>
      <c r="MF12" s="249"/>
      <c r="MG12" s="249"/>
      <c r="MH12" s="249"/>
      <c r="MI12" s="249"/>
      <c r="MJ12" s="249"/>
      <c r="MK12" s="249"/>
      <c r="ML12" s="249"/>
      <c r="MM12" s="249"/>
      <c r="MN12" s="249"/>
      <c r="MO12" s="249"/>
      <c r="MP12" s="249"/>
      <c r="MQ12" s="249"/>
      <c r="MR12" s="249"/>
      <c r="MS12" s="249"/>
      <c r="MT12" s="249"/>
      <c r="MU12" s="249"/>
      <c r="MV12" s="249"/>
      <c r="MW12" s="249"/>
      <c r="MX12" s="249"/>
      <c r="MY12" s="249"/>
      <c r="MZ12" s="249"/>
      <c r="NA12" s="249"/>
      <c r="NB12" s="249"/>
      <c r="NC12" s="249"/>
      <c r="ND12" s="249"/>
      <c r="NE12" s="249"/>
      <c r="NF12" s="249"/>
      <c r="NG12" s="249"/>
      <c r="NH12" s="249"/>
      <c r="NI12" s="249"/>
      <c r="NJ12" s="249"/>
      <c r="NK12" s="249"/>
      <c r="NL12" s="249"/>
      <c r="NM12" s="249"/>
      <c r="NN12" s="249"/>
      <c r="NO12" s="249"/>
      <c r="NP12" s="249"/>
      <c r="NQ12" s="249"/>
      <c r="NR12" s="249"/>
      <c r="NS12" s="249"/>
      <c r="NT12" s="249"/>
      <c r="NU12" s="249"/>
      <c r="NV12" s="249"/>
      <c r="NW12" s="249"/>
      <c r="NX12" s="249"/>
      <c r="NY12" s="249"/>
      <c r="NZ12" s="249"/>
      <c r="OA12" s="249"/>
      <c r="OB12" s="249"/>
      <c r="OC12" s="249"/>
      <c r="OD12" s="249"/>
      <c r="OE12" s="249"/>
      <c r="OF12" s="249"/>
      <c r="OG12" s="249"/>
      <c r="OH12" s="249"/>
      <c r="OI12" s="249"/>
      <c r="OJ12" s="249"/>
      <c r="OK12" s="249"/>
      <c r="OL12" s="249"/>
      <c r="OM12" s="249"/>
      <c r="ON12" s="249"/>
      <c r="OO12" s="249"/>
      <c r="OP12" s="249"/>
      <c r="OQ12" s="249"/>
      <c r="OR12" s="249"/>
      <c r="OS12" s="249"/>
      <c r="OT12" s="249"/>
      <c r="OU12" s="249"/>
      <c r="OV12" s="249"/>
      <c r="OW12" s="249"/>
      <c r="OX12" s="249"/>
      <c r="OY12" s="249"/>
      <c r="OZ12" s="249"/>
      <c r="PA12" s="249"/>
      <c r="PB12" s="249"/>
      <c r="PC12" s="249"/>
      <c r="PD12" s="249"/>
      <c r="PE12" s="249"/>
      <c r="PF12" s="249"/>
      <c r="PG12" s="249"/>
      <c r="PH12" s="249"/>
      <c r="PI12" s="249"/>
      <c r="PJ12" s="249"/>
      <c r="PK12" s="249"/>
      <c r="PL12" s="249"/>
      <c r="PM12" s="249"/>
      <c r="PN12" s="249"/>
      <c r="PO12" s="249"/>
      <c r="PP12" s="249"/>
      <c r="PQ12" s="249"/>
      <c r="PR12" s="249"/>
      <c r="PS12" s="249"/>
      <c r="PT12" s="249"/>
      <c r="PU12" s="249"/>
      <c r="PV12" s="249"/>
      <c r="PW12" s="249"/>
      <c r="PX12" s="249"/>
      <c r="PY12" s="249"/>
      <c r="PZ12" s="249"/>
      <c r="QA12" s="249"/>
      <c r="QB12" s="249"/>
      <c r="QC12" s="249"/>
      <c r="QD12" s="249"/>
      <c r="QE12" s="249"/>
      <c r="QF12" s="249"/>
      <c r="QG12" s="249"/>
      <c r="QH12" s="249"/>
      <c r="QI12" s="249"/>
      <c r="QJ12" s="249"/>
      <c r="QK12" s="249"/>
      <c r="QL12" s="249"/>
      <c r="QM12" s="249"/>
      <c r="QN12" s="249"/>
      <c r="QO12" s="249"/>
      <c r="QP12" s="249"/>
      <c r="QQ12" s="249"/>
      <c r="QR12" s="249"/>
      <c r="QS12" s="249"/>
      <c r="QT12" s="249"/>
      <c r="QU12" s="249"/>
      <c r="QV12" s="249"/>
      <c r="QW12" s="249"/>
      <c r="QX12" s="249"/>
      <c r="QY12" s="249"/>
      <c r="QZ12" s="249"/>
      <c r="RA12" s="249"/>
      <c r="RB12" s="249"/>
      <c r="RC12" s="249"/>
      <c r="RD12" s="249"/>
      <c r="RE12" s="249"/>
      <c r="RF12" s="249"/>
      <c r="RG12" s="249"/>
      <c r="RH12" s="249"/>
      <c r="RI12" s="249"/>
      <c r="RJ12" s="249"/>
      <c r="RK12" s="249"/>
      <c r="RL12" s="249"/>
      <c r="RM12" s="249"/>
      <c r="RN12" s="249"/>
      <c r="RO12" s="249"/>
      <c r="RP12" s="249"/>
      <c r="RQ12" s="249"/>
      <c r="RR12" s="249"/>
      <c r="RS12" s="249"/>
      <c r="RT12" s="249"/>
      <c r="RU12" s="249"/>
      <c r="RV12" s="249"/>
      <c r="RW12" s="249"/>
      <c r="RX12" s="249"/>
      <c r="RY12" s="249"/>
      <c r="RZ12" s="249"/>
      <c r="SA12" s="249"/>
      <c r="SB12" s="249"/>
      <c r="SC12" s="249"/>
      <c r="SD12" s="249"/>
      <c r="SE12" s="249"/>
      <c r="SF12" s="249"/>
      <c r="SG12" s="249"/>
      <c r="SH12" s="249"/>
      <c r="SI12" s="249"/>
      <c r="SJ12" s="249"/>
      <c r="SK12" s="249"/>
      <c r="SL12" s="249"/>
      <c r="SM12" s="249"/>
      <c r="SN12" s="249"/>
      <c r="SO12" s="249"/>
      <c r="SP12" s="249"/>
      <c r="SQ12" s="249"/>
      <c r="SR12" s="249"/>
      <c r="SS12" s="249"/>
      <c r="ST12" s="249"/>
      <c r="SU12" s="249"/>
      <c r="SV12" s="249"/>
      <c r="SW12" s="249"/>
      <c r="SX12" s="249"/>
      <c r="SY12" s="249"/>
      <c r="SZ12" s="249"/>
      <c r="TA12" s="249"/>
      <c r="TB12" s="249"/>
      <c r="TC12" s="249"/>
      <c r="TD12" s="249"/>
      <c r="TE12" s="249"/>
      <c r="TF12" s="249"/>
      <c r="TG12" s="249"/>
      <c r="TH12" s="249"/>
      <c r="TI12" s="249"/>
      <c r="TJ12" s="249"/>
      <c r="TK12" s="249"/>
      <c r="TL12" s="249"/>
      <c r="TM12" s="249"/>
      <c r="TN12" s="249"/>
      <c r="TO12" s="249"/>
      <c r="TP12" s="249"/>
      <c r="TQ12" s="249"/>
      <c r="TR12" s="249"/>
      <c r="TS12" s="249"/>
      <c r="TT12" s="249"/>
      <c r="TU12" s="249"/>
      <c r="TV12" s="249"/>
      <c r="TW12" s="249"/>
      <c r="TX12" s="249"/>
      <c r="TY12" s="249"/>
      <c r="TZ12" s="249"/>
      <c r="UA12" s="249"/>
      <c r="UB12" s="249"/>
      <c r="UC12" s="249"/>
      <c r="UD12" s="249"/>
      <c r="UE12" s="249"/>
      <c r="UF12" s="249"/>
      <c r="UG12" s="249"/>
      <c r="UH12" s="249"/>
      <c r="UI12" s="249"/>
      <c r="UJ12" s="249"/>
      <c r="UK12" s="249"/>
      <c r="UL12" s="249"/>
      <c r="UM12" s="249"/>
      <c r="UN12" s="249"/>
      <c r="UO12" s="249"/>
      <c r="UP12" s="249"/>
      <c r="UQ12" s="249"/>
      <c r="UR12" s="249"/>
      <c r="US12" s="249"/>
      <c r="UT12" s="249"/>
      <c r="UU12" s="249"/>
      <c r="UV12" s="249"/>
      <c r="UW12" s="249"/>
      <c r="UX12" s="249"/>
      <c r="UY12" s="249"/>
      <c r="UZ12" s="249"/>
      <c r="VA12" s="249"/>
      <c r="VB12" s="249"/>
      <c r="VC12" s="249"/>
      <c r="VD12" s="249"/>
      <c r="VE12" s="249"/>
      <c r="VF12" s="249"/>
      <c r="VG12" s="249"/>
      <c r="VH12" s="249"/>
      <c r="VI12" s="249"/>
      <c r="VJ12" s="249"/>
      <c r="VK12" s="249"/>
      <c r="VL12" s="249"/>
      <c r="VM12" s="249"/>
      <c r="VN12" s="249"/>
      <c r="VO12" s="249"/>
      <c r="VP12" s="249"/>
      <c r="VQ12" s="249"/>
      <c r="VR12" s="249"/>
      <c r="VS12" s="249"/>
      <c r="VT12" s="249"/>
      <c r="VU12" s="249"/>
      <c r="VV12" s="249"/>
      <c r="VW12" s="249"/>
      <c r="VX12" s="249"/>
      <c r="VY12" s="249"/>
      <c r="VZ12" s="249"/>
      <c r="WA12" s="249"/>
      <c r="WB12" s="249"/>
      <c r="WC12" s="249"/>
      <c r="WD12" s="249"/>
      <c r="WE12" s="249"/>
      <c r="WF12" s="249"/>
      <c r="WG12" s="249"/>
      <c r="WH12" s="249"/>
      <c r="WI12" s="249"/>
      <c r="WJ12" s="249"/>
      <c r="WK12" s="249"/>
      <c r="WL12" s="249"/>
      <c r="WM12" s="249"/>
      <c r="WN12" s="249"/>
      <c r="WO12" s="249"/>
      <c r="WP12" s="249"/>
      <c r="WQ12" s="249"/>
      <c r="WR12" s="249"/>
      <c r="WS12" s="249"/>
      <c r="WT12" s="249"/>
      <c r="WU12" s="249"/>
      <c r="WV12" s="249"/>
      <c r="WW12" s="249"/>
      <c r="WX12" s="249"/>
      <c r="WY12" s="249"/>
      <c r="WZ12" s="249"/>
      <c r="XA12" s="249"/>
      <c r="XB12" s="249"/>
      <c r="XC12" s="249"/>
      <c r="XD12" s="249"/>
      <c r="XE12" s="249"/>
      <c r="XF12" s="249"/>
      <c r="XG12" s="249"/>
      <c r="XH12" s="249"/>
      <c r="XI12" s="249"/>
      <c r="XJ12" s="249"/>
      <c r="XK12" s="249"/>
      <c r="XL12" s="249"/>
      <c r="XM12" s="249"/>
      <c r="XN12" s="249"/>
      <c r="XO12" s="249"/>
      <c r="XP12" s="249"/>
      <c r="XQ12" s="249"/>
      <c r="XR12" s="249"/>
      <c r="XS12" s="249"/>
      <c r="XT12" s="249"/>
      <c r="XU12" s="249"/>
      <c r="XV12" s="249"/>
      <c r="XW12" s="249"/>
      <c r="XX12" s="249"/>
      <c r="XY12" s="249"/>
      <c r="XZ12" s="249"/>
      <c r="YA12" s="249"/>
      <c r="YB12" s="249"/>
      <c r="YC12" s="249"/>
      <c r="YD12" s="249"/>
      <c r="YE12" s="249"/>
      <c r="YF12" s="249"/>
      <c r="YG12" s="249"/>
      <c r="YH12" s="249"/>
      <c r="YI12" s="249"/>
      <c r="YJ12" s="249"/>
      <c r="YK12" s="249"/>
      <c r="YL12" s="249"/>
      <c r="YM12" s="249"/>
      <c r="YN12" s="249"/>
      <c r="YO12" s="249"/>
      <c r="YP12" s="249"/>
      <c r="YQ12" s="249"/>
      <c r="YR12" s="249"/>
      <c r="YS12" s="249"/>
      <c r="YT12" s="249"/>
      <c r="YU12" s="249"/>
      <c r="YV12" s="249"/>
      <c r="YW12" s="249"/>
      <c r="YX12" s="249"/>
      <c r="YY12" s="249"/>
      <c r="YZ12" s="249"/>
      <c r="ZA12" s="249"/>
      <c r="ZB12" s="249"/>
      <c r="ZC12" s="249"/>
      <c r="ZD12" s="249"/>
      <c r="ZE12" s="249"/>
      <c r="ZF12" s="249"/>
      <c r="ZG12" s="249"/>
      <c r="ZH12" s="249"/>
      <c r="ZI12" s="249"/>
      <c r="ZJ12" s="249"/>
      <c r="ZK12" s="249"/>
      <c r="ZL12" s="249"/>
      <c r="ZM12" s="249"/>
      <c r="ZN12" s="249"/>
      <c r="ZO12" s="249"/>
      <c r="ZP12" s="249"/>
      <c r="ZQ12" s="249"/>
      <c r="ZR12" s="249"/>
      <c r="ZS12" s="249"/>
      <c r="ZT12" s="249"/>
      <c r="ZU12" s="249"/>
      <c r="ZV12" s="249"/>
      <c r="ZW12" s="249"/>
      <c r="ZX12" s="249"/>
      <c r="ZY12" s="249"/>
      <c r="ZZ12" s="249"/>
      <c r="AAA12" s="249"/>
      <c r="AAB12" s="249"/>
      <c r="AAC12" s="249"/>
      <c r="AAD12" s="249"/>
      <c r="AAE12" s="249"/>
      <c r="AAF12" s="249"/>
      <c r="AAG12" s="249"/>
      <c r="AAH12" s="249"/>
      <c r="AAI12" s="249"/>
      <c r="AAJ12" s="249"/>
      <c r="AAK12" s="249"/>
      <c r="AAL12" s="249"/>
      <c r="AAM12" s="249"/>
      <c r="AAN12" s="249"/>
      <c r="AAO12" s="249"/>
      <c r="AAP12" s="249"/>
      <c r="AAQ12" s="249"/>
      <c r="AAR12" s="249"/>
      <c r="AAS12" s="249"/>
      <c r="AAT12" s="249"/>
      <c r="AAU12" s="249"/>
      <c r="AAV12" s="249"/>
      <c r="AAW12" s="249"/>
      <c r="AAX12" s="249"/>
      <c r="AAY12" s="249"/>
      <c r="AAZ12" s="249"/>
      <c r="ABA12" s="249"/>
      <c r="ABB12" s="249"/>
      <c r="ABC12" s="249"/>
      <c r="ABD12" s="249"/>
      <c r="ABE12" s="249"/>
      <c r="ABF12" s="249"/>
      <c r="ABG12" s="249"/>
      <c r="ABH12" s="249"/>
      <c r="ABI12" s="249"/>
      <c r="ABJ12" s="249"/>
      <c r="ABK12" s="249"/>
      <c r="ABL12" s="249"/>
      <c r="ABM12" s="249"/>
      <c r="ABN12" s="249"/>
      <c r="ABO12" s="249"/>
      <c r="ABP12" s="249"/>
      <c r="ABQ12" s="249"/>
      <c r="ABR12" s="249"/>
      <c r="ABS12" s="249"/>
      <c r="ABT12" s="249"/>
      <c r="ABU12" s="249"/>
      <c r="ABV12" s="249"/>
      <c r="ABW12" s="249"/>
      <c r="ABX12" s="249"/>
      <c r="ABY12" s="249"/>
      <c r="ABZ12" s="249"/>
      <c r="ACA12" s="249"/>
      <c r="ACB12" s="249"/>
      <c r="ACC12" s="249"/>
      <c r="ACD12" s="249"/>
      <c r="ACE12" s="249"/>
      <c r="ACF12" s="249"/>
      <c r="ACG12" s="249"/>
      <c r="ACH12" s="249"/>
      <c r="ACI12" s="249"/>
      <c r="ACJ12" s="249"/>
      <c r="ACK12" s="249"/>
      <c r="ACL12" s="249"/>
      <c r="ACM12" s="249"/>
      <c r="ACN12" s="249"/>
      <c r="ACO12" s="249"/>
      <c r="ACP12" s="249"/>
      <c r="ACQ12" s="249"/>
      <c r="ACR12" s="249"/>
      <c r="ACS12" s="249"/>
      <c r="ACT12" s="249"/>
      <c r="ACU12" s="249"/>
      <c r="ACV12" s="249"/>
      <c r="ACW12" s="249"/>
      <c r="ACX12" s="249"/>
      <c r="ACY12" s="249"/>
      <c r="ACZ12" s="249"/>
      <c r="ADA12" s="249"/>
      <c r="ADB12" s="249"/>
      <c r="ADC12" s="249"/>
      <c r="ADD12" s="249"/>
      <c r="ADE12" s="249"/>
      <c r="ADF12" s="249"/>
      <c r="ADG12" s="249"/>
      <c r="ADH12" s="249"/>
      <c r="ADI12" s="249"/>
      <c r="ADJ12" s="249"/>
      <c r="ADK12" s="249"/>
      <c r="ADL12" s="249"/>
      <c r="ADM12" s="249"/>
      <c r="ADN12" s="249"/>
      <c r="ADO12" s="249"/>
      <c r="ADP12" s="249"/>
      <c r="ADQ12" s="249"/>
      <c r="ADR12" s="249"/>
      <c r="ADS12" s="249"/>
      <c r="ADT12" s="249"/>
      <c r="ADU12" s="249"/>
      <c r="ADV12" s="249"/>
      <c r="ADW12" s="249"/>
      <c r="ADX12" s="249"/>
      <c r="ADY12" s="249"/>
      <c r="ADZ12" s="249"/>
      <c r="AEA12" s="249"/>
      <c r="AEB12" s="249"/>
      <c r="AEC12" s="249"/>
      <c r="AED12" s="249"/>
      <c r="AEE12" s="249"/>
      <c r="AEF12" s="249"/>
      <c r="AEG12" s="249"/>
      <c r="AEH12" s="249"/>
      <c r="AEI12" s="249"/>
      <c r="AEJ12" s="249"/>
      <c r="AEK12" s="249"/>
      <c r="AEL12" s="249"/>
      <c r="AEM12" s="249"/>
      <c r="AEN12" s="249"/>
      <c r="AEO12" s="249"/>
      <c r="AEP12" s="249"/>
      <c r="AEQ12" s="249"/>
      <c r="AER12" s="249"/>
      <c r="AES12" s="249"/>
      <c r="AET12" s="249"/>
      <c r="AEU12" s="249"/>
      <c r="AEV12" s="249"/>
      <c r="AEW12" s="249"/>
      <c r="AEX12" s="249"/>
      <c r="AEY12" s="249"/>
      <c r="AEZ12" s="249"/>
      <c r="AFA12" s="249"/>
      <c r="AFB12" s="249"/>
      <c r="AFC12" s="249"/>
      <c r="AFD12" s="249"/>
      <c r="AFE12" s="249"/>
      <c r="AFF12" s="249"/>
      <c r="AFG12" s="249"/>
      <c r="AFH12" s="249"/>
      <c r="AFI12" s="249"/>
      <c r="AFJ12" s="249"/>
      <c r="AFK12" s="249"/>
      <c r="AFL12" s="249"/>
      <c r="AFM12" s="249"/>
      <c r="AFN12" s="249"/>
      <c r="AFO12" s="249"/>
      <c r="AFP12" s="249"/>
      <c r="AFQ12" s="249"/>
      <c r="AFR12" s="249"/>
      <c r="AFS12" s="249"/>
      <c r="AFT12" s="249"/>
      <c r="AFU12" s="249"/>
      <c r="AFV12" s="249"/>
      <c r="AFW12" s="249"/>
      <c r="AFX12" s="249"/>
      <c r="AFY12" s="249"/>
      <c r="AFZ12" s="249"/>
      <c r="AGA12" s="249"/>
      <c r="AGB12" s="249"/>
      <c r="AGC12" s="249"/>
      <c r="AGD12" s="249"/>
      <c r="AGE12" s="249"/>
      <c r="AGF12" s="249"/>
      <c r="AGG12" s="249"/>
      <c r="AGH12" s="249"/>
      <c r="AGI12" s="249"/>
      <c r="AGJ12" s="249"/>
      <c r="AGK12" s="249"/>
      <c r="AGL12" s="249"/>
      <c r="AGM12" s="249"/>
      <c r="AGN12" s="249"/>
      <c r="AGO12" s="249"/>
      <c r="AGP12" s="249"/>
      <c r="AGQ12" s="249"/>
      <c r="AGR12" s="249"/>
      <c r="AGS12" s="249"/>
      <c r="AGT12" s="249"/>
      <c r="AGU12" s="249"/>
      <c r="AGV12" s="249"/>
      <c r="AGW12" s="249"/>
      <c r="AGX12" s="249"/>
      <c r="AGY12" s="249"/>
      <c r="AGZ12" s="249"/>
      <c r="AHA12" s="249"/>
      <c r="AHB12" s="249"/>
      <c r="AHC12" s="249"/>
      <c r="AHD12" s="249"/>
      <c r="AHE12" s="249"/>
      <c r="AHF12" s="249"/>
      <c r="AHG12" s="249"/>
      <c r="AHH12" s="249"/>
      <c r="AHI12" s="249"/>
      <c r="AHJ12" s="249"/>
      <c r="AHK12" s="249"/>
      <c r="AHL12" s="249"/>
      <c r="AHM12" s="249"/>
      <c r="AHN12" s="249"/>
      <c r="AHO12" s="249"/>
      <c r="AHP12" s="249"/>
      <c r="AHQ12" s="249"/>
      <c r="AHR12" s="249"/>
      <c r="AHS12" s="249"/>
      <c r="AHT12" s="249"/>
      <c r="AHU12" s="249"/>
      <c r="AHV12" s="249"/>
      <c r="AHW12" s="249"/>
      <c r="AHX12" s="249"/>
      <c r="AHY12" s="249"/>
      <c r="AHZ12" s="249"/>
      <c r="AIA12" s="249"/>
      <c r="AIB12" s="249"/>
      <c r="AIC12" s="249"/>
      <c r="AID12" s="249"/>
      <c r="AIE12" s="249"/>
      <c r="AIF12" s="249"/>
      <c r="AIG12" s="249"/>
      <c r="AIH12" s="249"/>
      <c r="AII12" s="249"/>
      <c r="AIJ12" s="249"/>
      <c r="AIK12" s="249"/>
      <c r="AIL12" s="249"/>
      <c r="AIM12" s="249"/>
      <c r="AIN12" s="249"/>
      <c r="AIO12" s="249"/>
      <c r="AIP12" s="249"/>
      <c r="AIQ12" s="249"/>
      <c r="AIR12" s="249"/>
      <c r="AIS12" s="249"/>
      <c r="AIT12" s="249"/>
      <c r="AIU12" s="249"/>
      <c r="AIV12" s="249"/>
      <c r="AIW12" s="249"/>
      <c r="AIX12" s="249"/>
      <c r="AIY12" s="249"/>
      <c r="AIZ12" s="249"/>
      <c r="AJA12" s="249"/>
      <c r="AJB12" s="249"/>
      <c r="AJC12" s="249"/>
      <c r="AJD12" s="249"/>
      <c r="AJE12" s="249"/>
      <c r="AJF12" s="249"/>
      <c r="AJG12" s="249"/>
      <c r="AJH12" s="249"/>
      <c r="AJI12" s="249"/>
      <c r="AJJ12" s="249"/>
      <c r="AJK12" s="249"/>
      <c r="AJL12" s="249"/>
      <c r="AJM12" s="249"/>
      <c r="AJN12" s="249"/>
      <c r="AJO12" s="249"/>
      <c r="AJP12" s="249"/>
      <c r="AJQ12" s="249"/>
      <c r="AJR12" s="249"/>
      <c r="AJS12" s="249"/>
      <c r="AJT12" s="249"/>
      <c r="AJU12" s="249"/>
      <c r="AJV12" s="249"/>
      <c r="AJW12" s="249"/>
      <c r="AJX12" s="249"/>
      <c r="AJY12" s="249"/>
      <c r="AJZ12" s="249"/>
      <c r="AKA12" s="249"/>
      <c r="AKB12" s="249"/>
      <c r="AKC12" s="249"/>
      <c r="AKD12" s="249"/>
      <c r="AKE12" s="249"/>
      <c r="AKF12" s="249"/>
      <c r="AKG12" s="249"/>
      <c r="AKH12" s="249"/>
      <c r="AKI12" s="249"/>
      <c r="AKJ12" s="249"/>
      <c r="AKK12" s="249"/>
      <c r="AKL12" s="249"/>
      <c r="AKM12" s="249"/>
      <c r="AKN12" s="249"/>
      <c r="AKO12" s="249"/>
      <c r="AKP12" s="249"/>
      <c r="AKQ12" s="249"/>
      <c r="AKR12" s="249"/>
      <c r="AKS12" s="249"/>
      <c r="AKT12" s="249"/>
      <c r="AKU12" s="249"/>
      <c r="AKV12" s="249"/>
      <c r="AKW12" s="249"/>
      <c r="AKX12" s="249"/>
      <c r="AKY12" s="249"/>
      <c r="AKZ12" s="249"/>
      <c r="ALA12" s="249"/>
      <c r="ALB12" s="249"/>
      <c r="ALC12" s="249"/>
      <c r="ALD12" s="249"/>
      <c r="ALE12" s="249"/>
      <c r="ALF12" s="249"/>
      <c r="ALG12" s="249"/>
      <c r="ALH12" s="249"/>
      <c r="ALI12" s="249"/>
      <c r="ALJ12" s="249"/>
      <c r="ALK12" s="249"/>
      <c r="ALL12" s="249"/>
      <c r="ALM12" s="249"/>
      <c r="ALN12" s="249"/>
      <c r="ALO12" s="249"/>
      <c r="ALP12" s="249"/>
      <c r="ALQ12" s="249"/>
      <c r="ALR12" s="249"/>
      <c r="ALS12" s="249"/>
      <c r="ALT12" s="249"/>
      <c r="ALU12" s="249"/>
      <c r="ALV12" s="249"/>
      <c r="ALW12" s="249"/>
      <c r="ALX12" s="249"/>
      <c r="ALY12" s="249"/>
      <c r="ALZ12" s="249"/>
      <c r="AMA12" s="249"/>
      <c r="AMB12" s="249"/>
      <c r="AMC12" s="249"/>
      <c r="AMD12" s="249"/>
      <c r="AME12" s="249"/>
      <c r="AMF12" s="249"/>
      <c r="AMG12" s="249"/>
      <c r="AMH12" s="249"/>
      <c r="AMI12" s="249"/>
      <c r="AMJ12" s="249"/>
      <c r="AMK12" s="249"/>
      <c r="AML12" s="249"/>
      <c r="AMM12" s="249"/>
      <c r="AMN12" s="249"/>
      <c r="AMO12" s="249"/>
      <c r="AMP12" s="249"/>
      <c r="AMQ12" s="249"/>
      <c r="AMR12" s="249"/>
      <c r="AMS12" s="249"/>
      <c r="AMT12" s="249"/>
      <c r="AMU12" s="249"/>
      <c r="AMV12" s="249"/>
      <c r="AMW12" s="249"/>
      <c r="AMX12" s="249"/>
      <c r="AMY12" s="249"/>
      <c r="AMZ12" s="249"/>
      <c r="ANA12" s="249"/>
      <c r="ANB12" s="249"/>
      <c r="ANC12" s="249"/>
      <c r="AND12" s="249"/>
      <c r="ANE12" s="249"/>
      <c r="ANF12" s="249"/>
      <c r="ANG12" s="249"/>
      <c r="ANH12" s="249"/>
      <c r="ANI12" s="249"/>
      <c r="ANJ12" s="249"/>
      <c r="ANK12" s="249"/>
      <c r="ANL12" s="249"/>
      <c r="ANM12" s="249"/>
      <c r="ANN12" s="249"/>
      <c r="ANO12" s="249"/>
      <c r="ANP12" s="249"/>
      <c r="ANQ12" s="249"/>
      <c r="ANR12" s="249"/>
      <c r="ANS12" s="249"/>
      <c r="ANT12" s="249"/>
      <c r="ANU12" s="249"/>
      <c r="ANV12" s="249"/>
      <c r="ANW12" s="249"/>
      <c r="ANX12" s="249"/>
      <c r="ANY12" s="249"/>
      <c r="ANZ12" s="249"/>
      <c r="AOA12" s="249"/>
      <c r="AOB12" s="249"/>
      <c r="AOC12" s="249"/>
      <c r="AOD12" s="249"/>
      <c r="AOE12" s="249"/>
      <c r="AOF12" s="249"/>
      <c r="AOG12" s="249"/>
      <c r="AOH12" s="249"/>
      <c r="AOI12" s="249"/>
      <c r="AOJ12" s="249"/>
      <c r="AOK12" s="249"/>
      <c r="AOL12" s="249"/>
      <c r="AOM12" s="249"/>
      <c r="AON12" s="249"/>
      <c r="AOO12" s="249"/>
      <c r="AOP12" s="249"/>
      <c r="AOQ12" s="249"/>
      <c r="AOR12" s="249"/>
      <c r="AOS12" s="249"/>
      <c r="AOT12" s="249"/>
      <c r="AOU12" s="249"/>
      <c r="AOV12" s="249"/>
      <c r="AOW12" s="249"/>
      <c r="AOX12" s="249"/>
      <c r="AOY12" s="249"/>
      <c r="AOZ12" s="249"/>
      <c r="APA12" s="249"/>
      <c r="APB12" s="249"/>
      <c r="APC12" s="249"/>
      <c r="APD12" s="249"/>
      <c r="APE12" s="249"/>
      <c r="APF12" s="249"/>
      <c r="APG12" s="249"/>
      <c r="APH12" s="249"/>
      <c r="API12" s="249"/>
      <c r="APJ12" s="249"/>
      <c r="APK12" s="249"/>
      <c r="APL12" s="249"/>
      <c r="APM12" s="249"/>
      <c r="APN12" s="249"/>
      <c r="APO12" s="249"/>
      <c r="APP12" s="249"/>
      <c r="APQ12" s="249"/>
      <c r="APR12" s="249"/>
      <c r="APS12" s="249"/>
      <c r="APT12" s="249"/>
      <c r="APU12" s="249"/>
      <c r="APV12" s="249"/>
      <c r="APW12" s="249"/>
      <c r="APX12" s="249"/>
      <c r="APY12" s="249"/>
      <c r="APZ12" s="249"/>
      <c r="AQA12" s="249"/>
      <c r="AQB12" s="249"/>
      <c r="AQC12" s="249"/>
      <c r="AQD12" s="249"/>
      <c r="AQE12" s="249"/>
      <c r="AQF12" s="249"/>
      <c r="AQG12" s="249"/>
      <c r="AQH12" s="249"/>
      <c r="AQI12" s="249"/>
      <c r="AQJ12" s="249"/>
      <c r="AQK12" s="249"/>
      <c r="AQL12" s="249"/>
      <c r="AQM12" s="249"/>
      <c r="AQN12" s="249"/>
      <c r="AQO12" s="249"/>
      <c r="AQP12" s="249"/>
      <c r="AQQ12" s="249"/>
      <c r="AQR12" s="249"/>
      <c r="AQS12" s="249"/>
      <c r="AQT12" s="249"/>
      <c r="AQU12" s="249"/>
      <c r="AQV12" s="249"/>
      <c r="AQW12" s="249"/>
      <c r="AQX12" s="249"/>
      <c r="AQY12" s="249"/>
      <c r="AQZ12" s="249"/>
      <c r="ARA12" s="249"/>
      <c r="ARB12" s="249"/>
      <c r="ARC12" s="249"/>
      <c r="ARD12" s="249"/>
      <c r="ARE12" s="249"/>
      <c r="ARF12" s="249"/>
      <c r="ARG12" s="249"/>
      <c r="ARH12" s="249"/>
      <c r="ARI12" s="249"/>
      <c r="ARJ12" s="249"/>
      <c r="ARK12" s="249"/>
      <c r="ARL12" s="249"/>
      <c r="ARM12" s="249"/>
      <c r="ARN12" s="249"/>
      <c r="ARO12" s="249"/>
      <c r="ARP12" s="249"/>
      <c r="ARQ12" s="249"/>
      <c r="ARR12" s="249"/>
      <c r="ARS12" s="249"/>
      <c r="ART12" s="249"/>
      <c r="ARU12" s="249"/>
      <c r="ARV12" s="249"/>
      <c r="ARW12" s="249"/>
      <c r="ARX12" s="249"/>
      <c r="ARY12" s="249"/>
      <c r="ARZ12" s="249"/>
      <c r="ASA12" s="249"/>
      <c r="ASB12" s="249"/>
      <c r="ASC12" s="249"/>
      <c r="ASD12" s="249"/>
      <c r="ASE12" s="249"/>
      <c r="ASF12" s="249"/>
      <c r="ASG12" s="249"/>
      <c r="ASH12" s="249"/>
      <c r="ASI12" s="249"/>
      <c r="ASJ12" s="249"/>
      <c r="ASK12" s="249"/>
      <c r="ASL12" s="249"/>
      <c r="ASM12" s="249"/>
      <c r="ASN12" s="249"/>
      <c r="ASO12" s="249"/>
      <c r="ASP12" s="249"/>
      <c r="ASQ12" s="249"/>
      <c r="ASR12" s="249"/>
      <c r="ASS12" s="249"/>
      <c r="AST12" s="249"/>
      <c r="ASU12" s="249"/>
      <c r="ASV12" s="249"/>
      <c r="ASW12" s="249"/>
      <c r="ASX12" s="249"/>
      <c r="ASY12" s="249"/>
      <c r="ASZ12" s="249"/>
      <c r="ATA12" s="249"/>
      <c r="ATB12" s="249"/>
      <c r="ATC12" s="249"/>
      <c r="ATD12" s="249"/>
      <c r="ATE12" s="249"/>
      <c r="ATF12" s="249"/>
      <c r="ATG12" s="249"/>
      <c r="ATH12" s="249"/>
      <c r="ATI12" s="249"/>
      <c r="ATJ12" s="249"/>
      <c r="ATK12" s="249"/>
      <c r="ATL12" s="249"/>
      <c r="ATM12" s="249"/>
      <c r="ATN12" s="249"/>
      <c r="ATO12" s="249"/>
      <c r="ATP12" s="249"/>
      <c r="ATQ12" s="249"/>
      <c r="ATR12" s="249"/>
      <c r="ATS12" s="249"/>
      <c r="ATT12" s="249"/>
      <c r="ATU12" s="249"/>
      <c r="ATV12" s="249"/>
      <c r="ATW12" s="249"/>
      <c r="ATX12" s="249"/>
      <c r="ATY12" s="249"/>
      <c r="ATZ12" s="249"/>
      <c r="AUA12" s="249"/>
      <c r="AUB12" s="249"/>
      <c r="AUC12" s="249"/>
      <c r="AUD12" s="249"/>
      <c r="AUE12" s="249"/>
      <c r="AUF12" s="249"/>
      <c r="AUG12" s="249"/>
      <c r="AUH12" s="249"/>
      <c r="AUI12" s="249"/>
      <c r="AUJ12" s="249"/>
      <c r="AUK12" s="249"/>
      <c r="AUL12" s="249"/>
      <c r="AUM12" s="249"/>
      <c r="AUN12" s="249"/>
      <c r="AUO12" s="249"/>
      <c r="AUP12" s="249"/>
      <c r="AUQ12" s="249"/>
      <c r="AUR12" s="249"/>
      <c r="AUS12" s="249"/>
      <c r="AUT12" s="249"/>
      <c r="AUU12" s="249"/>
      <c r="AUV12" s="249"/>
      <c r="AUW12" s="249"/>
      <c r="AUX12" s="249"/>
      <c r="AUY12" s="249"/>
      <c r="AUZ12" s="249"/>
      <c r="AVA12" s="249"/>
      <c r="AVB12" s="249"/>
      <c r="AVC12" s="249"/>
      <c r="AVD12" s="249"/>
      <c r="AVE12" s="249"/>
      <c r="AVF12" s="249"/>
      <c r="AVG12" s="249"/>
      <c r="AVH12" s="249"/>
      <c r="AVI12" s="249"/>
      <c r="AVJ12" s="249"/>
      <c r="AVK12" s="249"/>
      <c r="AVL12" s="249"/>
      <c r="AVM12" s="249"/>
      <c r="AVN12" s="249"/>
      <c r="AVO12" s="249"/>
      <c r="AVP12" s="249"/>
      <c r="AVQ12" s="249"/>
      <c r="AVR12" s="249"/>
      <c r="AVS12" s="249"/>
      <c r="AVT12" s="249"/>
      <c r="AVU12" s="249"/>
      <c r="AVV12" s="249"/>
      <c r="AVW12" s="249"/>
      <c r="AVX12" s="249"/>
      <c r="AVY12" s="249"/>
      <c r="AVZ12" s="249"/>
      <c r="AWA12" s="249"/>
      <c r="AWB12" s="249"/>
      <c r="AWC12" s="249"/>
      <c r="AWD12" s="249"/>
      <c r="AWE12" s="249"/>
      <c r="AWF12" s="249"/>
      <c r="AWG12" s="249"/>
      <c r="AWH12" s="249"/>
      <c r="AWI12" s="249"/>
      <c r="AWJ12" s="249"/>
      <c r="AWK12" s="249"/>
      <c r="AWL12" s="249"/>
      <c r="AWM12" s="249"/>
      <c r="AWN12" s="249"/>
      <c r="AWO12" s="249"/>
      <c r="AWP12" s="249"/>
      <c r="AWQ12" s="249"/>
      <c r="AWR12" s="249"/>
      <c r="AWS12" s="249"/>
      <c r="AWT12" s="249"/>
      <c r="AWU12" s="249"/>
      <c r="AWV12" s="249"/>
      <c r="AWW12" s="249"/>
      <c r="AWX12" s="249"/>
      <c r="AWY12" s="249"/>
      <c r="AWZ12" s="249"/>
      <c r="AXA12" s="249"/>
      <c r="AXB12" s="249"/>
      <c r="AXC12" s="249"/>
      <c r="AXD12" s="249"/>
      <c r="AXE12" s="249"/>
      <c r="AXF12" s="249"/>
      <c r="AXG12" s="249"/>
      <c r="AXH12" s="249"/>
      <c r="AXI12" s="249"/>
      <c r="AXJ12" s="249"/>
      <c r="AXK12" s="249"/>
      <c r="AXL12" s="249"/>
      <c r="AXM12" s="249"/>
      <c r="AXN12" s="249"/>
      <c r="AXO12" s="249"/>
      <c r="AXP12" s="249"/>
      <c r="AXQ12" s="249"/>
      <c r="AXR12" s="249"/>
      <c r="AXS12" s="249"/>
      <c r="AXT12" s="249"/>
      <c r="AXU12" s="249"/>
      <c r="AXV12" s="249"/>
      <c r="AXW12" s="249"/>
      <c r="AXX12" s="249"/>
      <c r="AXY12" s="249"/>
      <c r="AXZ12" s="249"/>
      <c r="AYA12" s="249"/>
      <c r="AYB12" s="249"/>
      <c r="AYC12" s="249"/>
      <c r="AYD12" s="249"/>
      <c r="AYE12" s="249"/>
      <c r="AYF12" s="249"/>
      <c r="AYG12" s="249"/>
      <c r="AYH12" s="249"/>
      <c r="AYI12" s="249"/>
      <c r="AYJ12" s="249"/>
      <c r="AYK12" s="249"/>
      <c r="AYL12" s="249"/>
      <c r="AYM12" s="249"/>
      <c r="AYN12" s="249"/>
      <c r="AYO12" s="249"/>
      <c r="AYP12" s="249"/>
      <c r="AYQ12" s="249"/>
      <c r="AYR12" s="249"/>
      <c r="AYS12" s="249"/>
      <c r="AYT12" s="249"/>
      <c r="AYU12" s="249"/>
      <c r="AYV12" s="249"/>
      <c r="AYW12" s="249"/>
      <c r="AYX12" s="249"/>
      <c r="AYY12" s="249"/>
      <c r="AYZ12" s="249"/>
      <c r="AZA12" s="249"/>
      <c r="AZB12" s="249"/>
      <c r="AZC12" s="249"/>
      <c r="AZD12" s="249"/>
      <c r="AZE12" s="249"/>
      <c r="AZF12" s="249"/>
      <c r="AZG12" s="249"/>
      <c r="AZH12" s="249"/>
      <c r="AZI12" s="249"/>
      <c r="AZJ12" s="249"/>
      <c r="AZK12" s="249"/>
      <c r="AZL12" s="249"/>
      <c r="AZM12" s="249"/>
      <c r="AZN12" s="249"/>
      <c r="AZO12" s="249"/>
      <c r="AZP12" s="249"/>
      <c r="AZQ12" s="249"/>
      <c r="AZR12" s="249"/>
      <c r="AZS12" s="249"/>
      <c r="AZT12" s="249"/>
      <c r="AZU12" s="249"/>
      <c r="AZV12" s="249"/>
      <c r="AZW12" s="249"/>
      <c r="AZX12" s="249"/>
      <c r="AZY12" s="249"/>
      <c r="AZZ12" s="249"/>
      <c r="BAA12" s="249"/>
      <c r="BAB12" s="249"/>
      <c r="BAC12" s="249"/>
      <c r="BAD12" s="249"/>
      <c r="BAE12" s="249"/>
      <c r="BAF12" s="249"/>
      <c r="BAG12" s="249"/>
      <c r="BAH12" s="249"/>
      <c r="BAI12" s="249"/>
      <c r="BAJ12" s="249"/>
      <c r="BAK12" s="249"/>
      <c r="BAL12" s="249"/>
      <c r="BAM12" s="249"/>
      <c r="BAN12" s="249"/>
      <c r="BAO12" s="249"/>
      <c r="BAP12" s="249"/>
      <c r="BAQ12" s="249"/>
      <c r="BAR12" s="249"/>
      <c r="BAS12" s="249"/>
      <c r="BAT12" s="249"/>
      <c r="BAU12" s="249"/>
      <c r="BAV12" s="249"/>
      <c r="BAW12" s="249"/>
      <c r="BAX12" s="249"/>
      <c r="BAY12" s="249"/>
      <c r="BAZ12" s="249"/>
      <c r="BBA12" s="249"/>
      <c r="BBB12" s="249"/>
      <c r="BBC12" s="249"/>
      <c r="BBD12" s="249"/>
      <c r="BBE12" s="249"/>
      <c r="BBF12" s="249"/>
      <c r="BBG12" s="249"/>
      <c r="BBH12" s="249"/>
      <c r="BBI12" s="249"/>
      <c r="BBJ12" s="249"/>
      <c r="BBK12" s="249"/>
      <c r="BBL12" s="249"/>
      <c r="BBM12" s="249"/>
      <c r="BBN12" s="249"/>
      <c r="BBO12" s="249"/>
      <c r="BBP12" s="249"/>
      <c r="BBQ12" s="249"/>
      <c r="BBR12" s="249"/>
      <c r="BBS12" s="249"/>
      <c r="BBT12" s="249"/>
      <c r="BBU12" s="249"/>
      <c r="BBV12" s="249"/>
      <c r="BBW12" s="249"/>
      <c r="BBX12" s="249"/>
      <c r="BBY12" s="249"/>
      <c r="BBZ12" s="249"/>
      <c r="BCA12" s="249"/>
      <c r="BCB12" s="249"/>
      <c r="BCC12" s="249"/>
      <c r="BCD12" s="249"/>
      <c r="BCE12" s="249"/>
      <c r="BCF12" s="249"/>
      <c r="BCG12" s="249"/>
      <c r="BCH12" s="249"/>
      <c r="BCI12" s="249"/>
      <c r="BCJ12" s="249"/>
      <c r="BCK12" s="249"/>
      <c r="BCL12" s="249"/>
      <c r="BCM12" s="249"/>
      <c r="BCN12" s="249"/>
      <c r="BCO12" s="249"/>
      <c r="BCP12" s="249"/>
      <c r="BCQ12" s="249"/>
      <c r="BCR12" s="249"/>
      <c r="BCS12" s="249"/>
      <c r="BCT12" s="249"/>
      <c r="BCU12" s="249"/>
      <c r="BCV12" s="249"/>
      <c r="BCW12" s="249"/>
      <c r="BCX12" s="249"/>
      <c r="BCY12" s="249"/>
      <c r="BCZ12" s="249"/>
      <c r="BDA12" s="249"/>
      <c r="BDB12" s="249"/>
      <c r="BDC12" s="249"/>
      <c r="BDD12" s="249"/>
      <c r="BDE12" s="249"/>
      <c r="BDF12" s="249"/>
      <c r="BDG12" s="249"/>
      <c r="BDH12" s="249"/>
      <c r="BDI12" s="249"/>
      <c r="BDJ12" s="249"/>
      <c r="BDK12" s="249"/>
      <c r="BDL12" s="249"/>
      <c r="BDM12" s="249"/>
      <c r="BDN12" s="249"/>
      <c r="BDO12" s="249"/>
      <c r="BDP12" s="249"/>
      <c r="BDQ12" s="249"/>
      <c r="BDR12" s="249"/>
      <c r="BDS12" s="249"/>
      <c r="BDT12" s="249"/>
      <c r="BDU12" s="249"/>
      <c r="BDV12" s="249"/>
      <c r="BDW12" s="249"/>
      <c r="BDX12" s="249"/>
      <c r="BDY12" s="249"/>
      <c r="BDZ12" s="249"/>
      <c r="BEA12" s="249"/>
      <c r="BEB12" s="249"/>
      <c r="BEC12" s="249"/>
      <c r="BED12" s="249"/>
      <c r="BEE12" s="249"/>
      <c r="BEF12" s="249"/>
      <c r="BEG12" s="249"/>
      <c r="BEH12" s="249"/>
      <c r="BEI12" s="249"/>
      <c r="BEJ12" s="249"/>
      <c r="BEK12" s="249"/>
      <c r="BEL12" s="249"/>
      <c r="BEM12" s="249"/>
      <c r="BEN12" s="249"/>
      <c r="BEO12" s="249"/>
      <c r="BEP12" s="249"/>
      <c r="BEQ12" s="249"/>
      <c r="BER12" s="249"/>
      <c r="BES12" s="249"/>
      <c r="BET12" s="249"/>
      <c r="BEU12" s="249"/>
      <c r="BEV12" s="249"/>
      <c r="BEW12" s="249"/>
      <c r="BEX12" s="249"/>
      <c r="BEY12" s="249"/>
      <c r="BEZ12" s="249"/>
      <c r="BFA12" s="249"/>
      <c r="BFB12" s="249"/>
      <c r="BFC12" s="249"/>
      <c r="BFD12" s="249"/>
      <c r="BFE12" s="249"/>
      <c r="BFF12" s="249"/>
      <c r="BFG12" s="249"/>
      <c r="BFH12" s="249"/>
      <c r="BFI12" s="249"/>
      <c r="BFJ12" s="249"/>
      <c r="BFK12" s="249"/>
      <c r="BFL12" s="249"/>
      <c r="BFM12" s="249"/>
      <c r="BFN12" s="249"/>
      <c r="BFO12" s="249"/>
      <c r="BFP12" s="249"/>
      <c r="BFQ12" s="249"/>
      <c r="BFR12" s="249"/>
      <c r="BFS12" s="249"/>
      <c r="BFT12" s="249"/>
      <c r="BFU12" s="249"/>
      <c r="BFV12" s="249"/>
      <c r="BFW12" s="249"/>
      <c r="BFX12" s="249"/>
      <c r="BFY12" s="249"/>
      <c r="BFZ12" s="249"/>
      <c r="BGA12" s="249"/>
      <c r="BGB12" s="249"/>
      <c r="BGC12" s="249"/>
      <c r="BGD12" s="249"/>
      <c r="BGE12" s="249"/>
      <c r="BGF12" s="249"/>
      <c r="BGG12" s="249"/>
      <c r="BGH12" s="249"/>
      <c r="BGI12" s="249"/>
      <c r="BGJ12" s="249"/>
      <c r="BGK12" s="249"/>
      <c r="BGL12" s="249"/>
      <c r="BGM12" s="249"/>
      <c r="BGN12" s="249"/>
      <c r="BGO12" s="249"/>
      <c r="BGP12" s="249"/>
      <c r="BGQ12" s="249"/>
      <c r="BGR12" s="249"/>
      <c r="BGS12" s="249"/>
      <c r="BGT12" s="249"/>
      <c r="BGU12" s="249"/>
      <c r="BGV12" s="249"/>
      <c r="BGW12" s="249"/>
      <c r="BGX12" s="249"/>
      <c r="BGY12" s="249"/>
      <c r="BGZ12" s="249"/>
      <c r="BHA12" s="249"/>
      <c r="BHB12" s="249"/>
      <c r="BHC12" s="249"/>
      <c r="BHD12" s="249"/>
      <c r="BHE12" s="249"/>
      <c r="BHF12" s="249"/>
      <c r="BHG12" s="249"/>
      <c r="BHH12" s="249"/>
      <c r="BHI12" s="249"/>
      <c r="BHJ12" s="249"/>
      <c r="BHK12" s="249"/>
      <c r="BHL12" s="249"/>
      <c r="BHM12" s="249"/>
      <c r="BHN12" s="249"/>
      <c r="BHO12" s="249"/>
      <c r="BHP12" s="249"/>
      <c r="BHQ12" s="249"/>
      <c r="BHR12" s="249"/>
      <c r="BHS12" s="249"/>
      <c r="BHT12" s="249"/>
      <c r="BHU12" s="249"/>
      <c r="BHV12" s="249"/>
      <c r="BHW12" s="249"/>
      <c r="BHX12" s="249"/>
      <c r="BHY12" s="249"/>
      <c r="BHZ12" s="249"/>
      <c r="BIA12" s="249"/>
      <c r="BIB12" s="249"/>
      <c r="BIC12" s="249"/>
      <c r="BID12" s="249"/>
      <c r="BIE12" s="249"/>
      <c r="BIF12" s="249"/>
      <c r="BIG12" s="249"/>
      <c r="BIH12" s="249"/>
      <c r="BII12" s="249"/>
      <c r="BIJ12" s="249"/>
      <c r="BIK12" s="249"/>
      <c r="BIL12" s="249"/>
      <c r="BIM12" s="249"/>
      <c r="BIN12" s="249"/>
      <c r="BIO12" s="249"/>
      <c r="BIP12" s="249"/>
      <c r="BIQ12" s="249"/>
      <c r="BIR12" s="249"/>
      <c r="BIS12" s="249"/>
      <c r="BIT12" s="249"/>
      <c r="BIU12" s="249"/>
      <c r="BIV12" s="249"/>
      <c r="BIW12" s="249"/>
      <c r="BIX12" s="249"/>
      <c r="BIY12" s="249"/>
      <c r="BIZ12" s="249"/>
      <c r="BJA12" s="249"/>
      <c r="BJB12" s="249"/>
      <c r="BJC12" s="249"/>
      <c r="BJD12" s="249"/>
      <c r="BJE12" s="249"/>
      <c r="BJF12" s="249"/>
      <c r="BJG12" s="249"/>
      <c r="BJH12" s="249"/>
      <c r="BJI12" s="249"/>
      <c r="BJJ12" s="249"/>
      <c r="BJK12" s="249"/>
      <c r="BJL12" s="249"/>
      <c r="BJM12" s="249"/>
      <c r="BJN12" s="249"/>
      <c r="BJO12" s="249"/>
      <c r="BJP12" s="249"/>
      <c r="BJQ12" s="249"/>
      <c r="BJR12" s="249"/>
      <c r="BJS12" s="249"/>
      <c r="BJT12" s="249"/>
      <c r="BJU12" s="249"/>
      <c r="BJV12" s="249"/>
      <c r="BJW12" s="249"/>
      <c r="BJX12" s="249"/>
      <c r="BJY12" s="249"/>
      <c r="BJZ12" s="249"/>
      <c r="BKA12" s="249"/>
      <c r="BKB12" s="249"/>
      <c r="BKC12" s="249"/>
      <c r="BKD12" s="249"/>
      <c r="BKE12" s="249"/>
      <c r="BKF12" s="249"/>
      <c r="BKG12" s="249"/>
      <c r="BKH12" s="249"/>
      <c r="BKI12" s="249"/>
      <c r="BKJ12" s="249"/>
      <c r="BKK12" s="249"/>
      <c r="BKL12" s="249"/>
      <c r="BKM12" s="249"/>
      <c r="BKN12" s="249"/>
      <c r="BKO12" s="249"/>
      <c r="BKP12" s="249"/>
      <c r="BKQ12" s="249"/>
      <c r="BKR12" s="249"/>
      <c r="BKS12" s="249"/>
      <c r="BKT12" s="249"/>
      <c r="BKU12" s="249"/>
      <c r="BKV12" s="249"/>
      <c r="BKW12" s="249"/>
      <c r="BKX12" s="249"/>
      <c r="BKY12" s="249"/>
      <c r="BKZ12" s="249"/>
      <c r="BLA12" s="249"/>
      <c r="BLB12" s="249"/>
      <c r="BLC12" s="249"/>
      <c r="BLD12" s="249"/>
      <c r="BLE12" s="249"/>
      <c r="BLF12" s="249"/>
      <c r="BLG12" s="249"/>
      <c r="BLH12" s="249"/>
      <c r="BLI12" s="249"/>
      <c r="BLJ12" s="249"/>
      <c r="BLK12" s="249"/>
      <c r="BLL12" s="249"/>
      <c r="BLM12" s="249"/>
      <c r="BLN12" s="249"/>
      <c r="BLO12" s="249"/>
      <c r="BLP12" s="249"/>
      <c r="BLQ12" s="249"/>
      <c r="BLR12" s="249"/>
      <c r="BLS12" s="249"/>
      <c r="BLT12" s="249"/>
      <c r="BLU12" s="249"/>
      <c r="BLV12" s="249"/>
      <c r="BLW12" s="249"/>
      <c r="BLX12" s="249"/>
      <c r="BLY12" s="249"/>
      <c r="BLZ12" s="249"/>
      <c r="BMA12" s="249"/>
      <c r="BMB12" s="249"/>
      <c r="BMC12" s="249"/>
      <c r="BMD12" s="249"/>
      <c r="BME12" s="249"/>
      <c r="BMF12" s="249"/>
      <c r="BMG12" s="249"/>
      <c r="BMH12" s="249"/>
      <c r="BMI12" s="249"/>
      <c r="BMJ12" s="249"/>
      <c r="BMK12" s="249"/>
      <c r="BML12" s="249"/>
      <c r="BMM12" s="249"/>
      <c r="BMN12" s="249"/>
      <c r="BMO12" s="249"/>
      <c r="BMP12" s="249"/>
      <c r="BMQ12" s="249"/>
      <c r="BMR12" s="249"/>
      <c r="BMS12" s="249"/>
      <c r="BMT12" s="249"/>
      <c r="BMU12" s="249"/>
      <c r="BMV12" s="249"/>
      <c r="BMW12" s="249"/>
      <c r="BMX12" s="249"/>
      <c r="BMY12" s="249"/>
      <c r="BMZ12" s="249"/>
      <c r="BNA12" s="249"/>
      <c r="BNB12" s="249"/>
      <c r="BNC12" s="249"/>
      <c r="BND12" s="249"/>
      <c r="BNE12" s="249"/>
      <c r="BNF12" s="249"/>
      <c r="BNG12" s="249"/>
      <c r="BNH12" s="249"/>
      <c r="BNI12" s="249"/>
      <c r="BNJ12" s="249"/>
      <c r="BNK12" s="249"/>
      <c r="BNL12" s="249"/>
      <c r="BNM12" s="249"/>
      <c r="BNN12" s="249"/>
      <c r="BNO12" s="249"/>
      <c r="BNP12" s="249"/>
      <c r="BNQ12" s="249"/>
      <c r="BNR12" s="249"/>
      <c r="BNS12" s="249"/>
      <c r="BNT12" s="249"/>
      <c r="BNU12" s="249"/>
      <c r="BNV12" s="249"/>
      <c r="BNW12" s="249"/>
      <c r="BNX12" s="249"/>
      <c r="BNY12" s="249"/>
      <c r="BNZ12" s="249"/>
      <c r="BOA12" s="249"/>
      <c r="BOB12" s="249"/>
      <c r="BOC12" s="249"/>
      <c r="BOD12" s="249"/>
      <c r="BOE12" s="249"/>
      <c r="BOF12" s="249"/>
      <c r="BOG12" s="249"/>
      <c r="BOH12" s="249"/>
      <c r="BOI12" s="249"/>
      <c r="BOJ12" s="249"/>
      <c r="BOK12" s="249"/>
      <c r="BOL12" s="249"/>
      <c r="BOM12" s="249"/>
      <c r="BON12" s="249"/>
      <c r="BOO12" s="249"/>
      <c r="BOP12" s="249"/>
      <c r="BOQ12" s="249"/>
      <c r="BOR12" s="249"/>
      <c r="BOS12" s="249"/>
      <c r="BOT12" s="249"/>
      <c r="BOU12" s="249"/>
      <c r="BOV12" s="249"/>
      <c r="BOW12" s="249"/>
      <c r="BOX12" s="249"/>
      <c r="BOY12" s="249"/>
      <c r="BOZ12" s="249"/>
      <c r="BPA12" s="249"/>
      <c r="BPB12" s="249"/>
      <c r="BPC12" s="249"/>
      <c r="BPD12" s="249"/>
      <c r="BPE12" s="249"/>
      <c r="BPF12" s="249"/>
      <c r="BPG12" s="249"/>
      <c r="BPH12" s="249"/>
      <c r="BPI12" s="249"/>
      <c r="BPJ12" s="249"/>
      <c r="BPK12" s="249"/>
      <c r="BPL12" s="249"/>
      <c r="BPM12" s="249"/>
      <c r="BPN12" s="249"/>
      <c r="BPO12" s="249"/>
      <c r="BPP12" s="249"/>
      <c r="BPQ12" s="249"/>
      <c r="BPR12" s="249"/>
      <c r="BPS12" s="249"/>
      <c r="BPT12" s="249"/>
      <c r="BPU12" s="249"/>
      <c r="BPV12" s="249"/>
      <c r="BPW12" s="249"/>
      <c r="BPX12" s="249"/>
      <c r="BPY12" s="249"/>
      <c r="BPZ12" s="249"/>
      <c r="BQA12" s="249"/>
      <c r="BQB12" s="249"/>
      <c r="BQC12" s="249"/>
      <c r="BQD12" s="249"/>
      <c r="BQE12" s="249"/>
      <c r="BQF12" s="249"/>
      <c r="BQG12" s="249"/>
      <c r="BQH12" s="249"/>
      <c r="BQI12" s="249"/>
      <c r="BQJ12" s="249"/>
      <c r="BQK12" s="249"/>
      <c r="BQL12" s="249"/>
      <c r="BQM12" s="249"/>
      <c r="BQN12" s="249"/>
      <c r="BQO12" s="249"/>
      <c r="BQP12" s="249"/>
      <c r="BQQ12" s="249"/>
      <c r="BQR12" s="249"/>
      <c r="BQS12" s="249"/>
      <c r="BQT12" s="249"/>
      <c r="BQU12" s="249"/>
      <c r="BQV12" s="249"/>
      <c r="BQW12" s="249"/>
      <c r="BQX12" s="249"/>
      <c r="BQY12" s="249"/>
      <c r="BQZ12" s="249"/>
      <c r="BRA12" s="249"/>
      <c r="BRB12" s="249"/>
      <c r="BRC12" s="249"/>
      <c r="BRD12" s="249"/>
      <c r="BRE12" s="249"/>
      <c r="BRF12" s="249"/>
      <c r="BRG12" s="249"/>
      <c r="BRH12" s="249"/>
      <c r="BRI12" s="249"/>
      <c r="BRJ12" s="249"/>
      <c r="BRK12" s="249"/>
      <c r="BRL12" s="249"/>
      <c r="BRM12" s="249"/>
      <c r="BRN12" s="249"/>
      <c r="BRO12" s="249"/>
      <c r="BRP12" s="249"/>
      <c r="BRQ12" s="249"/>
      <c r="BRR12" s="249"/>
      <c r="BRS12" s="249"/>
      <c r="BRT12" s="249"/>
      <c r="BRU12" s="249"/>
      <c r="BRV12" s="249"/>
      <c r="BRW12" s="249"/>
      <c r="BRX12" s="249"/>
      <c r="BRY12" s="249"/>
      <c r="BRZ12" s="249"/>
      <c r="BSA12" s="249"/>
      <c r="BSB12" s="249"/>
      <c r="BSC12" s="249"/>
      <c r="BSD12" s="249"/>
      <c r="BSE12" s="249"/>
      <c r="BSF12" s="249"/>
      <c r="BSG12" s="249"/>
      <c r="BSH12" s="249"/>
      <c r="BSI12" s="249"/>
      <c r="BSJ12" s="249"/>
      <c r="BSK12" s="249"/>
      <c r="BSL12" s="249"/>
      <c r="BSM12" s="249"/>
      <c r="BSN12" s="249"/>
      <c r="BSO12" s="249"/>
      <c r="BSP12" s="249"/>
      <c r="BSQ12" s="249"/>
      <c r="BSR12" s="249"/>
      <c r="BSS12" s="249"/>
      <c r="BST12" s="249"/>
      <c r="BSU12" s="249"/>
      <c r="BSV12" s="249"/>
      <c r="BSW12" s="249"/>
      <c r="BSX12" s="249"/>
      <c r="BSY12" s="249"/>
      <c r="BSZ12" s="249"/>
      <c r="BTA12" s="249"/>
      <c r="BTB12" s="249"/>
      <c r="BTC12" s="249"/>
      <c r="BTD12" s="249"/>
      <c r="BTE12" s="249"/>
      <c r="BTF12" s="249"/>
      <c r="BTG12" s="249"/>
      <c r="BTH12" s="249"/>
      <c r="BTI12" s="249"/>
      <c r="BTJ12" s="249"/>
      <c r="BTK12" s="249"/>
      <c r="BTL12" s="249"/>
      <c r="BTM12" s="249"/>
      <c r="BTN12" s="249"/>
      <c r="BTO12" s="249"/>
      <c r="BTP12" s="249"/>
      <c r="BTQ12" s="249"/>
      <c r="BTR12" s="249"/>
      <c r="BTS12" s="249"/>
      <c r="BTT12" s="249"/>
      <c r="BTU12" s="249"/>
      <c r="BTV12" s="249"/>
      <c r="BTW12" s="249"/>
      <c r="BTX12" s="249"/>
      <c r="BTY12" s="249"/>
      <c r="BTZ12" s="249"/>
      <c r="BUA12" s="249"/>
      <c r="BUB12" s="249"/>
      <c r="BUC12" s="249"/>
      <c r="BUD12" s="249"/>
      <c r="BUE12" s="249"/>
      <c r="BUF12" s="249"/>
      <c r="BUG12" s="249"/>
      <c r="BUH12" s="249"/>
      <c r="BUI12" s="249"/>
      <c r="BUJ12" s="249"/>
      <c r="BUK12" s="249"/>
      <c r="BUL12" s="249"/>
      <c r="BUM12" s="249"/>
      <c r="BUN12" s="249"/>
      <c r="BUO12" s="249"/>
      <c r="BUP12" s="249"/>
      <c r="BUQ12" s="249"/>
      <c r="BUR12" s="249"/>
      <c r="BUS12" s="249"/>
      <c r="BUT12" s="249"/>
      <c r="BUU12" s="249"/>
      <c r="BUV12" s="249"/>
      <c r="BUW12" s="249"/>
      <c r="BUX12" s="249"/>
      <c r="BUY12" s="249"/>
      <c r="BUZ12" s="249"/>
      <c r="BVA12" s="249"/>
      <c r="BVB12" s="249"/>
      <c r="BVC12" s="249"/>
      <c r="BVD12" s="249"/>
      <c r="BVE12" s="249"/>
      <c r="BVF12" s="249"/>
      <c r="BVG12" s="249"/>
      <c r="BVH12" s="249"/>
      <c r="BVI12" s="249"/>
      <c r="BVJ12" s="249"/>
      <c r="BVK12" s="249"/>
      <c r="BVL12" s="249"/>
      <c r="BVM12" s="249"/>
      <c r="BVN12" s="249"/>
      <c r="BVO12" s="249"/>
      <c r="BVP12" s="249"/>
      <c r="BVQ12" s="249"/>
      <c r="BVR12" s="249"/>
      <c r="BVS12" s="249"/>
      <c r="BVT12" s="249"/>
      <c r="BVU12" s="249"/>
      <c r="BVV12" s="249"/>
      <c r="BVW12" s="249"/>
      <c r="BVX12" s="249"/>
      <c r="BVY12" s="249"/>
      <c r="BVZ12" s="249"/>
      <c r="BWA12" s="249"/>
      <c r="BWB12" s="249"/>
      <c r="BWC12" s="249"/>
      <c r="BWD12" s="249"/>
      <c r="BWE12" s="249"/>
      <c r="BWF12" s="249"/>
      <c r="BWG12" s="249"/>
      <c r="BWH12" s="249"/>
      <c r="BWI12" s="249"/>
      <c r="BWJ12" s="249"/>
      <c r="BWK12" s="249"/>
      <c r="BWL12" s="249"/>
      <c r="BWM12" s="249"/>
      <c r="BWN12" s="249"/>
      <c r="BWO12" s="249"/>
      <c r="BWP12" s="249"/>
      <c r="BWQ12" s="249"/>
      <c r="BWR12" s="249"/>
      <c r="BWS12" s="249"/>
      <c r="BWT12" s="249"/>
      <c r="BWU12" s="249"/>
      <c r="BWV12" s="249"/>
      <c r="BWW12" s="249"/>
      <c r="BWX12" s="249"/>
      <c r="BWY12" s="249"/>
      <c r="BWZ12" s="249"/>
      <c r="BXA12" s="249"/>
      <c r="BXB12" s="249"/>
      <c r="BXC12" s="249"/>
      <c r="BXD12" s="249"/>
      <c r="BXE12" s="249"/>
      <c r="BXF12" s="249"/>
      <c r="BXG12" s="249"/>
      <c r="BXH12" s="249"/>
      <c r="BXI12" s="249"/>
      <c r="BXJ12" s="249"/>
      <c r="BXK12" s="249"/>
      <c r="BXL12" s="249"/>
      <c r="BXM12" s="249"/>
      <c r="BXN12" s="249"/>
      <c r="BXO12" s="249"/>
      <c r="BXP12" s="249"/>
      <c r="BXQ12" s="249"/>
      <c r="BXR12" s="249"/>
      <c r="BXS12" s="249"/>
      <c r="BXT12" s="249"/>
      <c r="BXU12" s="249"/>
      <c r="BXV12" s="249"/>
      <c r="BXW12" s="249"/>
      <c r="BXX12" s="249"/>
      <c r="BXY12" s="249"/>
      <c r="BXZ12" s="249"/>
      <c r="BYA12" s="249"/>
      <c r="BYB12" s="249"/>
      <c r="BYC12" s="249"/>
      <c r="BYD12" s="249"/>
      <c r="BYE12" s="249"/>
      <c r="BYF12" s="249"/>
      <c r="BYG12" s="249"/>
      <c r="BYH12" s="249"/>
      <c r="BYI12" s="249"/>
      <c r="BYJ12" s="249"/>
      <c r="BYK12" s="249"/>
      <c r="BYL12" s="249"/>
      <c r="BYM12" s="249"/>
      <c r="BYN12" s="249"/>
      <c r="BYO12" s="249"/>
      <c r="BYP12" s="249"/>
      <c r="BYQ12" s="249"/>
      <c r="BYR12" s="249"/>
      <c r="BYS12" s="249"/>
      <c r="BYT12" s="249"/>
      <c r="BYU12" s="249"/>
      <c r="BYV12" s="249"/>
      <c r="BYW12" s="249"/>
      <c r="BYX12" s="249"/>
      <c r="BYY12" s="249"/>
      <c r="BYZ12" s="249"/>
      <c r="BZA12" s="249"/>
      <c r="BZB12" s="249"/>
      <c r="BZC12" s="249"/>
      <c r="BZD12" s="249"/>
      <c r="BZE12" s="249"/>
      <c r="BZF12" s="249"/>
      <c r="BZG12" s="249"/>
      <c r="BZH12" s="249"/>
      <c r="BZI12" s="249"/>
      <c r="BZJ12" s="249"/>
      <c r="BZK12" s="249"/>
      <c r="BZL12" s="249"/>
      <c r="BZM12" s="249"/>
      <c r="BZN12" s="249"/>
      <c r="BZO12" s="249"/>
      <c r="BZP12" s="249"/>
      <c r="BZQ12" s="249"/>
      <c r="BZR12" s="249"/>
      <c r="BZS12" s="249"/>
      <c r="BZT12" s="249"/>
      <c r="BZU12" s="249"/>
      <c r="BZV12" s="249"/>
      <c r="BZW12" s="249"/>
      <c r="BZX12" s="249"/>
      <c r="BZY12" s="249"/>
      <c r="BZZ12" s="249"/>
      <c r="CAA12" s="249"/>
      <c r="CAB12" s="249"/>
      <c r="CAC12" s="249"/>
      <c r="CAD12" s="249"/>
      <c r="CAE12" s="249"/>
      <c r="CAF12" s="249"/>
      <c r="CAG12" s="249"/>
      <c r="CAH12" s="249"/>
      <c r="CAI12" s="249"/>
      <c r="CAJ12" s="249"/>
      <c r="CAK12" s="249"/>
      <c r="CAL12" s="249"/>
      <c r="CAM12" s="249"/>
      <c r="CAN12" s="249"/>
      <c r="CAO12" s="249"/>
      <c r="CAP12" s="249"/>
      <c r="CAQ12" s="249"/>
      <c r="CAR12" s="249"/>
      <c r="CAS12" s="249"/>
      <c r="CAT12" s="249"/>
      <c r="CAU12" s="249"/>
      <c r="CAV12" s="249"/>
      <c r="CAW12" s="249"/>
      <c r="CAX12" s="249"/>
      <c r="CAY12" s="249"/>
      <c r="CAZ12" s="249"/>
      <c r="CBA12" s="249"/>
      <c r="CBB12" s="249"/>
      <c r="CBC12" s="249"/>
      <c r="CBD12" s="249"/>
      <c r="CBE12" s="249"/>
      <c r="CBF12" s="249"/>
      <c r="CBG12" s="249"/>
      <c r="CBH12" s="249"/>
      <c r="CBI12" s="249"/>
      <c r="CBJ12" s="249"/>
      <c r="CBK12" s="249"/>
      <c r="CBL12" s="249"/>
      <c r="CBM12" s="249"/>
      <c r="CBN12" s="249"/>
      <c r="CBO12" s="249"/>
      <c r="CBP12" s="249"/>
      <c r="CBQ12" s="249"/>
      <c r="CBR12" s="249"/>
      <c r="CBS12" s="249"/>
      <c r="CBT12" s="249"/>
      <c r="CBU12" s="249"/>
      <c r="CBV12" s="249"/>
      <c r="CBW12" s="249"/>
      <c r="CBX12" s="249"/>
      <c r="CBY12" s="249"/>
      <c r="CBZ12" s="249"/>
      <c r="CCA12" s="249"/>
      <c r="CCB12" s="249"/>
      <c r="CCC12" s="249"/>
      <c r="CCD12" s="249"/>
      <c r="CCE12" s="249"/>
      <c r="CCF12" s="249"/>
      <c r="CCG12" s="249"/>
      <c r="CCH12" s="249"/>
      <c r="CCI12" s="249"/>
      <c r="CCJ12" s="249"/>
      <c r="CCK12" s="249"/>
      <c r="CCL12" s="249"/>
      <c r="CCM12" s="249"/>
      <c r="CCN12" s="249"/>
      <c r="CCO12" s="249"/>
      <c r="CCP12" s="249"/>
      <c r="CCQ12" s="249"/>
      <c r="CCR12" s="249"/>
      <c r="CCS12" s="249"/>
      <c r="CCT12" s="249"/>
      <c r="CCU12" s="249"/>
      <c r="CCV12" s="249"/>
      <c r="CCW12" s="249"/>
      <c r="CCX12" s="249"/>
      <c r="CCY12" s="249"/>
      <c r="CCZ12" s="249"/>
      <c r="CDA12" s="249"/>
      <c r="CDB12" s="249"/>
      <c r="CDC12" s="249"/>
      <c r="CDD12" s="249"/>
      <c r="CDE12" s="249"/>
      <c r="CDF12" s="249"/>
      <c r="CDG12" s="249"/>
      <c r="CDH12" s="249"/>
      <c r="CDI12" s="249"/>
      <c r="CDJ12" s="249"/>
      <c r="CDK12" s="249"/>
      <c r="CDL12" s="249"/>
      <c r="CDM12" s="249"/>
      <c r="CDN12" s="249"/>
      <c r="CDO12" s="249"/>
      <c r="CDP12" s="249"/>
      <c r="CDQ12" s="249"/>
      <c r="CDR12" s="249"/>
      <c r="CDS12" s="249"/>
      <c r="CDT12" s="249"/>
      <c r="CDU12" s="249"/>
      <c r="CDV12" s="249"/>
      <c r="CDW12" s="249"/>
      <c r="CDX12" s="249"/>
      <c r="CDY12" s="249"/>
      <c r="CDZ12" s="249"/>
      <c r="CEA12" s="249"/>
      <c r="CEB12" s="249"/>
      <c r="CEC12" s="249"/>
      <c r="CED12" s="249"/>
      <c r="CEE12" s="249"/>
      <c r="CEF12" s="249"/>
      <c r="CEG12" s="249"/>
      <c r="CEH12" s="249"/>
      <c r="CEI12" s="249"/>
      <c r="CEJ12" s="249"/>
      <c r="CEK12" s="249"/>
      <c r="CEL12" s="249"/>
      <c r="CEM12" s="249"/>
      <c r="CEN12" s="249"/>
      <c r="CEO12" s="249"/>
      <c r="CEP12" s="249"/>
      <c r="CEQ12" s="249"/>
      <c r="CER12" s="249"/>
      <c r="CES12" s="249"/>
      <c r="CET12" s="249"/>
      <c r="CEU12" s="249"/>
      <c r="CEV12" s="249"/>
      <c r="CEW12" s="249"/>
      <c r="CEX12" s="249"/>
      <c r="CEY12" s="249"/>
      <c r="CEZ12" s="249"/>
      <c r="CFA12" s="249"/>
      <c r="CFB12" s="249"/>
      <c r="CFC12" s="249"/>
      <c r="CFD12" s="249"/>
      <c r="CFE12" s="249"/>
      <c r="CFF12" s="249"/>
      <c r="CFG12" s="249"/>
      <c r="CFH12" s="249"/>
      <c r="CFI12" s="249"/>
      <c r="CFJ12" s="249"/>
      <c r="CFK12" s="249"/>
      <c r="CFL12" s="249"/>
      <c r="CFM12" s="249"/>
      <c r="CFN12" s="249"/>
      <c r="CFO12" s="249"/>
      <c r="CFP12" s="249"/>
      <c r="CFQ12" s="249"/>
      <c r="CFR12" s="249"/>
      <c r="CFS12" s="249"/>
      <c r="CFT12" s="249"/>
      <c r="CFU12" s="249"/>
      <c r="CFV12" s="249"/>
      <c r="CFW12" s="249"/>
      <c r="CFX12" s="249"/>
      <c r="CFY12" s="249"/>
      <c r="CFZ12" s="249"/>
      <c r="CGA12" s="249"/>
      <c r="CGB12" s="249"/>
      <c r="CGC12" s="249"/>
      <c r="CGD12" s="249"/>
      <c r="CGE12" s="249"/>
      <c r="CGF12" s="249"/>
      <c r="CGG12" s="249"/>
      <c r="CGH12" s="249"/>
      <c r="CGI12" s="249"/>
      <c r="CGJ12" s="249"/>
      <c r="CGK12" s="249"/>
      <c r="CGL12" s="249"/>
      <c r="CGM12" s="249"/>
      <c r="CGN12" s="249"/>
      <c r="CGO12" s="249"/>
      <c r="CGP12" s="249"/>
      <c r="CGQ12" s="249"/>
      <c r="CGR12" s="249"/>
      <c r="CGS12" s="249"/>
      <c r="CGT12" s="249"/>
      <c r="CGU12" s="249"/>
      <c r="CGV12" s="249"/>
      <c r="CGW12" s="249"/>
      <c r="CGX12" s="249"/>
      <c r="CGY12" s="249"/>
      <c r="CGZ12" s="249"/>
      <c r="CHA12" s="249"/>
      <c r="CHB12" s="249"/>
      <c r="CHC12" s="249"/>
      <c r="CHD12" s="249"/>
      <c r="CHE12" s="249"/>
      <c r="CHF12" s="249"/>
      <c r="CHG12" s="249"/>
      <c r="CHH12" s="249"/>
      <c r="CHI12" s="249"/>
      <c r="CHJ12" s="249"/>
      <c r="CHK12" s="249"/>
      <c r="CHL12" s="249"/>
      <c r="CHM12" s="249"/>
      <c r="CHN12" s="249"/>
      <c r="CHO12" s="249"/>
      <c r="CHP12" s="249"/>
      <c r="CHQ12" s="249"/>
      <c r="CHR12" s="249"/>
      <c r="CHS12" s="249"/>
      <c r="CHT12" s="249"/>
      <c r="CHU12" s="249"/>
      <c r="CHV12" s="249"/>
      <c r="CHW12" s="249"/>
      <c r="CHX12" s="249"/>
      <c r="CHY12" s="249"/>
      <c r="CHZ12" s="249"/>
      <c r="CIA12" s="249"/>
      <c r="CIB12" s="249"/>
      <c r="CIC12" s="249"/>
      <c r="CID12" s="249"/>
      <c r="CIE12" s="249"/>
      <c r="CIF12" s="249"/>
      <c r="CIG12" s="249"/>
      <c r="CIH12" s="249"/>
      <c r="CII12" s="249"/>
      <c r="CIJ12" s="249"/>
      <c r="CIK12" s="249"/>
      <c r="CIL12" s="249"/>
      <c r="CIM12" s="249"/>
      <c r="CIN12" s="249"/>
      <c r="CIO12" s="249"/>
      <c r="CIP12" s="249"/>
      <c r="CIQ12" s="249"/>
      <c r="CIR12" s="249"/>
      <c r="CIS12" s="249"/>
      <c r="CIT12" s="249"/>
      <c r="CIU12" s="249"/>
      <c r="CIV12" s="249"/>
      <c r="CIW12" s="249"/>
      <c r="CIX12" s="249"/>
      <c r="CIY12" s="249"/>
      <c r="CIZ12" s="249"/>
      <c r="CJA12" s="249"/>
      <c r="CJB12" s="249"/>
      <c r="CJC12" s="249"/>
      <c r="CJD12" s="249"/>
      <c r="CJE12" s="249"/>
      <c r="CJF12" s="249"/>
      <c r="CJG12" s="249"/>
      <c r="CJH12" s="249"/>
      <c r="CJI12" s="249"/>
      <c r="CJJ12" s="249"/>
      <c r="CJK12" s="249"/>
      <c r="CJL12" s="249"/>
      <c r="CJM12" s="249"/>
      <c r="CJN12" s="249"/>
      <c r="CJO12" s="249"/>
      <c r="CJP12" s="249"/>
      <c r="CJQ12" s="249"/>
      <c r="CJR12" s="249"/>
      <c r="CJS12" s="249"/>
      <c r="CJT12" s="249"/>
      <c r="CJU12" s="249"/>
      <c r="CJV12" s="249"/>
      <c r="CJW12" s="249"/>
      <c r="CJX12" s="249"/>
      <c r="CJY12" s="249"/>
      <c r="CJZ12" s="249"/>
      <c r="CKA12" s="249"/>
      <c r="CKB12" s="249"/>
      <c r="CKC12" s="249"/>
      <c r="CKD12" s="249"/>
      <c r="CKE12" s="249"/>
      <c r="CKF12" s="249"/>
      <c r="CKG12" s="249"/>
      <c r="CKH12" s="249"/>
      <c r="CKI12" s="249"/>
      <c r="CKJ12" s="249"/>
      <c r="CKK12" s="249"/>
      <c r="CKL12" s="249"/>
      <c r="CKM12" s="249"/>
      <c r="CKN12" s="249"/>
      <c r="CKO12" s="249"/>
      <c r="CKP12" s="249"/>
      <c r="CKQ12" s="249"/>
      <c r="CKR12" s="249"/>
      <c r="CKS12" s="249"/>
      <c r="CKT12" s="249"/>
      <c r="CKU12" s="249"/>
      <c r="CKV12" s="249"/>
      <c r="CKW12" s="249"/>
      <c r="CKX12" s="249"/>
      <c r="CKY12" s="249"/>
      <c r="CKZ12" s="249"/>
      <c r="CLA12" s="249"/>
      <c r="CLB12" s="249"/>
      <c r="CLC12" s="249"/>
      <c r="CLD12" s="249"/>
      <c r="CLE12" s="249"/>
      <c r="CLF12" s="249"/>
      <c r="CLG12" s="249"/>
      <c r="CLH12" s="249"/>
      <c r="CLI12" s="249"/>
      <c r="CLJ12" s="249"/>
      <c r="CLK12" s="249"/>
      <c r="CLL12" s="249"/>
      <c r="CLM12" s="249"/>
      <c r="CLN12" s="249"/>
      <c r="CLO12" s="249"/>
      <c r="CLP12" s="249"/>
      <c r="CLQ12" s="249"/>
      <c r="CLR12" s="249"/>
      <c r="CLS12" s="249"/>
      <c r="CLT12" s="249"/>
      <c r="CLU12" s="249"/>
      <c r="CLV12" s="249"/>
      <c r="CLW12" s="249"/>
      <c r="CLX12" s="249"/>
      <c r="CLY12" s="249"/>
      <c r="CLZ12" s="249"/>
      <c r="CMA12" s="249"/>
      <c r="CMB12" s="249"/>
      <c r="CMC12" s="249"/>
      <c r="CMD12" s="249"/>
      <c r="CME12" s="249"/>
      <c r="CMF12" s="249"/>
      <c r="CMG12" s="249"/>
      <c r="CMH12" s="249"/>
      <c r="CMI12" s="249"/>
      <c r="CMJ12" s="249"/>
      <c r="CMK12" s="249"/>
      <c r="CML12" s="249"/>
      <c r="CMM12" s="249"/>
      <c r="CMN12" s="249"/>
      <c r="CMO12" s="249"/>
      <c r="CMP12" s="249"/>
      <c r="CMQ12" s="249"/>
      <c r="CMR12" s="249"/>
      <c r="CMS12" s="249"/>
      <c r="CMT12" s="249"/>
      <c r="CMU12" s="249"/>
      <c r="CMV12" s="249"/>
      <c r="CMW12" s="249"/>
      <c r="CMX12" s="249"/>
      <c r="CMY12" s="249"/>
      <c r="CMZ12" s="249"/>
      <c r="CNA12" s="249"/>
      <c r="CNB12" s="249"/>
      <c r="CNC12" s="249"/>
      <c r="CND12" s="249"/>
      <c r="CNE12" s="249"/>
      <c r="CNF12" s="249"/>
      <c r="CNG12" s="249"/>
      <c r="CNH12" s="249"/>
      <c r="CNI12" s="249"/>
      <c r="CNJ12" s="249"/>
      <c r="CNK12" s="249"/>
      <c r="CNL12" s="249"/>
      <c r="CNM12" s="249"/>
      <c r="CNN12" s="249"/>
      <c r="CNO12" s="249"/>
      <c r="CNP12" s="249"/>
      <c r="CNQ12" s="249"/>
      <c r="CNR12" s="249"/>
      <c r="CNS12" s="249"/>
      <c r="CNT12" s="249"/>
      <c r="CNU12" s="249"/>
      <c r="CNV12" s="249"/>
      <c r="CNW12" s="249"/>
      <c r="CNX12" s="249"/>
      <c r="CNY12" s="249"/>
      <c r="CNZ12" s="249"/>
      <c r="COA12" s="249"/>
      <c r="COB12" s="249"/>
      <c r="COC12" s="249"/>
      <c r="COD12" s="249"/>
      <c r="COE12" s="249"/>
      <c r="COF12" s="249"/>
      <c r="COG12" s="249"/>
      <c r="COH12" s="249"/>
      <c r="COI12" s="249"/>
      <c r="COJ12" s="249"/>
      <c r="COK12" s="249"/>
      <c r="COL12" s="249"/>
      <c r="COM12" s="249"/>
      <c r="CON12" s="249"/>
      <c r="COO12" s="249"/>
      <c r="COP12" s="249"/>
      <c r="COQ12" s="249"/>
      <c r="COR12" s="249"/>
      <c r="COS12" s="249"/>
      <c r="COT12" s="249"/>
      <c r="COU12" s="249"/>
      <c r="COV12" s="249"/>
      <c r="COW12" s="249"/>
      <c r="COX12" s="249"/>
      <c r="COY12" s="249"/>
      <c r="COZ12" s="249"/>
      <c r="CPA12" s="249"/>
      <c r="CPB12" s="249"/>
      <c r="CPC12" s="249"/>
      <c r="CPD12" s="249"/>
      <c r="CPE12" s="249"/>
      <c r="CPF12" s="249"/>
      <c r="CPG12" s="249"/>
      <c r="CPH12" s="249"/>
      <c r="CPI12" s="249"/>
      <c r="CPJ12" s="249"/>
      <c r="CPK12" s="249"/>
      <c r="CPL12" s="249"/>
      <c r="CPM12" s="249"/>
      <c r="CPN12" s="249"/>
      <c r="CPO12" s="249"/>
      <c r="CPP12" s="249"/>
      <c r="CPQ12" s="249"/>
      <c r="CPR12" s="249"/>
      <c r="CPS12" s="249"/>
      <c r="CPT12" s="249"/>
      <c r="CPU12" s="249"/>
      <c r="CPV12" s="249"/>
      <c r="CPW12" s="249"/>
      <c r="CPX12" s="249"/>
      <c r="CPY12" s="249"/>
      <c r="CPZ12" s="249"/>
      <c r="CQA12" s="249"/>
      <c r="CQB12" s="249"/>
      <c r="CQC12" s="249"/>
      <c r="CQD12" s="249"/>
      <c r="CQE12" s="249"/>
      <c r="CQF12" s="249"/>
      <c r="CQG12" s="249"/>
      <c r="CQH12" s="249"/>
      <c r="CQI12" s="249"/>
      <c r="CQJ12" s="249"/>
      <c r="CQK12" s="249"/>
      <c r="CQL12" s="249"/>
      <c r="CQM12" s="249"/>
      <c r="CQN12" s="249"/>
      <c r="CQO12" s="249"/>
      <c r="CQP12" s="249"/>
      <c r="CQQ12" s="249"/>
      <c r="CQR12" s="249"/>
      <c r="CQS12" s="249"/>
      <c r="CQT12" s="249"/>
      <c r="CQU12" s="249"/>
      <c r="CQV12" s="249"/>
      <c r="CQW12" s="249"/>
      <c r="CQX12" s="249"/>
      <c r="CQY12" s="249"/>
      <c r="CQZ12" s="249"/>
      <c r="CRA12" s="249"/>
      <c r="CRB12" s="249"/>
      <c r="CRC12" s="249"/>
      <c r="CRD12" s="249"/>
      <c r="CRE12" s="249"/>
      <c r="CRF12" s="249"/>
      <c r="CRG12" s="249"/>
      <c r="CRH12" s="249"/>
      <c r="CRI12" s="249"/>
      <c r="CRJ12" s="249"/>
      <c r="CRK12" s="249"/>
      <c r="CRL12" s="249"/>
      <c r="CRM12" s="249"/>
      <c r="CRN12" s="249"/>
      <c r="CRO12" s="249"/>
      <c r="CRP12" s="249"/>
      <c r="CRQ12" s="249"/>
      <c r="CRR12" s="249"/>
      <c r="CRS12" s="249"/>
      <c r="CRT12" s="249"/>
      <c r="CRU12" s="249"/>
      <c r="CRV12" s="249"/>
      <c r="CRW12" s="249"/>
      <c r="CRX12" s="249"/>
      <c r="CRY12" s="249"/>
      <c r="CRZ12" s="249"/>
      <c r="CSA12" s="249"/>
      <c r="CSB12" s="249"/>
      <c r="CSC12" s="249"/>
      <c r="CSD12" s="249"/>
      <c r="CSE12" s="249"/>
      <c r="CSF12" s="249"/>
      <c r="CSG12" s="249"/>
      <c r="CSH12" s="249"/>
      <c r="CSI12" s="249"/>
      <c r="CSJ12" s="249"/>
      <c r="CSK12" s="249"/>
      <c r="CSL12" s="249"/>
      <c r="CSM12" s="249"/>
      <c r="CSN12" s="249"/>
      <c r="CSO12" s="249"/>
      <c r="CSP12" s="249"/>
      <c r="CSQ12" s="249"/>
      <c r="CSR12" s="249"/>
      <c r="CSS12" s="249"/>
      <c r="CST12" s="249"/>
      <c r="CSU12" s="249"/>
      <c r="CSV12" s="249"/>
      <c r="CSW12" s="249"/>
      <c r="CSX12" s="249"/>
      <c r="CSY12" s="249"/>
      <c r="CSZ12" s="249"/>
      <c r="CTA12" s="249"/>
      <c r="CTB12" s="249"/>
      <c r="CTC12" s="249"/>
      <c r="CTD12" s="249"/>
      <c r="CTE12" s="249"/>
      <c r="CTF12" s="249"/>
      <c r="CTG12" s="249"/>
      <c r="CTH12" s="249"/>
      <c r="CTI12" s="249"/>
      <c r="CTJ12" s="249"/>
      <c r="CTK12" s="249"/>
      <c r="CTL12" s="249"/>
      <c r="CTM12" s="249"/>
      <c r="CTN12" s="249"/>
      <c r="CTO12" s="249"/>
      <c r="CTP12" s="249"/>
      <c r="CTQ12" s="249"/>
      <c r="CTR12" s="249"/>
      <c r="CTS12" s="249"/>
      <c r="CTT12" s="249"/>
      <c r="CTU12" s="249"/>
      <c r="CTV12" s="249"/>
      <c r="CTW12" s="249"/>
      <c r="CTX12" s="249"/>
      <c r="CTY12" s="249"/>
      <c r="CTZ12" s="249"/>
      <c r="CUA12" s="249"/>
      <c r="CUB12" s="249"/>
      <c r="CUC12" s="249"/>
      <c r="CUD12" s="249"/>
      <c r="CUE12" s="249"/>
      <c r="CUF12" s="249"/>
      <c r="CUG12" s="249"/>
      <c r="CUH12" s="249"/>
      <c r="CUI12" s="249"/>
      <c r="CUJ12" s="249"/>
      <c r="CUK12" s="249"/>
      <c r="CUL12" s="249"/>
      <c r="CUM12" s="249"/>
      <c r="CUN12" s="249"/>
      <c r="CUO12" s="249"/>
      <c r="CUP12" s="249"/>
      <c r="CUQ12" s="249"/>
      <c r="CUR12" s="249"/>
      <c r="CUS12" s="249"/>
      <c r="CUT12" s="249"/>
      <c r="CUU12" s="249"/>
      <c r="CUV12" s="249"/>
      <c r="CUW12" s="249"/>
      <c r="CUX12" s="249"/>
      <c r="CUY12" s="249"/>
      <c r="CUZ12" s="249"/>
      <c r="CVA12" s="249"/>
      <c r="CVB12" s="249"/>
      <c r="CVC12" s="249"/>
      <c r="CVD12" s="249"/>
      <c r="CVE12" s="249"/>
      <c r="CVF12" s="249"/>
      <c r="CVG12" s="249"/>
      <c r="CVH12" s="249"/>
      <c r="CVI12" s="249"/>
      <c r="CVJ12" s="249"/>
      <c r="CVK12" s="249"/>
      <c r="CVL12" s="249"/>
      <c r="CVM12" s="249"/>
      <c r="CVN12" s="249"/>
      <c r="CVO12" s="249"/>
      <c r="CVP12" s="249"/>
      <c r="CVQ12" s="249"/>
      <c r="CVR12" s="249"/>
      <c r="CVS12" s="249"/>
      <c r="CVT12" s="249"/>
      <c r="CVU12" s="249"/>
      <c r="CVV12" s="249"/>
      <c r="CVW12" s="249"/>
      <c r="CVX12" s="249"/>
      <c r="CVY12" s="249"/>
      <c r="CVZ12" s="249"/>
      <c r="CWA12" s="249"/>
      <c r="CWB12" s="249"/>
      <c r="CWC12" s="249"/>
      <c r="CWD12" s="249"/>
      <c r="CWE12" s="249"/>
      <c r="CWF12" s="249"/>
      <c r="CWG12" s="249"/>
      <c r="CWH12" s="249"/>
      <c r="CWI12" s="249"/>
      <c r="CWJ12" s="249"/>
      <c r="CWK12" s="249"/>
      <c r="CWL12" s="249"/>
      <c r="CWM12" s="249"/>
      <c r="CWN12" s="249"/>
      <c r="CWO12" s="249"/>
      <c r="CWP12" s="249"/>
      <c r="CWQ12" s="249"/>
      <c r="CWR12" s="249"/>
      <c r="CWS12" s="249"/>
      <c r="CWT12" s="249"/>
      <c r="CWU12" s="249"/>
      <c r="CWV12" s="249"/>
      <c r="CWW12" s="249"/>
      <c r="CWX12" s="249"/>
      <c r="CWY12" s="249"/>
      <c r="CWZ12" s="249"/>
      <c r="CXA12" s="249"/>
      <c r="CXB12" s="249"/>
      <c r="CXC12" s="249"/>
      <c r="CXD12" s="249"/>
      <c r="CXE12" s="249"/>
      <c r="CXF12" s="249"/>
      <c r="CXG12" s="249"/>
      <c r="CXH12" s="249"/>
      <c r="CXI12" s="249"/>
      <c r="CXJ12" s="249"/>
      <c r="CXK12" s="249"/>
      <c r="CXL12" s="249"/>
      <c r="CXM12" s="249"/>
      <c r="CXN12" s="249"/>
      <c r="CXO12" s="249"/>
      <c r="CXP12" s="249"/>
      <c r="CXQ12" s="249"/>
      <c r="CXR12" s="249"/>
      <c r="CXS12" s="249"/>
      <c r="CXT12" s="249"/>
      <c r="CXU12" s="249"/>
      <c r="CXV12" s="249"/>
      <c r="CXW12" s="249"/>
      <c r="CXX12" s="249"/>
      <c r="CXY12" s="249"/>
      <c r="CXZ12" s="249"/>
      <c r="CYA12" s="249"/>
      <c r="CYB12" s="249"/>
      <c r="CYC12" s="249"/>
      <c r="CYD12" s="249"/>
      <c r="CYE12" s="249"/>
      <c r="CYF12" s="249"/>
      <c r="CYG12" s="249"/>
      <c r="CYH12" s="249"/>
      <c r="CYI12" s="249"/>
      <c r="CYJ12" s="249"/>
      <c r="CYK12" s="249"/>
      <c r="CYL12" s="249"/>
      <c r="CYM12" s="249"/>
      <c r="CYN12" s="249"/>
      <c r="CYO12" s="249"/>
      <c r="CYP12" s="249"/>
      <c r="CYQ12" s="249"/>
      <c r="CYR12" s="249"/>
      <c r="CYS12" s="249"/>
      <c r="CYT12" s="249"/>
      <c r="CYU12" s="249"/>
      <c r="CYV12" s="249"/>
      <c r="CYW12" s="249"/>
      <c r="CYX12" s="249"/>
      <c r="CYY12" s="249"/>
      <c r="CYZ12" s="249"/>
      <c r="CZA12" s="249"/>
      <c r="CZB12" s="249"/>
      <c r="CZC12" s="249"/>
      <c r="CZD12" s="249"/>
      <c r="CZE12" s="249"/>
      <c r="CZF12" s="249"/>
      <c r="CZG12" s="249"/>
      <c r="CZH12" s="249"/>
      <c r="CZI12" s="249"/>
      <c r="CZJ12" s="249"/>
      <c r="CZK12" s="249"/>
      <c r="CZL12" s="249"/>
      <c r="CZM12" s="249"/>
      <c r="CZN12" s="249"/>
      <c r="CZO12" s="249"/>
      <c r="CZP12" s="249"/>
      <c r="CZQ12" s="249"/>
      <c r="CZR12" s="249"/>
      <c r="CZS12" s="249"/>
      <c r="CZT12" s="249"/>
      <c r="CZU12" s="249"/>
      <c r="CZV12" s="249"/>
      <c r="CZW12" s="249"/>
      <c r="CZX12" s="249"/>
      <c r="CZY12" s="249"/>
      <c r="CZZ12" s="249"/>
      <c r="DAA12" s="249"/>
      <c r="DAB12" s="249"/>
      <c r="DAC12" s="249"/>
      <c r="DAD12" s="249"/>
      <c r="DAE12" s="249"/>
      <c r="DAF12" s="249"/>
      <c r="DAG12" s="249"/>
      <c r="DAH12" s="249"/>
      <c r="DAI12" s="249"/>
      <c r="DAJ12" s="249"/>
      <c r="DAK12" s="249"/>
      <c r="DAL12" s="249"/>
      <c r="DAM12" s="249"/>
      <c r="DAN12" s="249"/>
      <c r="DAO12" s="249"/>
      <c r="DAP12" s="249"/>
      <c r="DAQ12" s="249"/>
      <c r="DAR12" s="249"/>
      <c r="DAS12" s="249"/>
      <c r="DAT12" s="249"/>
      <c r="DAU12" s="249"/>
      <c r="DAV12" s="249"/>
      <c r="DAW12" s="249"/>
      <c r="DAX12" s="249"/>
      <c r="DAY12" s="249"/>
      <c r="DAZ12" s="249"/>
      <c r="DBA12" s="249"/>
      <c r="DBB12" s="249"/>
      <c r="DBC12" s="249"/>
      <c r="DBD12" s="249"/>
      <c r="DBE12" s="249"/>
      <c r="DBF12" s="249"/>
      <c r="DBG12" s="249"/>
      <c r="DBH12" s="249"/>
      <c r="DBI12" s="249"/>
      <c r="DBJ12" s="249"/>
      <c r="DBK12" s="249"/>
      <c r="DBL12" s="249"/>
      <c r="DBM12" s="249"/>
      <c r="DBN12" s="249"/>
      <c r="DBO12" s="249"/>
      <c r="DBP12" s="249"/>
      <c r="DBQ12" s="249"/>
      <c r="DBR12" s="249"/>
      <c r="DBS12" s="249"/>
      <c r="DBT12" s="249"/>
      <c r="DBU12" s="249"/>
      <c r="DBV12" s="249"/>
      <c r="DBW12" s="249"/>
      <c r="DBX12" s="249"/>
      <c r="DBY12" s="249"/>
      <c r="DBZ12" s="249"/>
      <c r="DCA12" s="249"/>
      <c r="DCB12" s="249"/>
      <c r="DCC12" s="249"/>
      <c r="DCD12" s="249"/>
      <c r="DCE12" s="249"/>
      <c r="DCF12" s="249"/>
      <c r="DCG12" s="249"/>
      <c r="DCH12" s="249"/>
      <c r="DCI12" s="249"/>
      <c r="DCJ12" s="249"/>
      <c r="DCK12" s="249"/>
      <c r="DCL12" s="249"/>
      <c r="DCM12" s="249"/>
      <c r="DCN12" s="249"/>
      <c r="DCO12" s="249"/>
      <c r="DCP12" s="249"/>
      <c r="DCQ12" s="249"/>
      <c r="DCR12" s="249"/>
      <c r="DCS12" s="249"/>
      <c r="DCT12" s="249"/>
      <c r="DCU12" s="249"/>
      <c r="DCV12" s="249"/>
      <c r="DCW12" s="249"/>
      <c r="DCX12" s="249"/>
      <c r="DCY12" s="249"/>
      <c r="DCZ12" s="249"/>
      <c r="DDA12" s="249"/>
      <c r="DDB12" s="249"/>
      <c r="DDC12" s="249"/>
      <c r="DDD12" s="249"/>
      <c r="DDE12" s="249"/>
      <c r="DDF12" s="249"/>
      <c r="DDG12" s="249"/>
      <c r="DDH12" s="249"/>
      <c r="DDI12" s="249"/>
      <c r="DDJ12" s="249"/>
      <c r="DDK12" s="249"/>
      <c r="DDL12" s="249"/>
      <c r="DDM12" s="249"/>
      <c r="DDN12" s="249"/>
      <c r="DDO12" s="249"/>
      <c r="DDP12" s="249"/>
      <c r="DDQ12" s="249"/>
      <c r="DDR12" s="249"/>
      <c r="DDS12" s="249"/>
      <c r="DDT12" s="249"/>
      <c r="DDU12" s="249"/>
      <c r="DDV12" s="249"/>
      <c r="DDW12" s="249"/>
      <c r="DDX12" s="249"/>
      <c r="DDY12" s="249"/>
      <c r="DDZ12" s="249"/>
      <c r="DEA12" s="249"/>
      <c r="DEB12" s="249"/>
      <c r="DEC12" s="249"/>
      <c r="DED12" s="249"/>
      <c r="DEE12" s="249"/>
      <c r="DEF12" s="249"/>
      <c r="DEG12" s="249"/>
      <c r="DEH12" s="249"/>
      <c r="DEI12" s="249"/>
      <c r="DEJ12" s="249"/>
      <c r="DEK12" s="249"/>
      <c r="DEL12" s="249"/>
      <c r="DEM12" s="249"/>
      <c r="DEN12" s="249"/>
      <c r="DEO12" s="249"/>
      <c r="DEP12" s="249"/>
      <c r="DEQ12" s="249"/>
      <c r="DER12" s="249"/>
      <c r="DES12" s="249"/>
      <c r="DET12" s="249"/>
      <c r="DEU12" s="249"/>
      <c r="DEV12" s="249"/>
      <c r="DEW12" s="249"/>
      <c r="DEX12" s="249"/>
      <c r="DEY12" s="249"/>
      <c r="DEZ12" s="249"/>
      <c r="DFA12" s="249"/>
      <c r="DFB12" s="249"/>
      <c r="DFC12" s="249"/>
      <c r="DFD12" s="249"/>
      <c r="DFE12" s="249"/>
      <c r="DFF12" s="249"/>
      <c r="DFG12" s="249"/>
      <c r="DFH12" s="249"/>
      <c r="DFI12" s="249"/>
      <c r="DFJ12" s="249"/>
      <c r="DFK12" s="249"/>
      <c r="DFL12" s="249"/>
      <c r="DFM12" s="249"/>
      <c r="DFN12" s="249"/>
      <c r="DFO12" s="249"/>
      <c r="DFP12" s="249"/>
      <c r="DFQ12" s="249"/>
      <c r="DFR12" s="249"/>
      <c r="DFS12" s="249"/>
      <c r="DFT12" s="249"/>
      <c r="DFU12" s="249"/>
      <c r="DFV12" s="249"/>
      <c r="DFW12" s="249"/>
      <c r="DFX12" s="249"/>
      <c r="DFY12" s="249"/>
      <c r="DFZ12" s="249"/>
      <c r="DGA12" s="249"/>
      <c r="DGB12" s="249"/>
      <c r="DGC12" s="249"/>
      <c r="DGD12" s="249"/>
      <c r="DGE12" s="249"/>
      <c r="DGF12" s="249"/>
      <c r="DGG12" s="249"/>
      <c r="DGH12" s="249"/>
      <c r="DGI12" s="249"/>
      <c r="DGJ12" s="249"/>
      <c r="DGK12" s="249"/>
      <c r="DGL12" s="249"/>
      <c r="DGM12" s="249"/>
      <c r="DGN12" s="249"/>
      <c r="DGO12" s="249"/>
      <c r="DGP12" s="249"/>
      <c r="DGQ12" s="249"/>
      <c r="DGR12" s="249"/>
      <c r="DGS12" s="249"/>
      <c r="DGT12" s="249"/>
      <c r="DGU12" s="249"/>
      <c r="DGV12" s="249"/>
      <c r="DGW12" s="249"/>
      <c r="DGX12" s="249"/>
      <c r="DGY12" s="249"/>
      <c r="DGZ12" s="249"/>
      <c r="DHA12" s="249"/>
      <c r="DHB12" s="249"/>
      <c r="DHC12" s="249"/>
      <c r="DHD12" s="249"/>
      <c r="DHE12" s="249"/>
      <c r="DHF12" s="249"/>
      <c r="DHG12" s="249"/>
      <c r="DHH12" s="249"/>
      <c r="DHI12" s="249"/>
      <c r="DHJ12" s="249"/>
      <c r="DHK12" s="249"/>
      <c r="DHL12" s="249"/>
      <c r="DHM12" s="249"/>
      <c r="DHN12" s="249"/>
      <c r="DHO12" s="249"/>
      <c r="DHP12" s="249"/>
      <c r="DHQ12" s="249"/>
      <c r="DHR12" s="249"/>
      <c r="DHS12" s="249"/>
      <c r="DHT12" s="249"/>
      <c r="DHU12" s="249"/>
      <c r="DHV12" s="249"/>
      <c r="DHW12" s="249"/>
      <c r="DHX12" s="249"/>
      <c r="DHY12" s="249"/>
      <c r="DHZ12" s="249"/>
      <c r="DIA12" s="249"/>
      <c r="DIB12" s="249"/>
      <c r="DIC12" s="249"/>
      <c r="DID12" s="249"/>
      <c r="DIE12" s="249"/>
      <c r="DIF12" s="249"/>
      <c r="DIG12" s="249"/>
      <c r="DIH12" s="249"/>
      <c r="DII12" s="249"/>
      <c r="DIJ12" s="249"/>
      <c r="DIK12" s="249"/>
      <c r="DIL12" s="249"/>
      <c r="DIM12" s="249"/>
      <c r="DIN12" s="249"/>
      <c r="DIO12" s="249"/>
      <c r="DIP12" s="249"/>
      <c r="DIQ12" s="249"/>
      <c r="DIR12" s="249"/>
      <c r="DIS12" s="249"/>
      <c r="DIT12" s="249"/>
      <c r="DIU12" s="249"/>
      <c r="DIV12" s="249"/>
      <c r="DIW12" s="249"/>
      <c r="DIX12" s="249"/>
      <c r="DIY12" s="249"/>
      <c r="DIZ12" s="249"/>
      <c r="DJA12" s="249"/>
      <c r="DJB12" s="249"/>
      <c r="DJC12" s="249"/>
      <c r="DJD12" s="249"/>
      <c r="DJE12" s="249"/>
      <c r="DJF12" s="249"/>
      <c r="DJG12" s="249"/>
      <c r="DJH12" s="249"/>
      <c r="DJI12" s="249"/>
      <c r="DJJ12" s="249"/>
      <c r="DJK12" s="249"/>
      <c r="DJL12" s="249"/>
      <c r="DJM12" s="249"/>
      <c r="DJN12" s="249"/>
      <c r="DJO12" s="249"/>
      <c r="DJP12" s="249"/>
      <c r="DJQ12" s="249"/>
      <c r="DJR12" s="249"/>
      <c r="DJS12" s="249"/>
      <c r="DJT12" s="249"/>
      <c r="DJU12" s="249"/>
      <c r="DJV12" s="249"/>
      <c r="DJW12" s="249"/>
      <c r="DJX12" s="249"/>
      <c r="DJY12" s="249"/>
      <c r="DJZ12" s="249"/>
      <c r="DKA12" s="249"/>
      <c r="DKB12" s="249"/>
      <c r="DKC12" s="249"/>
      <c r="DKD12" s="249"/>
      <c r="DKE12" s="249"/>
      <c r="DKF12" s="249"/>
      <c r="DKG12" s="249"/>
      <c r="DKH12" s="249"/>
      <c r="DKI12" s="249"/>
      <c r="DKJ12" s="249"/>
      <c r="DKK12" s="249"/>
      <c r="DKL12" s="249"/>
      <c r="DKM12" s="249"/>
      <c r="DKN12" s="249"/>
      <c r="DKO12" s="249"/>
      <c r="DKP12" s="249"/>
      <c r="DKQ12" s="249"/>
      <c r="DKR12" s="249"/>
      <c r="DKS12" s="249"/>
      <c r="DKT12" s="249"/>
      <c r="DKU12" s="249"/>
      <c r="DKV12" s="249"/>
      <c r="DKW12" s="249"/>
      <c r="DKX12" s="249"/>
      <c r="DKY12" s="249"/>
      <c r="DKZ12" s="249"/>
      <c r="DLA12" s="249"/>
      <c r="DLB12" s="249"/>
      <c r="DLC12" s="249"/>
      <c r="DLD12" s="249"/>
      <c r="DLE12" s="249"/>
      <c r="DLF12" s="249"/>
      <c r="DLG12" s="249"/>
      <c r="DLH12" s="249"/>
      <c r="DLI12" s="249"/>
      <c r="DLJ12" s="249"/>
      <c r="DLK12" s="249"/>
      <c r="DLL12" s="249"/>
      <c r="DLM12" s="249"/>
      <c r="DLN12" s="249"/>
      <c r="DLO12" s="249"/>
      <c r="DLP12" s="249"/>
      <c r="DLQ12" s="249"/>
      <c r="DLR12" s="249"/>
      <c r="DLS12" s="249"/>
      <c r="DLT12" s="249"/>
      <c r="DLU12" s="249"/>
      <c r="DLV12" s="249"/>
      <c r="DLW12" s="249"/>
      <c r="DLX12" s="249"/>
      <c r="DLY12" s="249"/>
      <c r="DLZ12" s="249"/>
      <c r="DMA12" s="249"/>
      <c r="DMB12" s="249"/>
      <c r="DMC12" s="249"/>
      <c r="DMD12" s="249"/>
      <c r="DME12" s="249"/>
      <c r="DMF12" s="249"/>
      <c r="DMG12" s="249"/>
      <c r="DMH12" s="249"/>
      <c r="DMI12" s="249"/>
      <c r="DMJ12" s="249"/>
      <c r="DMK12" s="249"/>
      <c r="DML12" s="249"/>
      <c r="DMM12" s="249"/>
      <c r="DMN12" s="249"/>
      <c r="DMO12" s="249"/>
      <c r="DMP12" s="249"/>
      <c r="DMQ12" s="249"/>
      <c r="DMR12" s="249"/>
      <c r="DMS12" s="249"/>
      <c r="DMT12" s="249"/>
      <c r="DMU12" s="249"/>
      <c r="DMV12" s="249"/>
      <c r="DMW12" s="249"/>
      <c r="DMX12" s="249"/>
      <c r="DMY12" s="249"/>
      <c r="DMZ12" s="249"/>
      <c r="DNA12" s="249"/>
      <c r="DNB12" s="249"/>
      <c r="DNC12" s="249"/>
      <c r="DND12" s="249"/>
      <c r="DNE12" s="249"/>
      <c r="DNF12" s="249"/>
      <c r="DNG12" s="249"/>
      <c r="DNH12" s="249"/>
      <c r="DNI12" s="249"/>
      <c r="DNJ12" s="249"/>
      <c r="DNK12" s="249"/>
      <c r="DNL12" s="249"/>
      <c r="DNM12" s="249"/>
      <c r="DNN12" s="249"/>
      <c r="DNO12" s="249"/>
      <c r="DNP12" s="249"/>
      <c r="DNQ12" s="249"/>
      <c r="DNR12" s="249"/>
      <c r="DNS12" s="249"/>
      <c r="DNT12" s="249"/>
      <c r="DNU12" s="249"/>
      <c r="DNV12" s="249"/>
      <c r="DNW12" s="249"/>
      <c r="DNX12" s="249"/>
      <c r="DNY12" s="249"/>
      <c r="DNZ12" s="249"/>
      <c r="DOA12" s="249"/>
      <c r="DOB12" s="249"/>
      <c r="DOC12" s="249"/>
      <c r="DOD12" s="249"/>
      <c r="DOE12" s="249"/>
      <c r="DOF12" s="249"/>
      <c r="DOG12" s="249"/>
      <c r="DOH12" s="249"/>
      <c r="DOI12" s="249"/>
      <c r="DOJ12" s="249"/>
      <c r="DOK12" s="249"/>
      <c r="DOL12" s="249"/>
      <c r="DOM12" s="249"/>
      <c r="DON12" s="249"/>
      <c r="DOO12" s="249"/>
      <c r="DOP12" s="249"/>
      <c r="DOQ12" s="249"/>
      <c r="DOR12" s="249"/>
      <c r="DOS12" s="249"/>
      <c r="DOT12" s="249"/>
      <c r="DOU12" s="249"/>
      <c r="DOV12" s="249"/>
      <c r="DOW12" s="249"/>
      <c r="DOX12" s="249"/>
      <c r="DOY12" s="249"/>
      <c r="DOZ12" s="249"/>
      <c r="DPA12" s="249"/>
      <c r="DPB12" s="249"/>
      <c r="DPC12" s="249"/>
      <c r="DPD12" s="249"/>
      <c r="DPE12" s="249"/>
      <c r="DPF12" s="249"/>
      <c r="DPG12" s="249"/>
      <c r="DPH12" s="249"/>
      <c r="DPI12" s="249"/>
      <c r="DPJ12" s="249"/>
      <c r="DPK12" s="249"/>
      <c r="DPL12" s="249"/>
      <c r="DPM12" s="249"/>
      <c r="DPN12" s="249"/>
      <c r="DPO12" s="249"/>
      <c r="DPP12" s="249"/>
      <c r="DPQ12" s="249"/>
      <c r="DPR12" s="249"/>
      <c r="DPS12" s="249"/>
      <c r="DPT12" s="249"/>
      <c r="DPU12" s="249"/>
      <c r="DPV12" s="249"/>
      <c r="DPW12" s="249"/>
      <c r="DPX12" s="249"/>
      <c r="DPY12" s="249"/>
      <c r="DPZ12" s="249"/>
      <c r="DQA12" s="249"/>
      <c r="DQB12" s="249"/>
      <c r="DQC12" s="249"/>
      <c r="DQD12" s="249"/>
      <c r="DQE12" s="249"/>
      <c r="DQF12" s="249"/>
      <c r="DQG12" s="249"/>
      <c r="DQH12" s="249"/>
      <c r="DQI12" s="249"/>
      <c r="DQJ12" s="249"/>
      <c r="DQK12" s="249"/>
      <c r="DQL12" s="249"/>
      <c r="DQM12" s="249"/>
      <c r="DQN12" s="249"/>
      <c r="DQO12" s="249"/>
      <c r="DQP12" s="249"/>
      <c r="DQQ12" s="249"/>
      <c r="DQR12" s="249"/>
      <c r="DQS12" s="249"/>
      <c r="DQT12" s="249"/>
      <c r="DQU12" s="249"/>
      <c r="DQV12" s="249"/>
      <c r="DQW12" s="249"/>
      <c r="DQX12" s="249"/>
      <c r="DQY12" s="249"/>
      <c r="DQZ12" s="249"/>
      <c r="DRA12" s="249"/>
      <c r="DRB12" s="249"/>
      <c r="DRC12" s="249"/>
      <c r="DRD12" s="249"/>
      <c r="DRE12" s="249"/>
      <c r="DRF12" s="249"/>
      <c r="DRG12" s="249"/>
      <c r="DRH12" s="249"/>
      <c r="DRI12" s="249"/>
      <c r="DRJ12" s="249"/>
      <c r="DRK12" s="249"/>
      <c r="DRL12" s="249"/>
      <c r="DRM12" s="249"/>
      <c r="DRN12" s="249"/>
      <c r="DRO12" s="249"/>
      <c r="DRP12" s="249"/>
      <c r="DRQ12" s="249"/>
      <c r="DRR12" s="249"/>
      <c r="DRS12" s="249"/>
      <c r="DRT12" s="249"/>
      <c r="DRU12" s="249"/>
      <c r="DRV12" s="249"/>
      <c r="DRW12" s="249"/>
      <c r="DRX12" s="249"/>
      <c r="DRY12" s="249"/>
      <c r="DRZ12" s="249"/>
      <c r="DSA12" s="249"/>
      <c r="DSB12" s="249"/>
      <c r="DSC12" s="249"/>
      <c r="DSD12" s="249"/>
      <c r="DSE12" s="249"/>
      <c r="DSF12" s="249"/>
      <c r="DSG12" s="249"/>
      <c r="DSH12" s="249"/>
      <c r="DSI12" s="249"/>
      <c r="DSJ12" s="249"/>
      <c r="DSK12" s="249"/>
      <c r="DSL12" s="249"/>
      <c r="DSM12" s="249"/>
      <c r="DSN12" s="249"/>
      <c r="DSO12" s="249"/>
      <c r="DSP12" s="249"/>
      <c r="DSQ12" s="249"/>
      <c r="DSR12" s="249"/>
      <c r="DSS12" s="249"/>
      <c r="DST12" s="249"/>
      <c r="DSU12" s="249"/>
      <c r="DSV12" s="249"/>
      <c r="DSW12" s="249"/>
      <c r="DSX12" s="249"/>
      <c r="DSY12" s="249"/>
      <c r="DSZ12" s="249"/>
      <c r="DTA12" s="249"/>
      <c r="DTB12" s="249"/>
      <c r="DTC12" s="249"/>
      <c r="DTD12" s="249"/>
      <c r="DTE12" s="249"/>
      <c r="DTF12" s="249"/>
      <c r="DTG12" s="249"/>
      <c r="DTH12" s="249"/>
      <c r="DTI12" s="249"/>
      <c r="DTJ12" s="249"/>
      <c r="DTK12" s="249"/>
      <c r="DTL12" s="249"/>
      <c r="DTM12" s="249"/>
      <c r="DTN12" s="249"/>
      <c r="DTO12" s="249"/>
      <c r="DTP12" s="249"/>
      <c r="DTQ12" s="249"/>
      <c r="DTR12" s="249"/>
      <c r="DTS12" s="249"/>
      <c r="DTT12" s="249"/>
      <c r="DTU12" s="249"/>
      <c r="DTV12" s="249"/>
      <c r="DTW12" s="249"/>
      <c r="DTX12" s="249"/>
      <c r="DTY12" s="249"/>
      <c r="DTZ12" s="249"/>
      <c r="DUA12" s="249"/>
      <c r="DUB12" s="249"/>
      <c r="DUC12" s="249"/>
      <c r="DUD12" s="249"/>
      <c r="DUE12" s="249"/>
      <c r="DUF12" s="249"/>
      <c r="DUG12" s="249"/>
      <c r="DUH12" s="249"/>
      <c r="DUI12" s="249"/>
      <c r="DUJ12" s="249"/>
      <c r="DUK12" s="249"/>
      <c r="DUL12" s="249"/>
      <c r="DUM12" s="249"/>
      <c r="DUN12" s="249"/>
      <c r="DUO12" s="249"/>
      <c r="DUP12" s="249"/>
      <c r="DUQ12" s="249"/>
      <c r="DUR12" s="249"/>
      <c r="DUS12" s="249"/>
      <c r="DUT12" s="249"/>
      <c r="DUU12" s="249"/>
      <c r="DUV12" s="249"/>
      <c r="DUW12" s="249"/>
      <c r="DUX12" s="249"/>
      <c r="DUY12" s="249"/>
      <c r="DUZ12" s="249"/>
      <c r="DVA12" s="249"/>
      <c r="DVB12" s="249"/>
      <c r="DVC12" s="249"/>
      <c r="DVD12" s="249"/>
      <c r="DVE12" s="249"/>
      <c r="DVF12" s="249"/>
      <c r="DVG12" s="249"/>
      <c r="DVH12" s="249"/>
      <c r="DVI12" s="249"/>
      <c r="DVJ12" s="249"/>
      <c r="DVK12" s="249"/>
      <c r="DVL12" s="249"/>
      <c r="DVM12" s="249"/>
      <c r="DVN12" s="249"/>
      <c r="DVO12" s="249"/>
      <c r="DVP12" s="249"/>
      <c r="DVQ12" s="249"/>
      <c r="DVR12" s="249"/>
      <c r="DVS12" s="249"/>
      <c r="DVT12" s="249"/>
      <c r="DVU12" s="249"/>
      <c r="DVV12" s="249"/>
      <c r="DVW12" s="249"/>
      <c r="DVX12" s="249"/>
      <c r="DVY12" s="249"/>
      <c r="DVZ12" s="249"/>
      <c r="DWA12" s="249"/>
      <c r="DWB12" s="249"/>
      <c r="DWC12" s="249"/>
      <c r="DWD12" s="249"/>
      <c r="DWE12" s="249"/>
      <c r="DWF12" s="249"/>
      <c r="DWG12" s="249"/>
      <c r="DWH12" s="249"/>
      <c r="DWI12" s="249"/>
      <c r="DWJ12" s="249"/>
      <c r="DWK12" s="249"/>
      <c r="DWL12" s="249"/>
      <c r="DWM12" s="249"/>
      <c r="DWN12" s="249"/>
      <c r="DWO12" s="249"/>
      <c r="DWP12" s="249"/>
      <c r="DWQ12" s="249"/>
      <c r="DWR12" s="249"/>
      <c r="DWS12" s="249"/>
      <c r="DWT12" s="249"/>
      <c r="DWU12" s="249"/>
      <c r="DWV12" s="249"/>
      <c r="DWW12" s="249"/>
      <c r="DWX12" s="249"/>
      <c r="DWY12" s="249"/>
      <c r="DWZ12" s="249"/>
      <c r="DXA12" s="249"/>
      <c r="DXB12" s="249"/>
      <c r="DXC12" s="249"/>
      <c r="DXD12" s="249"/>
      <c r="DXE12" s="249"/>
      <c r="DXF12" s="249"/>
      <c r="DXG12" s="249"/>
      <c r="DXH12" s="249"/>
      <c r="DXI12" s="249"/>
      <c r="DXJ12" s="249"/>
      <c r="DXK12" s="249"/>
      <c r="DXL12" s="249"/>
      <c r="DXM12" s="249"/>
      <c r="DXN12" s="249"/>
      <c r="DXO12" s="249"/>
      <c r="DXP12" s="249"/>
      <c r="DXQ12" s="249"/>
      <c r="DXR12" s="249"/>
      <c r="DXS12" s="249"/>
      <c r="DXT12" s="249"/>
      <c r="DXU12" s="249"/>
      <c r="DXV12" s="249"/>
      <c r="DXW12" s="249"/>
      <c r="DXX12" s="249"/>
      <c r="DXY12" s="249"/>
      <c r="DXZ12" s="249"/>
      <c r="DYA12" s="249"/>
      <c r="DYB12" s="249"/>
      <c r="DYC12" s="249"/>
      <c r="DYD12" s="249"/>
      <c r="DYE12" s="249"/>
      <c r="DYF12" s="249"/>
      <c r="DYG12" s="249"/>
      <c r="DYH12" s="249"/>
      <c r="DYI12" s="249"/>
      <c r="DYJ12" s="249"/>
      <c r="DYK12" s="249"/>
      <c r="DYL12" s="249"/>
      <c r="DYM12" s="249"/>
      <c r="DYN12" s="249"/>
      <c r="DYO12" s="249"/>
      <c r="DYP12" s="249"/>
      <c r="DYQ12" s="249"/>
      <c r="DYR12" s="249"/>
      <c r="DYS12" s="249"/>
      <c r="DYT12" s="249"/>
      <c r="DYU12" s="249"/>
      <c r="DYV12" s="249"/>
      <c r="DYW12" s="249"/>
      <c r="DYX12" s="249"/>
      <c r="DYY12" s="249"/>
      <c r="DYZ12" s="249"/>
      <c r="DZA12" s="249"/>
      <c r="DZB12" s="249"/>
      <c r="DZC12" s="249"/>
      <c r="DZD12" s="249"/>
      <c r="DZE12" s="249"/>
      <c r="DZF12" s="249"/>
      <c r="DZG12" s="249"/>
      <c r="DZH12" s="249"/>
      <c r="DZI12" s="249"/>
      <c r="DZJ12" s="249"/>
      <c r="DZK12" s="249"/>
      <c r="DZL12" s="249"/>
      <c r="DZM12" s="249"/>
      <c r="DZN12" s="249"/>
      <c r="DZO12" s="249"/>
      <c r="DZP12" s="249"/>
      <c r="DZQ12" s="249"/>
      <c r="DZR12" s="249"/>
      <c r="DZS12" s="249"/>
      <c r="DZT12" s="249"/>
      <c r="DZU12" s="249"/>
      <c r="DZV12" s="249"/>
      <c r="DZW12" s="249"/>
      <c r="DZX12" s="249"/>
      <c r="DZY12" s="249"/>
      <c r="DZZ12" s="249"/>
      <c r="EAA12" s="249"/>
      <c r="EAB12" s="249"/>
      <c r="EAC12" s="249"/>
      <c r="EAD12" s="249"/>
      <c r="EAE12" s="249"/>
      <c r="EAF12" s="249"/>
      <c r="EAG12" s="249"/>
      <c r="EAH12" s="249"/>
      <c r="EAI12" s="249"/>
      <c r="EAJ12" s="249"/>
      <c r="EAK12" s="249"/>
      <c r="EAL12" s="249"/>
      <c r="EAM12" s="249"/>
      <c r="EAN12" s="249"/>
      <c r="EAO12" s="249"/>
      <c r="EAP12" s="249"/>
      <c r="EAQ12" s="249"/>
      <c r="EAR12" s="249"/>
      <c r="EAS12" s="249"/>
      <c r="EAT12" s="249"/>
      <c r="EAU12" s="249"/>
      <c r="EAV12" s="249"/>
      <c r="EAW12" s="249"/>
      <c r="EAX12" s="249"/>
      <c r="EAY12" s="249"/>
      <c r="EAZ12" s="249"/>
      <c r="EBA12" s="249"/>
      <c r="EBB12" s="249"/>
      <c r="EBC12" s="249"/>
      <c r="EBD12" s="249"/>
      <c r="EBE12" s="249"/>
      <c r="EBF12" s="249"/>
      <c r="EBG12" s="249"/>
      <c r="EBH12" s="249"/>
      <c r="EBI12" s="249"/>
      <c r="EBJ12" s="249"/>
      <c r="EBK12" s="249"/>
      <c r="EBL12" s="249"/>
      <c r="EBM12" s="249"/>
      <c r="EBN12" s="249"/>
      <c r="EBO12" s="249"/>
      <c r="EBP12" s="249"/>
      <c r="EBQ12" s="249"/>
      <c r="EBR12" s="249"/>
      <c r="EBS12" s="249"/>
      <c r="EBT12" s="249"/>
      <c r="EBU12" s="249"/>
      <c r="EBV12" s="249"/>
      <c r="EBW12" s="249"/>
      <c r="EBX12" s="249"/>
      <c r="EBY12" s="249"/>
      <c r="EBZ12" s="249"/>
      <c r="ECA12" s="249"/>
      <c r="ECB12" s="249"/>
      <c r="ECC12" s="249"/>
      <c r="ECD12" s="249"/>
      <c r="ECE12" s="249"/>
      <c r="ECF12" s="249"/>
      <c r="ECG12" s="249"/>
      <c r="ECH12" s="249"/>
      <c r="ECI12" s="249"/>
      <c r="ECJ12" s="249"/>
      <c r="ECK12" s="249"/>
      <c r="ECL12" s="249"/>
      <c r="ECM12" s="249"/>
      <c r="ECN12" s="249"/>
      <c r="ECO12" s="249"/>
      <c r="ECP12" s="249"/>
      <c r="ECQ12" s="249"/>
      <c r="ECR12" s="249"/>
      <c r="ECS12" s="249"/>
      <c r="ECT12" s="249"/>
      <c r="ECU12" s="249"/>
      <c r="ECV12" s="249"/>
      <c r="ECW12" s="249"/>
      <c r="ECX12" s="249"/>
      <c r="ECY12" s="249"/>
      <c r="ECZ12" s="249"/>
      <c r="EDA12" s="249"/>
      <c r="EDB12" s="249"/>
      <c r="EDC12" s="249"/>
      <c r="EDD12" s="249"/>
      <c r="EDE12" s="249"/>
      <c r="EDF12" s="249"/>
      <c r="EDG12" s="249"/>
      <c r="EDH12" s="249"/>
      <c r="EDI12" s="249"/>
      <c r="EDJ12" s="249"/>
      <c r="EDK12" s="249"/>
      <c r="EDL12" s="249"/>
      <c r="EDM12" s="249"/>
      <c r="EDN12" s="249"/>
      <c r="EDO12" s="249"/>
      <c r="EDP12" s="249"/>
      <c r="EDQ12" s="249"/>
      <c r="EDR12" s="249"/>
      <c r="EDS12" s="249"/>
      <c r="EDT12" s="249"/>
      <c r="EDU12" s="249"/>
      <c r="EDV12" s="249"/>
      <c r="EDW12" s="249"/>
      <c r="EDX12" s="249"/>
      <c r="EDY12" s="249"/>
      <c r="EDZ12" s="249"/>
      <c r="EEA12" s="249"/>
      <c r="EEB12" s="249"/>
      <c r="EEC12" s="249"/>
      <c r="EED12" s="249"/>
      <c r="EEE12" s="249"/>
      <c r="EEF12" s="249"/>
      <c r="EEG12" s="249"/>
      <c r="EEH12" s="249"/>
      <c r="EEI12" s="249"/>
      <c r="EEJ12" s="249"/>
      <c r="EEK12" s="249"/>
      <c r="EEL12" s="249"/>
      <c r="EEM12" s="249"/>
      <c r="EEN12" s="249"/>
      <c r="EEO12" s="249"/>
      <c r="EEP12" s="249"/>
      <c r="EEQ12" s="249"/>
      <c r="EER12" s="249"/>
      <c r="EES12" s="249"/>
      <c r="EET12" s="249"/>
      <c r="EEU12" s="249"/>
      <c r="EEV12" s="249"/>
      <c r="EEW12" s="249"/>
      <c r="EEX12" s="249"/>
      <c r="EEY12" s="249"/>
      <c r="EEZ12" s="249"/>
      <c r="EFA12" s="249"/>
      <c r="EFB12" s="249"/>
      <c r="EFC12" s="249"/>
      <c r="EFD12" s="249"/>
      <c r="EFE12" s="249"/>
      <c r="EFF12" s="249"/>
      <c r="EFG12" s="249"/>
      <c r="EFH12" s="249"/>
      <c r="EFI12" s="249"/>
      <c r="EFJ12" s="249"/>
      <c r="EFK12" s="249"/>
      <c r="EFL12" s="249"/>
      <c r="EFM12" s="249"/>
      <c r="EFN12" s="249"/>
      <c r="EFO12" s="249"/>
      <c r="EFP12" s="249"/>
      <c r="EFQ12" s="249"/>
      <c r="EFR12" s="249"/>
      <c r="EFS12" s="249"/>
      <c r="EFT12" s="249"/>
      <c r="EFU12" s="249"/>
      <c r="EFV12" s="249"/>
      <c r="EFW12" s="249"/>
      <c r="EFX12" s="249"/>
      <c r="EFY12" s="249"/>
      <c r="EFZ12" s="249"/>
      <c r="EGA12" s="249"/>
      <c r="EGB12" s="249"/>
      <c r="EGC12" s="249"/>
      <c r="EGD12" s="249"/>
      <c r="EGE12" s="249"/>
      <c r="EGF12" s="249"/>
      <c r="EGG12" s="249"/>
      <c r="EGH12" s="249"/>
      <c r="EGI12" s="249"/>
      <c r="EGJ12" s="249"/>
      <c r="EGK12" s="249"/>
      <c r="EGL12" s="249"/>
      <c r="EGM12" s="249"/>
      <c r="EGN12" s="249"/>
      <c r="EGO12" s="249"/>
      <c r="EGP12" s="249"/>
      <c r="EGQ12" s="249"/>
      <c r="EGR12" s="249"/>
      <c r="EGS12" s="249"/>
      <c r="EGT12" s="249"/>
      <c r="EGU12" s="249"/>
      <c r="EGV12" s="249"/>
      <c r="EGW12" s="249"/>
      <c r="EGX12" s="249"/>
      <c r="EGY12" s="249"/>
      <c r="EGZ12" s="249"/>
      <c r="EHA12" s="249"/>
      <c r="EHB12" s="249"/>
      <c r="EHC12" s="249"/>
      <c r="EHD12" s="249"/>
      <c r="EHE12" s="249"/>
      <c r="EHF12" s="249"/>
      <c r="EHG12" s="249"/>
      <c r="EHH12" s="249"/>
      <c r="EHI12" s="249"/>
      <c r="EHJ12" s="249"/>
      <c r="EHK12" s="249"/>
      <c r="EHL12" s="249"/>
      <c r="EHM12" s="249"/>
      <c r="EHN12" s="249"/>
      <c r="EHO12" s="249"/>
      <c r="EHP12" s="249"/>
      <c r="EHQ12" s="249"/>
      <c r="EHR12" s="249"/>
      <c r="EHS12" s="249"/>
      <c r="EHT12" s="249"/>
      <c r="EHU12" s="249"/>
      <c r="EHV12" s="249"/>
      <c r="EHW12" s="249"/>
      <c r="EHX12" s="249"/>
      <c r="EHY12" s="249"/>
      <c r="EHZ12" s="249"/>
      <c r="EIA12" s="249"/>
      <c r="EIB12" s="249"/>
      <c r="EIC12" s="249"/>
      <c r="EID12" s="249"/>
      <c r="EIE12" s="249"/>
      <c r="EIF12" s="249"/>
      <c r="EIG12" s="249"/>
      <c r="EIH12" s="249"/>
      <c r="EII12" s="249"/>
      <c r="EIJ12" s="249"/>
      <c r="EIK12" s="249"/>
      <c r="EIL12" s="249"/>
      <c r="EIM12" s="249"/>
      <c r="EIN12" s="249"/>
      <c r="EIO12" s="249"/>
      <c r="EIP12" s="249"/>
      <c r="EIQ12" s="249"/>
      <c r="EIR12" s="249"/>
      <c r="EIS12" s="249"/>
      <c r="EIT12" s="249"/>
      <c r="EIU12" s="249"/>
      <c r="EIV12" s="249"/>
      <c r="EIW12" s="249"/>
      <c r="EIX12" s="249"/>
      <c r="EIY12" s="249"/>
      <c r="EIZ12" s="249"/>
      <c r="EJA12" s="249"/>
      <c r="EJB12" s="249"/>
      <c r="EJC12" s="249"/>
      <c r="EJD12" s="249"/>
      <c r="EJE12" s="249"/>
      <c r="EJF12" s="249"/>
      <c r="EJG12" s="249"/>
      <c r="EJH12" s="249"/>
      <c r="EJI12" s="249"/>
      <c r="EJJ12" s="249"/>
      <c r="EJK12" s="249"/>
      <c r="EJL12" s="249"/>
      <c r="EJM12" s="249"/>
      <c r="EJN12" s="249"/>
      <c r="EJO12" s="249"/>
      <c r="EJP12" s="249"/>
      <c r="EJQ12" s="249"/>
      <c r="EJR12" s="249"/>
      <c r="EJS12" s="249"/>
      <c r="EJT12" s="249"/>
      <c r="EJU12" s="249"/>
      <c r="EJV12" s="249"/>
      <c r="EJW12" s="249"/>
      <c r="EJX12" s="249"/>
      <c r="EJY12" s="249"/>
      <c r="EJZ12" s="249"/>
      <c r="EKA12" s="249"/>
      <c r="EKB12" s="249"/>
      <c r="EKC12" s="249"/>
      <c r="EKD12" s="249"/>
      <c r="EKE12" s="249"/>
      <c r="EKF12" s="249"/>
      <c r="EKG12" s="249"/>
      <c r="EKH12" s="249"/>
      <c r="EKI12" s="249"/>
      <c r="EKJ12" s="249"/>
      <c r="EKK12" s="249"/>
      <c r="EKL12" s="249"/>
      <c r="EKM12" s="249"/>
      <c r="EKN12" s="249"/>
      <c r="EKO12" s="249"/>
      <c r="EKP12" s="249"/>
      <c r="EKQ12" s="249"/>
      <c r="EKR12" s="249"/>
      <c r="EKS12" s="249"/>
      <c r="EKT12" s="249"/>
      <c r="EKU12" s="249"/>
      <c r="EKV12" s="249"/>
      <c r="EKW12" s="249"/>
      <c r="EKX12" s="249"/>
      <c r="EKY12" s="249"/>
      <c r="EKZ12" s="249"/>
      <c r="ELA12" s="249"/>
      <c r="ELB12" s="249"/>
      <c r="ELC12" s="249"/>
      <c r="ELD12" s="249"/>
      <c r="ELE12" s="249"/>
      <c r="ELF12" s="249"/>
      <c r="ELG12" s="249"/>
      <c r="ELH12" s="249"/>
      <c r="ELI12" s="249"/>
      <c r="ELJ12" s="249"/>
      <c r="ELK12" s="249"/>
      <c r="ELL12" s="249"/>
      <c r="ELM12" s="249"/>
      <c r="ELN12" s="249"/>
      <c r="ELO12" s="249"/>
      <c r="ELP12" s="249"/>
      <c r="ELQ12" s="249"/>
      <c r="ELR12" s="249"/>
      <c r="ELS12" s="249"/>
      <c r="ELT12" s="249"/>
      <c r="ELU12" s="249"/>
      <c r="ELV12" s="249"/>
      <c r="ELW12" s="249"/>
      <c r="ELX12" s="249"/>
      <c r="ELY12" s="249"/>
      <c r="ELZ12" s="249"/>
      <c r="EMA12" s="249"/>
      <c r="EMB12" s="249"/>
      <c r="EMC12" s="249"/>
      <c r="EMD12" s="249"/>
      <c r="EME12" s="249"/>
      <c r="EMF12" s="249"/>
      <c r="EMG12" s="249"/>
      <c r="EMH12" s="249"/>
      <c r="EMI12" s="249"/>
      <c r="EMJ12" s="249"/>
      <c r="EMK12" s="249"/>
      <c r="EML12" s="249"/>
      <c r="EMM12" s="249"/>
      <c r="EMN12" s="249"/>
      <c r="EMO12" s="249"/>
      <c r="EMP12" s="249"/>
      <c r="EMQ12" s="249"/>
      <c r="EMR12" s="249"/>
      <c r="EMS12" s="249"/>
      <c r="EMT12" s="249"/>
      <c r="EMU12" s="249"/>
      <c r="EMV12" s="249"/>
      <c r="EMW12" s="249"/>
      <c r="EMX12" s="249"/>
      <c r="EMY12" s="249"/>
      <c r="EMZ12" s="249"/>
      <c r="ENA12" s="249"/>
      <c r="ENB12" s="249"/>
      <c r="ENC12" s="249"/>
      <c r="END12" s="249"/>
      <c r="ENE12" s="249"/>
      <c r="ENF12" s="249"/>
      <c r="ENG12" s="249"/>
      <c r="ENH12" s="249"/>
      <c r="ENI12" s="249"/>
      <c r="ENJ12" s="249"/>
      <c r="ENK12" s="249"/>
      <c r="ENL12" s="249"/>
      <c r="ENM12" s="249"/>
      <c r="ENN12" s="249"/>
      <c r="ENO12" s="249"/>
      <c r="ENP12" s="249"/>
      <c r="ENQ12" s="249"/>
      <c r="ENR12" s="249"/>
      <c r="ENS12" s="249"/>
      <c r="ENT12" s="249"/>
      <c r="ENU12" s="249"/>
      <c r="ENV12" s="249"/>
      <c r="ENW12" s="249"/>
      <c r="ENX12" s="249"/>
      <c r="ENY12" s="249"/>
      <c r="ENZ12" s="249"/>
      <c r="EOA12" s="249"/>
      <c r="EOB12" s="249"/>
      <c r="EOC12" s="249"/>
      <c r="EOD12" s="249"/>
      <c r="EOE12" s="249"/>
      <c r="EOF12" s="249"/>
      <c r="EOG12" s="249"/>
      <c r="EOH12" s="249"/>
      <c r="EOI12" s="249"/>
      <c r="EOJ12" s="249"/>
      <c r="EOK12" s="249"/>
      <c r="EOL12" s="249"/>
      <c r="EOM12" s="249"/>
      <c r="EON12" s="249"/>
      <c r="EOO12" s="249"/>
      <c r="EOP12" s="249"/>
      <c r="EOQ12" s="249"/>
      <c r="EOR12" s="249"/>
      <c r="EOS12" s="249"/>
      <c r="EOT12" s="249"/>
      <c r="EOU12" s="249"/>
      <c r="EOV12" s="249"/>
      <c r="EOW12" s="249"/>
      <c r="EOX12" s="249"/>
      <c r="EOY12" s="249"/>
      <c r="EOZ12" s="249"/>
      <c r="EPA12" s="249"/>
      <c r="EPB12" s="249"/>
      <c r="EPC12" s="249"/>
      <c r="EPD12" s="249"/>
      <c r="EPE12" s="249"/>
      <c r="EPF12" s="249"/>
      <c r="EPG12" s="249"/>
      <c r="EPH12" s="249"/>
      <c r="EPI12" s="249"/>
      <c r="EPJ12" s="249"/>
      <c r="EPK12" s="249"/>
      <c r="EPL12" s="249"/>
      <c r="EPM12" s="249"/>
      <c r="EPN12" s="249"/>
      <c r="EPO12" s="249"/>
      <c r="EPP12" s="249"/>
      <c r="EPQ12" s="249"/>
      <c r="EPR12" s="249"/>
      <c r="EPS12" s="249"/>
      <c r="EPT12" s="249"/>
      <c r="EPU12" s="249"/>
      <c r="EPV12" s="249"/>
      <c r="EPW12" s="249"/>
      <c r="EPX12" s="249"/>
      <c r="EPY12" s="249"/>
      <c r="EPZ12" s="249"/>
      <c r="EQA12" s="249"/>
      <c r="EQB12" s="249"/>
      <c r="EQC12" s="249"/>
      <c r="EQD12" s="249"/>
      <c r="EQE12" s="249"/>
      <c r="EQF12" s="249"/>
      <c r="EQG12" s="249"/>
      <c r="EQH12" s="249"/>
      <c r="EQI12" s="249"/>
      <c r="EQJ12" s="249"/>
      <c r="EQK12" s="249"/>
      <c r="EQL12" s="249"/>
      <c r="EQM12" s="249"/>
      <c r="EQN12" s="249"/>
      <c r="EQO12" s="249"/>
      <c r="EQP12" s="249"/>
      <c r="EQQ12" s="249"/>
      <c r="EQR12" s="249"/>
      <c r="EQS12" s="249"/>
      <c r="EQT12" s="249"/>
      <c r="EQU12" s="249"/>
      <c r="EQV12" s="249"/>
      <c r="EQW12" s="249"/>
      <c r="EQX12" s="249"/>
      <c r="EQY12" s="249"/>
      <c r="EQZ12" s="249"/>
      <c r="ERA12" s="249"/>
      <c r="ERB12" s="249"/>
      <c r="ERC12" s="249"/>
      <c r="ERD12" s="249"/>
      <c r="ERE12" s="249"/>
      <c r="ERF12" s="249"/>
      <c r="ERG12" s="249"/>
      <c r="ERH12" s="249"/>
      <c r="ERI12" s="249"/>
      <c r="ERJ12" s="249"/>
      <c r="ERK12" s="249"/>
      <c r="ERL12" s="249"/>
      <c r="ERM12" s="249"/>
      <c r="ERN12" s="249"/>
      <c r="ERO12" s="249"/>
      <c r="ERP12" s="249"/>
      <c r="ERQ12" s="249"/>
      <c r="ERR12" s="249"/>
      <c r="ERS12" s="249"/>
      <c r="ERT12" s="249"/>
      <c r="ERU12" s="249"/>
      <c r="ERV12" s="249"/>
      <c r="ERW12" s="249"/>
      <c r="ERX12" s="249"/>
      <c r="ERY12" s="249"/>
      <c r="ERZ12" s="249"/>
      <c r="ESA12" s="249"/>
      <c r="ESB12" s="249"/>
      <c r="ESC12" s="249"/>
      <c r="ESD12" s="249"/>
      <c r="ESE12" s="249"/>
      <c r="ESF12" s="249"/>
      <c r="ESG12" s="249"/>
      <c r="ESH12" s="249"/>
      <c r="ESI12" s="249"/>
      <c r="ESJ12" s="249"/>
      <c r="ESK12" s="249"/>
      <c r="ESL12" s="249"/>
      <c r="ESM12" s="249"/>
      <c r="ESN12" s="249"/>
      <c r="ESO12" s="249"/>
      <c r="ESP12" s="249"/>
      <c r="ESQ12" s="249"/>
      <c r="ESR12" s="249"/>
      <c r="ESS12" s="249"/>
      <c r="EST12" s="249"/>
      <c r="ESU12" s="249"/>
      <c r="ESV12" s="249"/>
      <c r="ESW12" s="249"/>
      <c r="ESX12" s="249"/>
      <c r="ESY12" s="249"/>
      <c r="ESZ12" s="249"/>
      <c r="ETA12" s="249"/>
      <c r="ETB12" s="249"/>
      <c r="ETC12" s="249"/>
      <c r="ETD12" s="249"/>
      <c r="ETE12" s="249"/>
      <c r="ETF12" s="249"/>
      <c r="ETG12" s="249"/>
      <c r="ETH12" s="249"/>
      <c r="ETI12" s="249"/>
      <c r="ETJ12" s="249"/>
      <c r="ETK12" s="249"/>
      <c r="ETL12" s="249"/>
      <c r="ETM12" s="249"/>
      <c r="ETN12" s="249"/>
      <c r="ETO12" s="249"/>
      <c r="ETP12" s="249"/>
      <c r="ETQ12" s="249"/>
      <c r="ETR12" s="249"/>
      <c r="ETS12" s="249"/>
      <c r="ETT12" s="249"/>
      <c r="ETU12" s="249"/>
      <c r="ETV12" s="249"/>
      <c r="ETW12" s="249"/>
      <c r="ETX12" s="249"/>
      <c r="ETY12" s="249"/>
      <c r="ETZ12" s="249"/>
      <c r="EUA12" s="249"/>
      <c r="EUB12" s="249"/>
      <c r="EUC12" s="249"/>
      <c r="EUD12" s="249"/>
      <c r="EUE12" s="249"/>
      <c r="EUF12" s="249"/>
      <c r="EUG12" s="249"/>
      <c r="EUH12" s="249"/>
      <c r="EUI12" s="249"/>
      <c r="EUJ12" s="249"/>
      <c r="EUK12" s="249"/>
      <c r="EUL12" s="249"/>
      <c r="EUM12" s="249"/>
      <c r="EUN12" s="249"/>
      <c r="EUO12" s="249"/>
      <c r="EUP12" s="249"/>
      <c r="EUQ12" s="249"/>
      <c r="EUR12" s="249"/>
      <c r="EUS12" s="249"/>
      <c r="EUT12" s="249"/>
      <c r="EUU12" s="249"/>
      <c r="EUV12" s="249"/>
      <c r="EUW12" s="249"/>
      <c r="EUX12" s="249"/>
      <c r="EUY12" s="249"/>
      <c r="EUZ12" s="249"/>
      <c r="EVA12" s="249"/>
      <c r="EVB12" s="249"/>
      <c r="EVC12" s="249"/>
      <c r="EVD12" s="249"/>
      <c r="EVE12" s="249"/>
      <c r="EVF12" s="249"/>
      <c r="EVG12" s="249"/>
      <c r="EVH12" s="249"/>
      <c r="EVI12" s="249"/>
      <c r="EVJ12" s="249"/>
      <c r="EVK12" s="249"/>
      <c r="EVL12" s="249"/>
      <c r="EVM12" s="249"/>
      <c r="EVN12" s="249"/>
      <c r="EVO12" s="249"/>
      <c r="EVP12" s="249"/>
      <c r="EVQ12" s="249"/>
      <c r="EVR12" s="249"/>
      <c r="EVS12" s="249"/>
      <c r="EVT12" s="249"/>
      <c r="EVU12" s="249"/>
      <c r="EVV12" s="249"/>
      <c r="EVW12" s="249"/>
      <c r="EVX12" s="249"/>
      <c r="EVY12" s="249"/>
      <c r="EVZ12" s="249"/>
      <c r="EWA12" s="249"/>
      <c r="EWB12" s="249"/>
      <c r="EWC12" s="249"/>
      <c r="EWD12" s="249"/>
      <c r="EWE12" s="249"/>
      <c r="EWF12" s="249"/>
      <c r="EWG12" s="249"/>
      <c r="EWH12" s="249"/>
      <c r="EWI12" s="249"/>
      <c r="EWJ12" s="249"/>
      <c r="EWK12" s="249"/>
      <c r="EWL12" s="249"/>
      <c r="EWM12" s="249"/>
      <c r="EWN12" s="249"/>
      <c r="EWO12" s="249"/>
      <c r="EWP12" s="249"/>
      <c r="EWQ12" s="249"/>
      <c r="EWR12" s="249"/>
      <c r="EWS12" s="249"/>
      <c r="EWT12" s="249"/>
      <c r="EWU12" s="249"/>
      <c r="EWV12" s="249"/>
      <c r="EWW12" s="249"/>
      <c r="EWX12" s="249"/>
      <c r="EWY12" s="249"/>
      <c r="EWZ12" s="249"/>
      <c r="EXA12" s="249"/>
      <c r="EXB12" s="249"/>
      <c r="EXC12" s="249"/>
      <c r="EXD12" s="249"/>
      <c r="EXE12" s="249"/>
      <c r="EXF12" s="249"/>
      <c r="EXG12" s="249"/>
      <c r="EXH12" s="249"/>
      <c r="EXI12" s="249"/>
      <c r="EXJ12" s="249"/>
      <c r="EXK12" s="249"/>
      <c r="EXL12" s="249"/>
      <c r="EXM12" s="249"/>
      <c r="EXN12" s="249"/>
      <c r="EXO12" s="249"/>
      <c r="EXP12" s="249"/>
      <c r="EXQ12" s="249"/>
      <c r="EXR12" s="249"/>
      <c r="EXS12" s="249"/>
      <c r="EXT12" s="249"/>
      <c r="EXU12" s="249"/>
      <c r="EXV12" s="249"/>
      <c r="EXW12" s="249"/>
      <c r="EXX12" s="249"/>
      <c r="EXY12" s="249"/>
      <c r="EXZ12" s="249"/>
      <c r="EYA12" s="249"/>
      <c r="EYB12" s="249"/>
      <c r="EYC12" s="249"/>
      <c r="EYD12" s="249"/>
      <c r="EYE12" s="249"/>
      <c r="EYF12" s="249"/>
      <c r="EYG12" s="249"/>
      <c r="EYH12" s="249"/>
      <c r="EYI12" s="249"/>
      <c r="EYJ12" s="249"/>
      <c r="EYK12" s="249"/>
      <c r="EYL12" s="249"/>
      <c r="EYM12" s="249"/>
      <c r="EYN12" s="249"/>
      <c r="EYO12" s="249"/>
      <c r="EYP12" s="249"/>
      <c r="EYQ12" s="249"/>
      <c r="EYR12" s="249"/>
      <c r="EYS12" s="249"/>
      <c r="EYT12" s="249"/>
      <c r="EYU12" s="249"/>
      <c r="EYV12" s="249"/>
      <c r="EYW12" s="249"/>
      <c r="EYX12" s="249"/>
      <c r="EYY12" s="249"/>
      <c r="EYZ12" s="249"/>
      <c r="EZA12" s="249"/>
      <c r="EZB12" s="249"/>
      <c r="EZC12" s="249"/>
      <c r="EZD12" s="249"/>
      <c r="EZE12" s="249"/>
      <c r="EZF12" s="249"/>
      <c r="EZG12" s="249"/>
      <c r="EZH12" s="249"/>
      <c r="EZI12" s="249"/>
      <c r="EZJ12" s="249"/>
      <c r="EZK12" s="249"/>
      <c r="EZL12" s="249"/>
      <c r="EZM12" s="249"/>
      <c r="EZN12" s="249"/>
      <c r="EZO12" s="249"/>
      <c r="EZP12" s="249"/>
      <c r="EZQ12" s="249"/>
      <c r="EZR12" s="249"/>
      <c r="EZS12" s="249"/>
      <c r="EZT12" s="249"/>
      <c r="EZU12" s="249"/>
      <c r="EZV12" s="249"/>
      <c r="EZW12" s="249"/>
      <c r="EZX12" s="249"/>
      <c r="EZY12" s="249"/>
      <c r="EZZ12" s="249"/>
      <c r="FAA12" s="249"/>
      <c r="FAB12" s="249"/>
      <c r="FAC12" s="249"/>
      <c r="FAD12" s="249"/>
      <c r="FAE12" s="249"/>
      <c r="FAF12" s="249"/>
      <c r="FAG12" s="249"/>
      <c r="FAH12" s="249"/>
      <c r="FAI12" s="249"/>
      <c r="FAJ12" s="249"/>
      <c r="FAK12" s="249"/>
      <c r="FAL12" s="249"/>
      <c r="FAM12" s="249"/>
      <c r="FAN12" s="249"/>
      <c r="FAO12" s="249"/>
      <c r="FAP12" s="249"/>
      <c r="FAQ12" s="249"/>
      <c r="FAR12" s="249"/>
      <c r="FAS12" s="249"/>
      <c r="FAT12" s="249"/>
      <c r="FAU12" s="249"/>
      <c r="FAV12" s="249"/>
      <c r="FAW12" s="249"/>
      <c r="FAX12" s="249"/>
      <c r="FAY12" s="249"/>
      <c r="FAZ12" s="249"/>
      <c r="FBA12" s="249"/>
      <c r="FBB12" s="249"/>
      <c r="FBC12" s="249"/>
      <c r="FBD12" s="249"/>
      <c r="FBE12" s="249"/>
      <c r="FBF12" s="249"/>
      <c r="FBG12" s="249"/>
      <c r="FBH12" s="249"/>
      <c r="FBI12" s="249"/>
      <c r="FBJ12" s="249"/>
      <c r="FBK12" s="249"/>
      <c r="FBL12" s="249"/>
      <c r="FBM12" s="249"/>
      <c r="FBN12" s="249"/>
      <c r="FBO12" s="249"/>
      <c r="FBP12" s="249"/>
      <c r="FBQ12" s="249"/>
      <c r="FBR12" s="249"/>
      <c r="FBS12" s="249"/>
      <c r="FBT12" s="249"/>
      <c r="FBU12" s="249"/>
      <c r="FBV12" s="249"/>
      <c r="FBW12" s="249"/>
      <c r="FBX12" s="249"/>
      <c r="FBY12" s="249"/>
      <c r="FBZ12" s="249"/>
      <c r="FCA12" s="249"/>
      <c r="FCB12" s="249"/>
      <c r="FCC12" s="249"/>
      <c r="FCD12" s="249"/>
      <c r="FCE12" s="249"/>
      <c r="FCF12" s="249"/>
      <c r="FCG12" s="249"/>
      <c r="FCH12" s="249"/>
      <c r="FCI12" s="249"/>
      <c r="FCJ12" s="249"/>
      <c r="FCK12" s="249"/>
      <c r="FCL12" s="249"/>
      <c r="FCM12" s="249"/>
      <c r="FCN12" s="249"/>
      <c r="FCO12" s="249"/>
      <c r="FCP12" s="249"/>
      <c r="FCQ12" s="249"/>
      <c r="FCR12" s="249"/>
      <c r="FCS12" s="249"/>
      <c r="FCT12" s="249"/>
      <c r="FCU12" s="249"/>
      <c r="FCV12" s="249"/>
      <c r="FCW12" s="249"/>
      <c r="FCX12" s="249"/>
      <c r="FCY12" s="249"/>
      <c r="FCZ12" s="249"/>
      <c r="FDA12" s="249"/>
      <c r="FDB12" s="249"/>
      <c r="FDC12" s="249"/>
      <c r="FDD12" s="249"/>
      <c r="FDE12" s="249"/>
      <c r="FDF12" s="249"/>
      <c r="FDG12" s="249"/>
      <c r="FDH12" s="249"/>
      <c r="FDI12" s="249"/>
      <c r="FDJ12" s="249"/>
      <c r="FDK12" s="249"/>
      <c r="FDL12" s="249"/>
      <c r="FDM12" s="249"/>
      <c r="FDN12" s="249"/>
      <c r="FDO12" s="249"/>
      <c r="FDP12" s="249"/>
      <c r="FDQ12" s="249"/>
      <c r="FDR12" s="249"/>
      <c r="FDS12" s="249"/>
      <c r="FDT12" s="249"/>
      <c r="FDU12" s="249"/>
      <c r="FDV12" s="249"/>
      <c r="FDW12" s="249"/>
      <c r="FDX12" s="249"/>
      <c r="FDY12" s="249"/>
      <c r="FDZ12" s="249"/>
      <c r="FEA12" s="249"/>
      <c r="FEB12" s="249"/>
      <c r="FEC12" s="249"/>
      <c r="FED12" s="249"/>
      <c r="FEE12" s="249"/>
      <c r="FEF12" s="249"/>
      <c r="FEG12" s="249"/>
      <c r="FEH12" s="249"/>
      <c r="FEI12" s="249"/>
      <c r="FEJ12" s="249"/>
      <c r="FEK12" s="249"/>
      <c r="FEL12" s="249"/>
      <c r="FEM12" s="249"/>
      <c r="FEN12" s="249"/>
      <c r="FEO12" s="249"/>
      <c r="FEP12" s="249"/>
      <c r="FEQ12" s="249"/>
      <c r="FER12" s="249"/>
      <c r="FES12" s="249"/>
      <c r="FET12" s="249"/>
      <c r="FEU12" s="249"/>
      <c r="FEV12" s="249"/>
      <c r="FEW12" s="249"/>
      <c r="FEX12" s="249"/>
      <c r="FEY12" s="249"/>
      <c r="FEZ12" s="249"/>
      <c r="FFA12" s="249"/>
      <c r="FFB12" s="249"/>
      <c r="FFC12" s="249"/>
      <c r="FFD12" s="249"/>
      <c r="FFE12" s="249"/>
      <c r="FFF12" s="249"/>
      <c r="FFG12" s="249"/>
      <c r="FFH12" s="249"/>
      <c r="FFI12" s="249"/>
      <c r="FFJ12" s="249"/>
      <c r="FFK12" s="249"/>
      <c r="FFL12" s="249"/>
      <c r="FFM12" s="249"/>
      <c r="FFN12" s="249"/>
      <c r="FFO12" s="249"/>
      <c r="FFP12" s="249"/>
      <c r="FFQ12" s="249"/>
      <c r="FFR12" s="249"/>
      <c r="FFS12" s="249"/>
      <c r="FFT12" s="249"/>
      <c r="FFU12" s="249"/>
      <c r="FFV12" s="249"/>
      <c r="FFW12" s="249"/>
      <c r="FFX12" s="249"/>
      <c r="FFY12" s="249"/>
      <c r="FFZ12" s="249"/>
      <c r="FGA12" s="249"/>
      <c r="FGB12" s="249"/>
      <c r="FGC12" s="249"/>
      <c r="FGD12" s="249"/>
      <c r="FGE12" s="249"/>
      <c r="FGF12" s="249"/>
      <c r="FGG12" s="249"/>
      <c r="FGH12" s="249"/>
      <c r="FGI12" s="249"/>
      <c r="FGJ12" s="249"/>
      <c r="FGK12" s="249"/>
      <c r="FGL12" s="249"/>
      <c r="FGM12" s="249"/>
      <c r="FGN12" s="249"/>
      <c r="FGO12" s="249"/>
      <c r="FGP12" s="249"/>
      <c r="FGQ12" s="249"/>
      <c r="FGR12" s="249"/>
      <c r="FGS12" s="249"/>
      <c r="FGT12" s="249"/>
      <c r="FGU12" s="249"/>
      <c r="FGV12" s="249"/>
      <c r="FGW12" s="249"/>
      <c r="FGX12" s="249"/>
      <c r="FGY12" s="249"/>
      <c r="FGZ12" s="249"/>
      <c r="FHA12" s="249"/>
      <c r="FHB12" s="249"/>
      <c r="FHC12" s="249"/>
      <c r="FHD12" s="249"/>
      <c r="FHE12" s="249"/>
      <c r="FHF12" s="249"/>
      <c r="FHG12" s="249"/>
      <c r="FHH12" s="249"/>
      <c r="FHI12" s="249"/>
      <c r="FHJ12" s="249"/>
      <c r="FHK12" s="249"/>
      <c r="FHL12" s="249"/>
      <c r="FHM12" s="249"/>
      <c r="FHN12" s="249"/>
      <c r="FHO12" s="249"/>
      <c r="FHP12" s="249"/>
      <c r="FHQ12" s="249"/>
      <c r="FHR12" s="249"/>
      <c r="FHS12" s="249"/>
      <c r="FHT12" s="249"/>
      <c r="FHU12" s="249"/>
      <c r="FHV12" s="249"/>
      <c r="FHW12" s="249"/>
      <c r="FHX12" s="249"/>
      <c r="FHY12" s="249"/>
      <c r="FHZ12" s="249"/>
      <c r="FIA12" s="249"/>
      <c r="FIB12" s="249"/>
      <c r="FIC12" s="249"/>
      <c r="FID12" s="249"/>
      <c r="FIE12" s="249"/>
      <c r="FIF12" s="249"/>
      <c r="FIG12" s="249"/>
      <c r="FIH12" s="249"/>
      <c r="FII12" s="249"/>
      <c r="FIJ12" s="249"/>
      <c r="FIK12" s="249"/>
      <c r="FIL12" s="249"/>
      <c r="FIM12" s="249"/>
      <c r="FIN12" s="249"/>
      <c r="FIO12" s="249"/>
      <c r="FIP12" s="249"/>
      <c r="FIQ12" s="249"/>
      <c r="FIR12" s="249"/>
      <c r="FIS12" s="249"/>
      <c r="FIT12" s="249"/>
      <c r="FIU12" s="249"/>
      <c r="FIV12" s="249"/>
      <c r="FIW12" s="249"/>
      <c r="FIX12" s="249"/>
      <c r="FIY12" s="249"/>
      <c r="FIZ12" s="249"/>
      <c r="FJA12" s="249"/>
      <c r="FJB12" s="249"/>
      <c r="FJC12" s="249"/>
      <c r="FJD12" s="249"/>
      <c r="FJE12" s="249"/>
      <c r="FJF12" s="249"/>
      <c r="FJG12" s="249"/>
      <c r="FJH12" s="249"/>
      <c r="FJI12" s="249"/>
      <c r="FJJ12" s="249"/>
      <c r="FJK12" s="249"/>
      <c r="FJL12" s="249"/>
      <c r="FJM12" s="249"/>
      <c r="FJN12" s="249"/>
      <c r="FJO12" s="249"/>
      <c r="FJP12" s="249"/>
      <c r="FJQ12" s="249"/>
      <c r="FJR12" s="249"/>
      <c r="FJS12" s="249"/>
      <c r="FJT12" s="249"/>
      <c r="FJU12" s="249"/>
      <c r="FJV12" s="249"/>
      <c r="FJW12" s="249"/>
      <c r="FJX12" s="249"/>
      <c r="FJY12" s="249"/>
      <c r="FJZ12" s="249"/>
      <c r="FKA12" s="249"/>
      <c r="FKB12" s="249"/>
      <c r="FKC12" s="249"/>
      <c r="FKD12" s="249"/>
      <c r="FKE12" s="249"/>
      <c r="FKF12" s="249"/>
      <c r="FKG12" s="249"/>
      <c r="FKH12" s="249"/>
      <c r="FKI12" s="249"/>
      <c r="FKJ12" s="249"/>
      <c r="FKK12" s="249"/>
      <c r="FKL12" s="249"/>
      <c r="FKM12" s="249"/>
      <c r="FKN12" s="249"/>
      <c r="FKO12" s="249"/>
      <c r="FKP12" s="249"/>
      <c r="FKQ12" s="249"/>
      <c r="FKR12" s="249"/>
      <c r="FKS12" s="249"/>
      <c r="FKT12" s="249"/>
      <c r="FKU12" s="249"/>
      <c r="FKV12" s="249"/>
      <c r="FKW12" s="249"/>
      <c r="FKX12" s="249"/>
      <c r="FKY12" s="249"/>
      <c r="FKZ12" s="249"/>
      <c r="FLA12" s="249"/>
      <c r="FLB12" s="249"/>
      <c r="FLC12" s="249"/>
      <c r="FLD12" s="249"/>
      <c r="FLE12" s="249"/>
      <c r="FLF12" s="249"/>
      <c r="FLG12" s="249"/>
      <c r="FLH12" s="249"/>
      <c r="FLI12" s="249"/>
      <c r="FLJ12" s="249"/>
      <c r="FLK12" s="249"/>
      <c r="FLL12" s="249"/>
      <c r="FLM12" s="249"/>
      <c r="FLN12" s="249"/>
      <c r="FLO12" s="249"/>
      <c r="FLP12" s="249"/>
      <c r="FLQ12" s="249"/>
      <c r="FLR12" s="249"/>
      <c r="FLS12" s="249"/>
      <c r="FLT12" s="249"/>
      <c r="FLU12" s="249"/>
      <c r="FLV12" s="249"/>
      <c r="FLW12" s="249"/>
      <c r="FLX12" s="249"/>
      <c r="FLY12" s="249"/>
      <c r="FLZ12" s="249"/>
      <c r="FMA12" s="249"/>
      <c r="FMB12" s="249"/>
      <c r="FMC12" s="249"/>
      <c r="FMD12" s="249"/>
      <c r="FME12" s="249"/>
      <c r="FMF12" s="249"/>
      <c r="FMG12" s="249"/>
      <c r="FMH12" s="249"/>
      <c r="FMI12" s="249"/>
      <c r="FMJ12" s="249"/>
      <c r="FMK12" s="249"/>
      <c r="FML12" s="249"/>
      <c r="FMM12" s="249"/>
      <c r="FMN12" s="249"/>
      <c r="FMO12" s="249"/>
      <c r="FMP12" s="249"/>
      <c r="FMQ12" s="249"/>
      <c r="FMR12" s="249"/>
      <c r="FMS12" s="249"/>
      <c r="FMT12" s="249"/>
      <c r="FMU12" s="249"/>
      <c r="FMV12" s="249"/>
      <c r="FMW12" s="249"/>
      <c r="FMX12" s="249"/>
      <c r="FMY12" s="249"/>
      <c r="FMZ12" s="249"/>
      <c r="FNA12" s="249"/>
      <c r="FNB12" s="249"/>
      <c r="FNC12" s="249"/>
      <c r="FND12" s="249"/>
      <c r="FNE12" s="249"/>
      <c r="FNF12" s="249"/>
      <c r="FNG12" s="249"/>
      <c r="FNH12" s="249"/>
      <c r="FNI12" s="249"/>
      <c r="FNJ12" s="249"/>
      <c r="FNK12" s="249"/>
      <c r="FNL12" s="249"/>
      <c r="FNM12" s="249"/>
      <c r="FNN12" s="249"/>
      <c r="FNO12" s="249"/>
      <c r="FNP12" s="249"/>
      <c r="FNQ12" s="249"/>
      <c r="FNR12" s="249"/>
      <c r="FNS12" s="249"/>
      <c r="FNT12" s="249"/>
      <c r="FNU12" s="249"/>
      <c r="FNV12" s="249"/>
      <c r="FNW12" s="249"/>
      <c r="FNX12" s="249"/>
      <c r="FNY12" s="249"/>
      <c r="FNZ12" s="249"/>
      <c r="FOA12" s="249"/>
      <c r="FOB12" s="249"/>
      <c r="FOC12" s="249"/>
      <c r="FOD12" s="249"/>
      <c r="FOE12" s="249"/>
      <c r="FOF12" s="249"/>
      <c r="FOG12" s="249"/>
      <c r="FOH12" s="249"/>
      <c r="FOI12" s="249"/>
      <c r="FOJ12" s="249"/>
      <c r="FOK12" s="249"/>
      <c r="FOL12" s="249"/>
      <c r="FOM12" s="249"/>
      <c r="FON12" s="249"/>
      <c r="FOO12" s="249"/>
      <c r="FOP12" s="249"/>
      <c r="FOQ12" s="249"/>
      <c r="FOR12" s="249"/>
      <c r="FOS12" s="249"/>
      <c r="FOT12" s="249"/>
      <c r="FOU12" s="249"/>
      <c r="FOV12" s="249"/>
      <c r="FOW12" s="249"/>
      <c r="FOX12" s="249"/>
      <c r="FOY12" s="249"/>
      <c r="FOZ12" s="249"/>
      <c r="FPA12" s="249"/>
      <c r="FPB12" s="249"/>
      <c r="FPC12" s="249"/>
      <c r="FPD12" s="249"/>
      <c r="FPE12" s="249"/>
      <c r="FPF12" s="249"/>
      <c r="FPG12" s="249"/>
      <c r="FPH12" s="249"/>
      <c r="FPI12" s="249"/>
      <c r="FPJ12" s="249"/>
      <c r="FPK12" s="249"/>
      <c r="FPL12" s="249"/>
      <c r="FPM12" s="249"/>
      <c r="FPN12" s="249"/>
      <c r="FPO12" s="249"/>
      <c r="FPP12" s="249"/>
      <c r="FPQ12" s="249"/>
      <c r="FPR12" s="249"/>
      <c r="FPS12" s="249"/>
      <c r="FPT12" s="249"/>
      <c r="FPU12" s="249"/>
      <c r="FPV12" s="249"/>
      <c r="FPW12" s="249"/>
      <c r="FPX12" s="249"/>
      <c r="FPY12" s="249"/>
      <c r="FPZ12" s="249"/>
      <c r="FQA12" s="249"/>
      <c r="FQB12" s="249"/>
      <c r="FQC12" s="249"/>
      <c r="FQD12" s="249"/>
      <c r="FQE12" s="249"/>
      <c r="FQF12" s="249"/>
      <c r="FQG12" s="249"/>
      <c r="FQH12" s="249"/>
      <c r="FQI12" s="249"/>
      <c r="FQJ12" s="249"/>
      <c r="FQK12" s="249"/>
      <c r="FQL12" s="249"/>
      <c r="FQM12" s="249"/>
      <c r="FQN12" s="249"/>
      <c r="FQO12" s="249"/>
      <c r="FQP12" s="249"/>
      <c r="FQQ12" s="249"/>
      <c r="FQR12" s="249"/>
      <c r="FQS12" s="249"/>
      <c r="FQT12" s="249"/>
      <c r="FQU12" s="249"/>
      <c r="FQV12" s="249"/>
      <c r="FQW12" s="249"/>
      <c r="FQX12" s="249"/>
      <c r="FQY12" s="249"/>
      <c r="FQZ12" s="249"/>
      <c r="FRA12" s="249"/>
      <c r="FRB12" s="249"/>
      <c r="FRC12" s="249"/>
      <c r="FRD12" s="249"/>
      <c r="FRE12" s="249"/>
      <c r="FRF12" s="249"/>
      <c r="FRG12" s="249"/>
      <c r="FRH12" s="249"/>
      <c r="FRI12" s="249"/>
      <c r="FRJ12" s="249"/>
      <c r="FRK12" s="249"/>
      <c r="FRL12" s="249"/>
      <c r="FRM12" s="249"/>
      <c r="FRN12" s="249"/>
      <c r="FRO12" s="249"/>
      <c r="FRP12" s="249"/>
      <c r="FRQ12" s="249"/>
      <c r="FRR12" s="249"/>
      <c r="FRS12" s="249"/>
      <c r="FRT12" s="249"/>
      <c r="FRU12" s="249"/>
      <c r="FRV12" s="249"/>
      <c r="FRW12" s="249"/>
      <c r="FRX12" s="249"/>
      <c r="FRY12" s="249"/>
      <c r="FRZ12" s="249"/>
      <c r="FSA12" s="249"/>
      <c r="FSB12" s="249"/>
      <c r="FSC12" s="249"/>
      <c r="FSD12" s="249"/>
      <c r="FSE12" s="249"/>
      <c r="FSF12" s="249"/>
      <c r="FSG12" s="249"/>
      <c r="FSH12" s="249"/>
      <c r="FSI12" s="249"/>
      <c r="FSJ12" s="249"/>
      <c r="FSK12" s="249"/>
      <c r="FSL12" s="249"/>
      <c r="FSM12" s="249"/>
      <c r="FSN12" s="249"/>
      <c r="FSO12" s="249"/>
      <c r="FSP12" s="249"/>
      <c r="FSQ12" s="249"/>
      <c r="FSR12" s="249"/>
      <c r="FSS12" s="249"/>
      <c r="FST12" s="249"/>
      <c r="FSU12" s="249"/>
      <c r="FSV12" s="249"/>
      <c r="FSW12" s="249"/>
      <c r="FSX12" s="249"/>
      <c r="FSY12" s="249"/>
      <c r="FSZ12" s="249"/>
      <c r="FTA12" s="249"/>
      <c r="FTB12" s="249"/>
      <c r="FTC12" s="249"/>
      <c r="FTD12" s="249"/>
      <c r="FTE12" s="249"/>
      <c r="FTF12" s="249"/>
      <c r="FTG12" s="249"/>
      <c r="FTH12" s="249"/>
      <c r="FTI12" s="249"/>
      <c r="FTJ12" s="249"/>
      <c r="FTK12" s="249"/>
      <c r="FTL12" s="249"/>
      <c r="FTM12" s="249"/>
      <c r="FTN12" s="249"/>
      <c r="FTO12" s="249"/>
      <c r="FTP12" s="249"/>
      <c r="FTQ12" s="249"/>
      <c r="FTR12" s="249"/>
      <c r="FTS12" s="249"/>
      <c r="FTT12" s="249"/>
      <c r="FTU12" s="249"/>
      <c r="FTV12" s="249"/>
      <c r="FTW12" s="249"/>
      <c r="FTX12" s="249"/>
      <c r="FTY12" s="249"/>
      <c r="FTZ12" s="249"/>
      <c r="FUA12" s="249"/>
      <c r="FUB12" s="249"/>
      <c r="FUC12" s="249"/>
      <c r="FUD12" s="249"/>
      <c r="FUE12" s="249"/>
      <c r="FUF12" s="249"/>
      <c r="FUG12" s="249"/>
      <c r="FUH12" s="249"/>
      <c r="FUI12" s="249"/>
      <c r="FUJ12" s="249"/>
      <c r="FUK12" s="249"/>
      <c r="FUL12" s="249"/>
      <c r="FUM12" s="249"/>
      <c r="FUN12" s="249"/>
      <c r="FUO12" s="249"/>
      <c r="FUP12" s="249"/>
      <c r="FUQ12" s="249"/>
      <c r="FUR12" s="249"/>
      <c r="FUS12" s="249"/>
      <c r="FUT12" s="249"/>
      <c r="FUU12" s="249"/>
      <c r="FUV12" s="249"/>
      <c r="FUW12" s="249"/>
      <c r="FUX12" s="249"/>
      <c r="FUY12" s="249"/>
      <c r="FUZ12" s="249"/>
      <c r="FVA12" s="249"/>
      <c r="FVB12" s="249"/>
      <c r="FVC12" s="249"/>
      <c r="FVD12" s="249"/>
      <c r="FVE12" s="249"/>
      <c r="FVF12" s="249"/>
      <c r="FVG12" s="249"/>
      <c r="FVH12" s="249"/>
      <c r="FVI12" s="249"/>
      <c r="FVJ12" s="249"/>
      <c r="FVK12" s="249"/>
      <c r="FVL12" s="249"/>
      <c r="FVM12" s="249"/>
      <c r="FVN12" s="249"/>
      <c r="FVO12" s="249"/>
      <c r="FVP12" s="249"/>
      <c r="FVQ12" s="249"/>
      <c r="FVR12" s="249"/>
      <c r="FVS12" s="249"/>
      <c r="FVT12" s="249"/>
      <c r="FVU12" s="249"/>
      <c r="FVV12" s="249"/>
      <c r="FVW12" s="249"/>
      <c r="FVX12" s="249"/>
      <c r="FVY12" s="249"/>
      <c r="FVZ12" s="249"/>
      <c r="FWA12" s="249"/>
      <c r="FWB12" s="249"/>
      <c r="FWC12" s="249"/>
      <c r="FWD12" s="249"/>
      <c r="FWE12" s="249"/>
      <c r="FWF12" s="249"/>
      <c r="FWG12" s="249"/>
      <c r="FWH12" s="249"/>
      <c r="FWI12" s="249"/>
      <c r="FWJ12" s="249"/>
      <c r="FWK12" s="249"/>
      <c r="FWL12" s="249"/>
      <c r="FWM12" s="249"/>
      <c r="FWN12" s="249"/>
      <c r="FWO12" s="249"/>
      <c r="FWP12" s="249"/>
      <c r="FWQ12" s="249"/>
      <c r="FWR12" s="249"/>
      <c r="FWS12" s="249"/>
      <c r="FWT12" s="249"/>
      <c r="FWU12" s="249"/>
      <c r="FWV12" s="249"/>
      <c r="FWW12" s="249"/>
      <c r="FWX12" s="249"/>
      <c r="FWY12" s="249"/>
      <c r="FWZ12" s="249"/>
      <c r="FXA12" s="249"/>
      <c r="FXB12" s="249"/>
      <c r="FXC12" s="249"/>
      <c r="FXD12" s="249"/>
      <c r="FXE12" s="249"/>
      <c r="FXF12" s="249"/>
      <c r="FXG12" s="249"/>
      <c r="FXH12" s="249"/>
      <c r="FXI12" s="249"/>
      <c r="FXJ12" s="249"/>
      <c r="FXK12" s="249"/>
      <c r="FXL12" s="249"/>
      <c r="FXM12" s="249"/>
      <c r="FXN12" s="249"/>
      <c r="FXO12" s="249"/>
      <c r="FXP12" s="249"/>
      <c r="FXQ12" s="249"/>
      <c r="FXR12" s="249"/>
      <c r="FXS12" s="249"/>
      <c r="FXT12" s="249"/>
      <c r="FXU12" s="249"/>
      <c r="FXV12" s="249"/>
      <c r="FXW12" s="249"/>
      <c r="FXX12" s="249"/>
      <c r="FXY12" s="249"/>
      <c r="FXZ12" s="249"/>
      <c r="FYA12" s="249"/>
      <c r="FYB12" s="249"/>
      <c r="FYC12" s="249"/>
      <c r="FYD12" s="249"/>
      <c r="FYE12" s="249"/>
      <c r="FYF12" s="249"/>
      <c r="FYG12" s="249"/>
      <c r="FYH12" s="249"/>
      <c r="FYI12" s="249"/>
      <c r="FYJ12" s="249"/>
      <c r="FYK12" s="249"/>
      <c r="FYL12" s="249"/>
      <c r="FYM12" s="249"/>
      <c r="FYN12" s="249"/>
      <c r="FYO12" s="249"/>
      <c r="FYP12" s="249"/>
      <c r="FYQ12" s="249"/>
      <c r="FYR12" s="249"/>
      <c r="FYS12" s="249"/>
      <c r="FYT12" s="249"/>
      <c r="FYU12" s="249"/>
      <c r="FYV12" s="249"/>
      <c r="FYW12" s="249"/>
      <c r="FYX12" s="249"/>
      <c r="FYY12" s="249"/>
      <c r="FYZ12" s="249"/>
      <c r="FZA12" s="249"/>
      <c r="FZB12" s="249"/>
      <c r="FZC12" s="249"/>
      <c r="FZD12" s="249"/>
      <c r="FZE12" s="249"/>
      <c r="FZF12" s="249"/>
      <c r="FZG12" s="249"/>
      <c r="FZH12" s="249"/>
      <c r="FZI12" s="249"/>
      <c r="FZJ12" s="249"/>
      <c r="FZK12" s="249"/>
      <c r="FZL12" s="249"/>
      <c r="FZM12" s="249"/>
      <c r="FZN12" s="249"/>
      <c r="FZO12" s="249"/>
      <c r="FZP12" s="249"/>
      <c r="FZQ12" s="249"/>
      <c r="FZR12" s="249"/>
      <c r="FZS12" s="249"/>
      <c r="FZT12" s="249"/>
      <c r="FZU12" s="249"/>
      <c r="FZV12" s="249"/>
      <c r="FZW12" s="249"/>
      <c r="FZX12" s="249"/>
      <c r="FZY12" s="249"/>
      <c r="FZZ12" s="249"/>
      <c r="GAA12" s="249"/>
      <c r="GAB12" s="249"/>
      <c r="GAC12" s="249"/>
      <c r="GAD12" s="249"/>
      <c r="GAE12" s="249"/>
      <c r="GAF12" s="249"/>
      <c r="GAG12" s="249"/>
      <c r="GAH12" s="249"/>
      <c r="GAI12" s="249"/>
      <c r="GAJ12" s="249"/>
      <c r="GAK12" s="249"/>
      <c r="GAL12" s="249"/>
      <c r="GAM12" s="249"/>
      <c r="GAN12" s="249"/>
      <c r="GAO12" s="249"/>
      <c r="GAP12" s="249"/>
      <c r="GAQ12" s="249"/>
      <c r="GAR12" s="249"/>
      <c r="GAS12" s="249"/>
      <c r="GAT12" s="249"/>
      <c r="GAU12" s="249"/>
      <c r="GAV12" s="249"/>
      <c r="GAW12" s="249"/>
      <c r="GAX12" s="249"/>
      <c r="GAY12" s="249"/>
      <c r="GAZ12" s="249"/>
      <c r="GBA12" s="249"/>
      <c r="GBB12" s="249"/>
      <c r="GBC12" s="249"/>
      <c r="GBD12" s="249"/>
      <c r="GBE12" s="249"/>
      <c r="GBF12" s="249"/>
      <c r="GBG12" s="249"/>
      <c r="GBH12" s="249"/>
      <c r="GBI12" s="249"/>
      <c r="GBJ12" s="249"/>
      <c r="GBK12" s="249"/>
      <c r="GBL12" s="249"/>
      <c r="GBM12" s="249"/>
      <c r="GBN12" s="249"/>
      <c r="GBO12" s="249"/>
      <c r="GBP12" s="249"/>
      <c r="GBQ12" s="249"/>
      <c r="GBR12" s="249"/>
      <c r="GBS12" s="249"/>
      <c r="GBT12" s="249"/>
      <c r="GBU12" s="249"/>
      <c r="GBV12" s="249"/>
      <c r="GBW12" s="249"/>
      <c r="GBX12" s="249"/>
      <c r="GBY12" s="249"/>
      <c r="GBZ12" s="249"/>
      <c r="GCA12" s="249"/>
      <c r="GCB12" s="249"/>
      <c r="GCC12" s="249"/>
      <c r="GCD12" s="249"/>
      <c r="GCE12" s="249"/>
      <c r="GCF12" s="249"/>
      <c r="GCG12" s="249"/>
      <c r="GCH12" s="249"/>
      <c r="GCI12" s="249"/>
      <c r="GCJ12" s="249"/>
      <c r="GCK12" s="249"/>
      <c r="GCL12" s="249"/>
      <c r="GCM12" s="249"/>
      <c r="GCN12" s="249"/>
      <c r="GCO12" s="249"/>
      <c r="GCP12" s="249"/>
      <c r="GCQ12" s="249"/>
      <c r="GCR12" s="249"/>
      <c r="GCS12" s="249"/>
      <c r="GCT12" s="249"/>
      <c r="GCU12" s="249"/>
      <c r="GCV12" s="249"/>
      <c r="GCW12" s="249"/>
      <c r="GCX12" s="249"/>
      <c r="GCY12" s="249"/>
      <c r="GCZ12" s="249"/>
      <c r="GDA12" s="249"/>
      <c r="GDB12" s="249"/>
      <c r="GDC12" s="249"/>
      <c r="GDD12" s="249"/>
      <c r="GDE12" s="249"/>
      <c r="GDF12" s="249"/>
      <c r="GDG12" s="249"/>
      <c r="GDH12" s="249"/>
      <c r="GDI12" s="249"/>
      <c r="GDJ12" s="249"/>
      <c r="GDK12" s="249"/>
      <c r="GDL12" s="249"/>
      <c r="GDM12" s="249"/>
      <c r="GDN12" s="249"/>
      <c r="GDO12" s="249"/>
      <c r="GDP12" s="249"/>
      <c r="GDQ12" s="249"/>
      <c r="GDR12" s="249"/>
      <c r="GDS12" s="249"/>
      <c r="GDT12" s="249"/>
      <c r="GDU12" s="249"/>
      <c r="GDV12" s="249"/>
      <c r="GDW12" s="249"/>
      <c r="GDX12" s="249"/>
      <c r="GDY12" s="249"/>
      <c r="GDZ12" s="249"/>
      <c r="GEA12" s="249"/>
      <c r="GEB12" s="249"/>
      <c r="GEC12" s="249"/>
      <c r="GED12" s="249"/>
      <c r="GEE12" s="249"/>
      <c r="GEF12" s="249"/>
      <c r="GEG12" s="249"/>
      <c r="GEH12" s="249"/>
      <c r="GEI12" s="249"/>
      <c r="GEJ12" s="249"/>
      <c r="GEK12" s="249"/>
      <c r="GEL12" s="249"/>
      <c r="GEM12" s="249"/>
      <c r="GEN12" s="249"/>
      <c r="GEO12" s="249"/>
      <c r="GEP12" s="249"/>
      <c r="GEQ12" s="249"/>
      <c r="GER12" s="249"/>
      <c r="GES12" s="249"/>
      <c r="GET12" s="249"/>
      <c r="GEU12" s="249"/>
      <c r="GEV12" s="249"/>
      <c r="GEW12" s="249"/>
      <c r="GEX12" s="249"/>
      <c r="GEY12" s="249"/>
      <c r="GEZ12" s="249"/>
      <c r="GFA12" s="249"/>
      <c r="GFB12" s="249"/>
      <c r="GFC12" s="249"/>
      <c r="GFD12" s="249"/>
      <c r="GFE12" s="249"/>
      <c r="GFF12" s="249"/>
      <c r="GFG12" s="249"/>
      <c r="GFH12" s="249"/>
      <c r="GFI12" s="249"/>
      <c r="GFJ12" s="249"/>
      <c r="GFK12" s="249"/>
      <c r="GFL12" s="249"/>
      <c r="GFM12" s="249"/>
      <c r="GFN12" s="249"/>
      <c r="GFO12" s="249"/>
      <c r="GFP12" s="249"/>
      <c r="GFQ12" s="249"/>
      <c r="GFR12" s="249"/>
      <c r="GFS12" s="249"/>
      <c r="GFT12" s="249"/>
      <c r="GFU12" s="249"/>
      <c r="GFV12" s="249"/>
      <c r="GFW12" s="249"/>
      <c r="GFX12" s="249"/>
      <c r="GFY12" s="249"/>
      <c r="GFZ12" s="249"/>
      <c r="GGA12" s="249"/>
      <c r="GGB12" s="249"/>
      <c r="GGC12" s="249"/>
      <c r="GGD12" s="249"/>
      <c r="GGE12" s="249"/>
      <c r="GGF12" s="249"/>
      <c r="GGG12" s="249"/>
      <c r="GGH12" s="249"/>
      <c r="GGI12" s="249"/>
      <c r="GGJ12" s="249"/>
      <c r="GGK12" s="249"/>
      <c r="GGL12" s="249"/>
      <c r="GGM12" s="249"/>
      <c r="GGN12" s="249"/>
      <c r="GGO12" s="249"/>
      <c r="GGP12" s="249"/>
      <c r="GGQ12" s="249"/>
      <c r="GGR12" s="249"/>
      <c r="GGS12" s="249"/>
      <c r="GGT12" s="249"/>
      <c r="GGU12" s="249"/>
      <c r="GGV12" s="249"/>
      <c r="GGW12" s="249"/>
      <c r="GGX12" s="249"/>
      <c r="GGY12" s="249"/>
      <c r="GGZ12" s="249"/>
      <c r="GHA12" s="249"/>
      <c r="GHB12" s="249"/>
      <c r="GHC12" s="249"/>
      <c r="GHD12" s="249"/>
      <c r="GHE12" s="249"/>
      <c r="GHF12" s="249"/>
      <c r="GHG12" s="249"/>
      <c r="GHH12" s="249"/>
      <c r="GHI12" s="249"/>
      <c r="GHJ12" s="249"/>
      <c r="GHK12" s="249"/>
      <c r="GHL12" s="249"/>
      <c r="GHM12" s="249"/>
      <c r="GHN12" s="249"/>
      <c r="GHO12" s="249"/>
      <c r="GHP12" s="249"/>
      <c r="GHQ12" s="249"/>
      <c r="GHR12" s="249"/>
      <c r="GHS12" s="249"/>
      <c r="GHT12" s="249"/>
      <c r="GHU12" s="249"/>
      <c r="GHV12" s="249"/>
      <c r="GHW12" s="249"/>
      <c r="GHX12" s="249"/>
      <c r="GHY12" s="249"/>
      <c r="GHZ12" s="249"/>
      <c r="GIA12" s="249"/>
      <c r="GIB12" s="249"/>
      <c r="GIC12" s="249"/>
      <c r="GID12" s="249"/>
      <c r="GIE12" s="249"/>
      <c r="GIF12" s="249"/>
      <c r="GIG12" s="249"/>
      <c r="GIH12" s="249"/>
      <c r="GII12" s="249"/>
      <c r="GIJ12" s="249"/>
      <c r="GIK12" s="249"/>
      <c r="GIL12" s="249"/>
      <c r="GIM12" s="249"/>
      <c r="GIN12" s="249"/>
      <c r="GIO12" s="249"/>
      <c r="GIP12" s="249"/>
      <c r="GIQ12" s="249"/>
      <c r="GIR12" s="249"/>
      <c r="GIS12" s="249"/>
      <c r="GIT12" s="249"/>
      <c r="GIU12" s="249"/>
      <c r="GIV12" s="249"/>
      <c r="GIW12" s="249"/>
      <c r="GIX12" s="249"/>
      <c r="GIY12" s="249"/>
      <c r="GIZ12" s="249"/>
      <c r="GJA12" s="249"/>
      <c r="GJB12" s="249"/>
      <c r="GJC12" s="249"/>
      <c r="GJD12" s="249"/>
      <c r="GJE12" s="249"/>
      <c r="GJF12" s="249"/>
      <c r="GJG12" s="249"/>
      <c r="GJH12" s="249"/>
      <c r="GJI12" s="249"/>
      <c r="GJJ12" s="249"/>
      <c r="GJK12" s="249"/>
      <c r="GJL12" s="249"/>
      <c r="GJM12" s="249"/>
      <c r="GJN12" s="249"/>
      <c r="GJO12" s="249"/>
      <c r="GJP12" s="249"/>
      <c r="GJQ12" s="249"/>
      <c r="GJR12" s="249"/>
      <c r="GJS12" s="249"/>
      <c r="GJT12" s="249"/>
      <c r="GJU12" s="249"/>
      <c r="GJV12" s="249"/>
      <c r="GJW12" s="249"/>
      <c r="GJX12" s="249"/>
      <c r="GJY12" s="249"/>
      <c r="GJZ12" s="249"/>
      <c r="GKA12" s="249"/>
      <c r="GKB12" s="249"/>
      <c r="GKC12" s="249"/>
      <c r="GKD12" s="249"/>
      <c r="GKE12" s="249"/>
      <c r="GKF12" s="249"/>
      <c r="GKG12" s="249"/>
      <c r="GKH12" s="249"/>
      <c r="GKI12" s="249"/>
      <c r="GKJ12" s="249"/>
      <c r="GKK12" s="249"/>
      <c r="GKL12" s="249"/>
      <c r="GKM12" s="249"/>
      <c r="GKN12" s="249"/>
      <c r="GKO12" s="249"/>
      <c r="GKP12" s="249"/>
      <c r="GKQ12" s="249"/>
      <c r="GKR12" s="249"/>
      <c r="GKS12" s="249"/>
      <c r="GKT12" s="249"/>
      <c r="GKU12" s="249"/>
      <c r="GKV12" s="249"/>
      <c r="GKW12" s="249"/>
      <c r="GKX12" s="249"/>
      <c r="GKY12" s="249"/>
      <c r="GKZ12" s="249"/>
      <c r="GLA12" s="249"/>
      <c r="GLB12" s="249"/>
      <c r="GLC12" s="249"/>
      <c r="GLD12" s="249"/>
      <c r="GLE12" s="249"/>
      <c r="GLF12" s="249"/>
      <c r="GLG12" s="249"/>
      <c r="GLH12" s="249"/>
      <c r="GLI12" s="249"/>
      <c r="GLJ12" s="249"/>
      <c r="GLK12" s="249"/>
      <c r="GLL12" s="249"/>
      <c r="GLM12" s="249"/>
      <c r="GLN12" s="249"/>
      <c r="GLO12" s="249"/>
      <c r="GLP12" s="249"/>
      <c r="GLQ12" s="249"/>
      <c r="GLR12" s="249"/>
      <c r="GLS12" s="249"/>
      <c r="GLT12" s="249"/>
      <c r="GLU12" s="249"/>
      <c r="GLV12" s="249"/>
      <c r="GLW12" s="249"/>
      <c r="GLX12" s="249"/>
      <c r="GLY12" s="249"/>
      <c r="GLZ12" s="249"/>
      <c r="GMA12" s="249"/>
      <c r="GMB12" s="249"/>
      <c r="GMC12" s="249"/>
      <c r="GMD12" s="249"/>
      <c r="GME12" s="249"/>
      <c r="GMF12" s="249"/>
      <c r="GMG12" s="249"/>
      <c r="GMH12" s="249"/>
      <c r="GMI12" s="249"/>
      <c r="GMJ12" s="249"/>
      <c r="GMK12" s="249"/>
      <c r="GML12" s="249"/>
      <c r="GMM12" s="249"/>
      <c r="GMN12" s="249"/>
      <c r="GMO12" s="249"/>
      <c r="GMP12" s="249"/>
      <c r="GMQ12" s="249"/>
      <c r="GMR12" s="249"/>
      <c r="GMS12" s="249"/>
      <c r="GMT12" s="249"/>
      <c r="GMU12" s="249"/>
      <c r="GMV12" s="249"/>
      <c r="GMW12" s="249"/>
      <c r="GMX12" s="249"/>
      <c r="GMY12" s="249"/>
      <c r="GMZ12" s="249"/>
      <c r="GNA12" s="249"/>
      <c r="GNB12" s="249"/>
      <c r="GNC12" s="249"/>
      <c r="GND12" s="249"/>
      <c r="GNE12" s="249"/>
      <c r="GNF12" s="249"/>
      <c r="GNG12" s="249"/>
      <c r="GNH12" s="249"/>
      <c r="GNI12" s="249"/>
      <c r="GNJ12" s="249"/>
      <c r="GNK12" s="249"/>
      <c r="GNL12" s="249"/>
      <c r="GNM12" s="249"/>
      <c r="GNN12" s="249"/>
      <c r="GNO12" s="249"/>
      <c r="GNP12" s="249"/>
      <c r="GNQ12" s="249"/>
      <c r="GNR12" s="249"/>
      <c r="GNS12" s="249"/>
      <c r="GNT12" s="249"/>
      <c r="GNU12" s="249"/>
      <c r="GNV12" s="249"/>
      <c r="GNW12" s="249"/>
      <c r="GNX12" s="249"/>
      <c r="GNY12" s="249"/>
      <c r="GNZ12" s="249"/>
      <c r="GOA12" s="249"/>
      <c r="GOB12" s="249"/>
      <c r="GOC12" s="249"/>
      <c r="GOD12" s="249"/>
      <c r="GOE12" s="249"/>
      <c r="GOF12" s="249"/>
      <c r="GOG12" s="249"/>
      <c r="GOH12" s="249"/>
      <c r="GOI12" s="249"/>
      <c r="GOJ12" s="249"/>
      <c r="GOK12" s="249"/>
      <c r="GOL12" s="249"/>
      <c r="GOM12" s="249"/>
      <c r="GON12" s="249"/>
      <c r="GOO12" s="249"/>
      <c r="GOP12" s="249"/>
      <c r="GOQ12" s="249"/>
      <c r="GOR12" s="249"/>
      <c r="GOS12" s="249"/>
      <c r="GOT12" s="249"/>
      <c r="GOU12" s="249"/>
      <c r="GOV12" s="249"/>
      <c r="GOW12" s="249"/>
      <c r="GOX12" s="249"/>
      <c r="GOY12" s="249"/>
      <c r="GOZ12" s="249"/>
      <c r="GPA12" s="249"/>
      <c r="GPB12" s="249"/>
      <c r="GPC12" s="249"/>
      <c r="GPD12" s="249"/>
      <c r="GPE12" s="249"/>
      <c r="GPF12" s="249"/>
      <c r="GPG12" s="249"/>
      <c r="GPH12" s="249"/>
      <c r="GPI12" s="249"/>
      <c r="GPJ12" s="249"/>
      <c r="GPK12" s="249"/>
      <c r="GPL12" s="249"/>
      <c r="GPM12" s="249"/>
      <c r="GPN12" s="249"/>
      <c r="GPO12" s="249"/>
      <c r="GPP12" s="249"/>
      <c r="GPQ12" s="249"/>
      <c r="GPR12" s="249"/>
      <c r="GPS12" s="249"/>
      <c r="GPT12" s="249"/>
      <c r="GPU12" s="249"/>
      <c r="GPV12" s="249"/>
      <c r="GPW12" s="249"/>
      <c r="GPX12" s="249"/>
      <c r="GPY12" s="249"/>
      <c r="GPZ12" s="249"/>
      <c r="GQA12" s="249"/>
      <c r="GQB12" s="249"/>
      <c r="GQC12" s="249"/>
      <c r="GQD12" s="249"/>
      <c r="GQE12" s="249"/>
      <c r="GQF12" s="249"/>
      <c r="GQG12" s="249"/>
      <c r="GQH12" s="249"/>
      <c r="GQI12" s="249"/>
      <c r="GQJ12" s="249"/>
      <c r="GQK12" s="249"/>
      <c r="GQL12" s="249"/>
      <c r="GQM12" s="249"/>
      <c r="GQN12" s="249"/>
      <c r="GQO12" s="249"/>
      <c r="GQP12" s="249"/>
      <c r="GQQ12" s="249"/>
      <c r="GQR12" s="249"/>
      <c r="GQS12" s="249"/>
      <c r="GQT12" s="249"/>
      <c r="GQU12" s="249"/>
      <c r="GQV12" s="249"/>
      <c r="GQW12" s="249"/>
      <c r="GQX12" s="249"/>
      <c r="GQY12" s="249"/>
      <c r="GQZ12" s="249"/>
      <c r="GRA12" s="249"/>
      <c r="GRB12" s="249"/>
      <c r="GRC12" s="249"/>
      <c r="GRD12" s="249"/>
      <c r="GRE12" s="249"/>
      <c r="GRF12" s="249"/>
      <c r="GRG12" s="249"/>
      <c r="GRH12" s="249"/>
      <c r="GRI12" s="249"/>
      <c r="GRJ12" s="249"/>
      <c r="GRK12" s="249"/>
      <c r="GRL12" s="249"/>
      <c r="GRM12" s="249"/>
      <c r="GRN12" s="249"/>
      <c r="GRO12" s="249"/>
      <c r="GRP12" s="249"/>
      <c r="GRQ12" s="249"/>
      <c r="GRR12" s="249"/>
      <c r="GRS12" s="249"/>
      <c r="GRT12" s="249"/>
      <c r="GRU12" s="249"/>
      <c r="GRV12" s="249"/>
      <c r="GRW12" s="249"/>
      <c r="GRX12" s="249"/>
      <c r="GRY12" s="249"/>
      <c r="GRZ12" s="249"/>
      <c r="GSA12" s="249"/>
      <c r="GSB12" s="249"/>
      <c r="GSC12" s="249"/>
      <c r="GSD12" s="249"/>
      <c r="GSE12" s="249"/>
      <c r="GSF12" s="249"/>
      <c r="GSG12" s="249"/>
      <c r="GSH12" s="249"/>
      <c r="GSI12" s="249"/>
      <c r="GSJ12" s="249"/>
      <c r="GSK12" s="249"/>
      <c r="GSL12" s="249"/>
      <c r="GSM12" s="249"/>
      <c r="GSN12" s="249"/>
      <c r="GSO12" s="249"/>
      <c r="GSP12" s="249"/>
      <c r="GSQ12" s="249"/>
      <c r="GSR12" s="249"/>
      <c r="GSS12" s="249"/>
      <c r="GST12" s="249"/>
      <c r="GSU12" s="249"/>
      <c r="GSV12" s="249"/>
      <c r="GSW12" s="249"/>
      <c r="GSX12" s="249"/>
      <c r="GSY12" s="249"/>
      <c r="GSZ12" s="249"/>
      <c r="GTA12" s="249"/>
      <c r="GTB12" s="249"/>
      <c r="GTC12" s="249"/>
      <c r="GTD12" s="249"/>
      <c r="GTE12" s="249"/>
      <c r="GTF12" s="249"/>
      <c r="GTG12" s="249"/>
      <c r="GTH12" s="249"/>
      <c r="GTI12" s="249"/>
      <c r="GTJ12" s="249"/>
      <c r="GTK12" s="249"/>
      <c r="GTL12" s="249"/>
      <c r="GTM12" s="249"/>
      <c r="GTN12" s="249"/>
      <c r="GTO12" s="249"/>
      <c r="GTP12" s="249"/>
      <c r="GTQ12" s="249"/>
      <c r="GTR12" s="249"/>
      <c r="GTS12" s="249"/>
      <c r="GTT12" s="249"/>
      <c r="GTU12" s="249"/>
      <c r="GTV12" s="249"/>
      <c r="GTW12" s="249"/>
      <c r="GTX12" s="249"/>
      <c r="GTY12" s="249"/>
      <c r="GTZ12" s="249"/>
      <c r="GUA12" s="249"/>
      <c r="GUB12" s="249"/>
      <c r="GUC12" s="249"/>
      <c r="GUD12" s="249"/>
      <c r="GUE12" s="249"/>
      <c r="GUF12" s="249"/>
      <c r="GUG12" s="249"/>
      <c r="GUH12" s="249"/>
      <c r="GUI12" s="249"/>
      <c r="GUJ12" s="249"/>
      <c r="GUK12" s="249"/>
      <c r="GUL12" s="249"/>
      <c r="GUM12" s="249"/>
      <c r="GUN12" s="249"/>
      <c r="GUO12" s="249"/>
      <c r="GUP12" s="249"/>
      <c r="GUQ12" s="249"/>
      <c r="GUR12" s="249"/>
      <c r="GUS12" s="249"/>
      <c r="GUT12" s="249"/>
      <c r="GUU12" s="249"/>
      <c r="GUV12" s="249"/>
      <c r="GUW12" s="249"/>
      <c r="GUX12" s="249"/>
      <c r="GUY12" s="249"/>
      <c r="GUZ12" s="249"/>
      <c r="GVA12" s="249"/>
      <c r="GVB12" s="249"/>
      <c r="GVC12" s="249"/>
      <c r="GVD12" s="249"/>
      <c r="GVE12" s="249"/>
      <c r="GVF12" s="249"/>
      <c r="GVG12" s="249"/>
      <c r="GVH12" s="249"/>
      <c r="GVI12" s="249"/>
      <c r="GVJ12" s="249"/>
      <c r="GVK12" s="249"/>
      <c r="GVL12" s="249"/>
      <c r="GVM12" s="249"/>
      <c r="GVN12" s="249"/>
      <c r="GVO12" s="249"/>
      <c r="GVP12" s="249"/>
      <c r="GVQ12" s="249"/>
      <c r="GVR12" s="249"/>
      <c r="GVS12" s="249"/>
      <c r="GVT12" s="249"/>
      <c r="GVU12" s="249"/>
      <c r="GVV12" s="249"/>
      <c r="GVW12" s="249"/>
      <c r="GVX12" s="249"/>
      <c r="GVY12" s="249"/>
      <c r="GVZ12" s="249"/>
      <c r="GWA12" s="249"/>
      <c r="GWB12" s="249"/>
      <c r="GWC12" s="249"/>
      <c r="GWD12" s="249"/>
      <c r="GWE12" s="249"/>
      <c r="GWF12" s="249"/>
      <c r="GWG12" s="249"/>
      <c r="GWH12" s="249"/>
      <c r="GWI12" s="249"/>
      <c r="GWJ12" s="249"/>
      <c r="GWK12" s="249"/>
      <c r="GWL12" s="249"/>
      <c r="GWM12" s="249"/>
      <c r="GWN12" s="249"/>
      <c r="GWO12" s="249"/>
      <c r="GWP12" s="249"/>
      <c r="GWQ12" s="249"/>
      <c r="GWR12" s="249"/>
      <c r="GWS12" s="249"/>
      <c r="GWT12" s="249"/>
      <c r="GWU12" s="249"/>
      <c r="GWV12" s="249"/>
      <c r="GWW12" s="249"/>
      <c r="GWX12" s="249"/>
      <c r="GWY12" s="249"/>
      <c r="GWZ12" s="249"/>
      <c r="GXA12" s="249"/>
      <c r="GXB12" s="249"/>
      <c r="GXC12" s="249"/>
      <c r="GXD12" s="249"/>
      <c r="GXE12" s="249"/>
      <c r="GXF12" s="249"/>
      <c r="GXG12" s="249"/>
      <c r="GXH12" s="249"/>
      <c r="GXI12" s="249"/>
      <c r="GXJ12" s="249"/>
      <c r="GXK12" s="249"/>
      <c r="GXL12" s="249"/>
      <c r="GXM12" s="249"/>
      <c r="GXN12" s="249"/>
      <c r="GXO12" s="249"/>
      <c r="GXP12" s="249"/>
      <c r="GXQ12" s="249"/>
      <c r="GXR12" s="249"/>
      <c r="GXS12" s="249"/>
      <c r="GXT12" s="249"/>
      <c r="GXU12" s="249"/>
      <c r="GXV12" s="249"/>
      <c r="GXW12" s="249"/>
      <c r="GXX12" s="249"/>
      <c r="GXY12" s="249"/>
      <c r="GXZ12" s="249"/>
      <c r="GYA12" s="249"/>
      <c r="GYB12" s="249"/>
      <c r="GYC12" s="249"/>
      <c r="GYD12" s="249"/>
      <c r="GYE12" s="249"/>
      <c r="GYF12" s="249"/>
      <c r="GYG12" s="249"/>
      <c r="GYH12" s="249"/>
      <c r="GYI12" s="249"/>
      <c r="GYJ12" s="249"/>
      <c r="GYK12" s="249"/>
      <c r="GYL12" s="249"/>
      <c r="GYM12" s="249"/>
      <c r="GYN12" s="249"/>
      <c r="GYO12" s="249"/>
      <c r="GYP12" s="249"/>
      <c r="GYQ12" s="249"/>
      <c r="GYR12" s="249"/>
      <c r="GYS12" s="249"/>
      <c r="GYT12" s="249"/>
      <c r="GYU12" s="249"/>
      <c r="GYV12" s="249"/>
      <c r="GYW12" s="249"/>
      <c r="GYX12" s="249"/>
      <c r="GYY12" s="249"/>
      <c r="GYZ12" s="249"/>
      <c r="GZA12" s="249"/>
      <c r="GZB12" s="249"/>
      <c r="GZC12" s="249"/>
      <c r="GZD12" s="249"/>
      <c r="GZE12" s="249"/>
      <c r="GZF12" s="249"/>
      <c r="GZG12" s="249"/>
      <c r="GZH12" s="249"/>
      <c r="GZI12" s="249"/>
      <c r="GZJ12" s="249"/>
      <c r="GZK12" s="249"/>
      <c r="GZL12" s="249"/>
      <c r="GZM12" s="249"/>
      <c r="GZN12" s="249"/>
      <c r="GZO12" s="249"/>
      <c r="GZP12" s="249"/>
      <c r="GZQ12" s="249"/>
      <c r="GZR12" s="249"/>
      <c r="GZS12" s="249"/>
      <c r="GZT12" s="249"/>
      <c r="GZU12" s="249"/>
      <c r="GZV12" s="249"/>
      <c r="GZW12" s="249"/>
      <c r="GZX12" s="249"/>
      <c r="GZY12" s="249"/>
      <c r="GZZ12" s="249"/>
      <c r="HAA12" s="249"/>
      <c r="HAB12" s="249"/>
      <c r="HAC12" s="249"/>
      <c r="HAD12" s="249"/>
      <c r="HAE12" s="249"/>
      <c r="HAF12" s="249"/>
      <c r="HAG12" s="249"/>
      <c r="HAH12" s="249"/>
      <c r="HAI12" s="249"/>
      <c r="HAJ12" s="249"/>
      <c r="HAK12" s="249"/>
      <c r="HAL12" s="249"/>
      <c r="HAM12" s="249"/>
      <c r="HAN12" s="249"/>
      <c r="HAO12" s="249"/>
      <c r="HAP12" s="249"/>
      <c r="HAQ12" s="249"/>
      <c r="HAR12" s="249"/>
      <c r="HAS12" s="249"/>
      <c r="HAT12" s="249"/>
      <c r="HAU12" s="249"/>
      <c r="HAV12" s="249"/>
      <c r="HAW12" s="249"/>
      <c r="HAX12" s="249"/>
      <c r="HAY12" s="249"/>
      <c r="HAZ12" s="249"/>
      <c r="HBA12" s="249"/>
      <c r="HBB12" s="249"/>
      <c r="HBC12" s="249"/>
      <c r="HBD12" s="249"/>
      <c r="HBE12" s="249"/>
      <c r="HBF12" s="249"/>
      <c r="HBG12" s="249"/>
      <c r="HBH12" s="249"/>
      <c r="HBI12" s="249"/>
      <c r="HBJ12" s="249"/>
      <c r="HBK12" s="249"/>
      <c r="HBL12" s="249"/>
      <c r="HBM12" s="249"/>
      <c r="HBN12" s="249"/>
      <c r="HBO12" s="249"/>
      <c r="HBP12" s="249"/>
      <c r="HBQ12" s="249"/>
      <c r="HBR12" s="249"/>
      <c r="HBS12" s="249"/>
      <c r="HBT12" s="249"/>
      <c r="HBU12" s="249"/>
      <c r="HBV12" s="249"/>
      <c r="HBW12" s="249"/>
      <c r="HBX12" s="249"/>
      <c r="HBY12" s="249"/>
      <c r="HBZ12" s="249"/>
      <c r="HCA12" s="249"/>
      <c r="HCB12" s="249"/>
      <c r="HCC12" s="249"/>
      <c r="HCD12" s="249"/>
      <c r="HCE12" s="249"/>
      <c r="HCF12" s="249"/>
      <c r="HCG12" s="249"/>
      <c r="HCH12" s="249"/>
      <c r="HCI12" s="249"/>
      <c r="HCJ12" s="249"/>
      <c r="HCK12" s="249"/>
      <c r="HCL12" s="249"/>
      <c r="HCM12" s="249"/>
      <c r="HCN12" s="249"/>
      <c r="HCO12" s="249"/>
      <c r="HCP12" s="249"/>
      <c r="HCQ12" s="249"/>
      <c r="HCR12" s="249"/>
      <c r="HCS12" s="249"/>
      <c r="HCT12" s="249"/>
      <c r="HCU12" s="249"/>
      <c r="HCV12" s="249"/>
      <c r="HCW12" s="249"/>
      <c r="HCX12" s="249"/>
      <c r="HCY12" s="249"/>
      <c r="HCZ12" s="249"/>
      <c r="HDA12" s="249"/>
      <c r="HDB12" s="249"/>
      <c r="HDC12" s="249"/>
      <c r="HDD12" s="249"/>
      <c r="HDE12" s="249"/>
      <c r="HDF12" s="249"/>
      <c r="HDG12" s="249"/>
      <c r="HDH12" s="249"/>
      <c r="HDI12" s="249"/>
      <c r="HDJ12" s="249"/>
      <c r="HDK12" s="249"/>
      <c r="HDL12" s="249"/>
      <c r="HDM12" s="249"/>
      <c r="HDN12" s="249"/>
      <c r="HDO12" s="249"/>
      <c r="HDP12" s="249"/>
      <c r="HDQ12" s="249"/>
      <c r="HDR12" s="249"/>
      <c r="HDS12" s="249"/>
      <c r="HDT12" s="249"/>
      <c r="HDU12" s="249"/>
      <c r="HDV12" s="249"/>
      <c r="HDW12" s="249"/>
      <c r="HDX12" s="249"/>
      <c r="HDY12" s="249"/>
      <c r="HDZ12" s="249"/>
      <c r="HEA12" s="249"/>
      <c r="HEB12" s="249"/>
      <c r="HEC12" s="249"/>
      <c r="HED12" s="249"/>
      <c r="HEE12" s="249"/>
      <c r="HEF12" s="249"/>
      <c r="HEG12" s="249"/>
      <c r="HEH12" s="249"/>
      <c r="HEI12" s="249"/>
      <c r="HEJ12" s="249"/>
      <c r="HEK12" s="249"/>
      <c r="HEL12" s="249"/>
      <c r="HEM12" s="249"/>
      <c r="HEN12" s="249"/>
      <c r="HEO12" s="249"/>
      <c r="HEP12" s="249"/>
      <c r="HEQ12" s="249"/>
      <c r="HER12" s="249"/>
      <c r="HES12" s="249"/>
      <c r="HET12" s="249"/>
      <c r="HEU12" s="249"/>
      <c r="HEV12" s="249"/>
      <c r="HEW12" s="249"/>
      <c r="HEX12" s="249"/>
      <c r="HEY12" s="249"/>
      <c r="HEZ12" s="249"/>
      <c r="HFA12" s="249"/>
      <c r="HFB12" s="249"/>
      <c r="HFC12" s="249"/>
      <c r="HFD12" s="249"/>
      <c r="HFE12" s="249"/>
      <c r="HFF12" s="249"/>
      <c r="HFG12" s="249"/>
      <c r="HFH12" s="249"/>
      <c r="HFI12" s="249"/>
      <c r="HFJ12" s="249"/>
      <c r="HFK12" s="249"/>
      <c r="HFL12" s="249"/>
      <c r="HFM12" s="249"/>
      <c r="HFN12" s="249"/>
      <c r="HFO12" s="249"/>
      <c r="HFP12" s="249"/>
      <c r="HFQ12" s="249"/>
      <c r="HFR12" s="249"/>
      <c r="HFS12" s="249"/>
      <c r="HFT12" s="249"/>
      <c r="HFU12" s="249"/>
      <c r="HFV12" s="249"/>
      <c r="HFW12" s="249"/>
      <c r="HFX12" s="249"/>
      <c r="HFY12" s="249"/>
      <c r="HFZ12" s="249"/>
      <c r="HGA12" s="249"/>
      <c r="HGB12" s="249"/>
      <c r="HGC12" s="249"/>
      <c r="HGD12" s="249"/>
      <c r="HGE12" s="249"/>
      <c r="HGF12" s="249"/>
      <c r="HGG12" s="249"/>
      <c r="HGH12" s="249"/>
      <c r="HGI12" s="249"/>
      <c r="HGJ12" s="249"/>
      <c r="HGK12" s="249"/>
      <c r="HGL12" s="249"/>
      <c r="HGM12" s="249"/>
      <c r="HGN12" s="249"/>
      <c r="HGO12" s="249"/>
      <c r="HGP12" s="249"/>
      <c r="HGQ12" s="249"/>
      <c r="HGR12" s="249"/>
      <c r="HGS12" s="249"/>
      <c r="HGT12" s="249"/>
      <c r="HGU12" s="249"/>
      <c r="HGV12" s="249"/>
      <c r="HGW12" s="249"/>
      <c r="HGX12" s="249"/>
      <c r="HGY12" s="249"/>
      <c r="HGZ12" s="249"/>
      <c r="HHA12" s="249"/>
      <c r="HHB12" s="249"/>
      <c r="HHC12" s="249"/>
      <c r="HHD12" s="249"/>
      <c r="HHE12" s="249"/>
      <c r="HHF12" s="249"/>
      <c r="HHG12" s="249"/>
      <c r="HHH12" s="249"/>
      <c r="HHI12" s="249"/>
      <c r="HHJ12" s="249"/>
      <c r="HHK12" s="249"/>
      <c r="HHL12" s="249"/>
      <c r="HHM12" s="249"/>
      <c r="HHN12" s="249"/>
      <c r="HHO12" s="249"/>
      <c r="HHP12" s="249"/>
      <c r="HHQ12" s="249"/>
      <c r="HHR12" s="249"/>
      <c r="HHS12" s="249"/>
      <c r="HHT12" s="249"/>
      <c r="HHU12" s="249"/>
      <c r="HHV12" s="249"/>
      <c r="HHW12" s="249"/>
      <c r="HHX12" s="249"/>
      <c r="HHY12" s="249"/>
      <c r="HHZ12" s="249"/>
      <c r="HIA12" s="249"/>
      <c r="HIB12" s="249"/>
      <c r="HIC12" s="249"/>
      <c r="HID12" s="249"/>
      <c r="HIE12" s="249"/>
      <c r="HIF12" s="249"/>
      <c r="HIG12" s="249"/>
      <c r="HIH12" s="249"/>
      <c r="HII12" s="249"/>
      <c r="HIJ12" s="249"/>
      <c r="HIK12" s="249"/>
      <c r="HIL12" s="249"/>
      <c r="HIM12" s="249"/>
      <c r="HIN12" s="249"/>
      <c r="HIO12" s="249"/>
      <c r="HIP12" s="249"/>
      <c r="HIQ12" s="249"/>
      <c r="HIR12" s="249"/>
      <c r="HIS12" s="249"/>
      <c r="HIT12" s="249"/>
      <c r="HIU12" s="249"/>
      <c r="HIV12" s="249"/>
      <c r="HIW12" s="249"/>
      <c r="HIX12" s="249"/>
      <c r="HIY12" s="249"/>
      <c r="HIZ12" s="249"/>
      <c r="HJA12" s="249"/>
      <c r="HJB12" s="249"/>
      <c r="HJC12" s="249"/>
      <c r="HJD12" s="249"/>
      <c r="HJE12" s="249"/>
      <c r="HJF12" s="249"/>
      <c r="HJG12" s="249"/>
      <c r="HJH12" s="249"/>
      <c r="HJI12" s="249"/>
      <c r="HJJ12" s="249"/>
      <c r="HJK12" s="249"/>
      <c r="HJL12" s="249"/>
      <c r="HJM12" s="249"/>
      <c r="HJN12" s="249"/>
      <c r="HJO12" s="249"/>
      <c r="HJP12" s="249"/>
      <c r="HJQ12" s="249"/>
      <c r="HJR12" s="249"/>
      <c r="HJS12" s="249"/>
      <c r="HJT12" s="249"/>
      <c r="HJU12" s="249"/>
      <c r="HJV12" s="249"/>
      <c r="HJW12" s="249"/>
      <c r="HJX12" s="249"/>
      <c r="HJY12" s="249"/>
      <c r="HJZ12" s="249"/>
      <c r="HKA12" s="249"/>
      <c r="HKB12" s="249"/>
      <c r="HKC12" s="249"/>
      <c r="HKD12" s="249"/>
      <c r="HKE12" s="249"/>
      <c r="HKF12" s="249"/>
      <c r="HKG12" s="249"/>
      <c r="HKH12" s="249"/>
      <c r="HKI12" s="249"/>
      <c r="HKJ12" s="249"/>
      <c r="HKK12" s="249"/>
      <c r="HKL12" s="249"/>
      <c r="HKM12" s="249"/>
      <c r="HKN12" s="249"/>
      <c r="HKO12" s="249"/>
      <c r="HKP12" s="249"/>
      <c r="HKQ12" s="249"/>
      <c r="HKR12" s="249"/>
      <c r="HKS12" s="249"/>
      <c r="HKT12" s="249"/>
      <c r="HKU12" s="249"/>
      <c r="HKV12" s="249"/>
      <c r="HKW12" s="249"/>
      <c r="HKX12" s="249"/>
      <c r="HKY12" s="249"/>
      <c r="HKZ12" s="249"/>
      <c r="HLA12" s="249"/>
      <c r="HLB12" s="249"/>
      <c r="HLC12" s="249"/>
      <c r="HLD12" s="249"/>
      <c r="HLE12" s="249"/>
      <c r="HLF12" s="249"/>
      <c r="HLG12" s="249"/>
      <c r="HLH12" s="249"/>
      <c r="HLI12" s="249"/>
      <c r="HLJ12" s="249"/>
      <c r="HLK12" s="249"/>
      <c r="HLL12" s="249"/>
      <c r="HLM12" s="249"/>
      <c r="HLN12" s="249"/>
      <c r="HLO12" s="249"/>
      <c r="HLP12" s="249"/>
      <c r="HLQ12" s="249"/>
      <c r="HLR12" s="249"/>
      <c r="HLS12" s="249"/>
      <c r="HLT12" s="249"/>
      <c r="HLU12" s="249"/>
      <c r="HLV12" s="249"/>
      <c r="HLW12" s="249"/>
      <c r="HLX12" s="249"/>
      <c r="HLY12" s="249"/>
      <c r="HLZ12" s="249"/>
      <c r="HMA12" s="249"/>
      <c r="HMB12" s="249"/>
      <c r="HMC12" s="249"/>
      <c r="HMD12" s="249"/>
      <c r="HME12" s="249"/>
      <c r="HMF12" s="249"/>
      <c r="HMG12" s="249"/>
      <c r="HMH12" s="249"/>
      <c r="HMI12" s="249"/>
      <c r="HMJ12" s="249"/>
      <c r="HMK12" s="249"/>
      <c r="HML12" s="249"/>
      <c r="HMM12" s="249"/>
      <c r="HMN12" s="249"/>
      <c r="HMO12" s="249"/>
      <c r="HMP12" s="249"/>
      <c r="HMQ12" s="249"/>
      <c r="HMR12" s="249"/>
      <c r="HMS12" s="249"/>
      <c r="HMT12" s="249"/>
      <c r="HMU12" s="249"/>
      <c r="HMV12" s="249"/>
      <c r="HMW12" s="249"/>
      <c r="HMX12" s="249"/>
      <c r="HMY12" s="249"/>
      <c r="HMZ12" s="249"/>
      <c r="HNA12" s="249"/>
      <c r="HNB12" s="249"/>
      <c r="HNC12" s="249"/>
      <c r="HND12" s="249"/>
      <c r="HNE12" s="249"/>
      <c r="HNF12" s="249"/>
      <c r="HNG12" s="249"/>
      <c r="HNH12" s="249"/>
      <c r="HNI12" s="249"/>
      <c r="HNJ12" s="249"/>
      <c r="HNK12" s="249"/>
      <c r="HNL12" s="249"/>
      <c r="HNM12" s="249"/>
      <c r="HNN12" s="249"/>
      <c r="HNO12" s="249"/>
      <c r="HNP12" s="249"/>
      <c r="HNQ12" s="249"/>
      <c r="HNR12" s="249"/>
      <c r="HNS12" s="249"/>
      <c r="HNT12" s="249"/>
      <c r="HNU12" s="249"/>
      <c r="HNV12" s="249"/>
      <c r="HNW12" s="249"/>
      <c r="HNX12" s="249"/>
      <c r="HNY12" s="249"/>
      <c r="HNZ12" s="249"/>
      <c r="HOA12" s="249"/>
      <c r="HOB12" s="249"/>
      <c r="HOC12" s="249"/>
      <c r="HOD12" s="249"/>
      <c r="HOE12" s="249"/>
      <c r="HOF12" s="249"/>
      <c r="HOG12" s="249"/>
      <c r="HOH12" s="249"/>
      <c r="HOI12" s="249"/>
      <c r="HOJ12" s="249"/>
      <c r="HOK12" s="249"/>
      <c r="HOL12" s="249"/>
      <c r="HOM12" s="249"/>
      <c r="HON12" s="249"/>
      <c r="HOO12" s="249"/>
      <c r="HOP12" s="249"/>
      <c r="HOQ12" s="249"/>
      <c r="HOR12" s="249"/>
      <c r="HOS12" s="249"/>
      <c r="HOT12" s="249"/>
      <c r="HOU12" s="249"/>
      <c r="HOV12" s="249"/>
      <c r="HOW12" s="249"/>
      <c r="HOX12" s="249"/>
      <c r="HOY12" s="249"/>
      <c r="HOZ12" s="249"/>
      <c r="HPA12" s="249"/>
      <c r="HPB12" s="249"/>
      <c r="HPC12" s="249"/>
      <c r="HPD12" s="249"/>
      <c r="HPE12" s="249"/>
      <c r="HPF12" s="249"/>
      <c r="HPG12" s="249"/>
      <c r="HPH12" s="249"/>
      <c r="HPI12" s="249"/>
      <c r="HPJ12" s="249"/>
      <c r="HPK12" s="249"/>
      <c r="HPL12" s="249"/>
      <c r="HPM12" s="249"/>
      <c r="HPN12" s="249"/>
      <c r="HPO12" s="249"/>
      <c r="HPP12" s="249"/>
      <c r="HPQ12" s="249"/>
      <c r="HPR12" s="249"/>
      <c r="HPS12" s="249"/>
      <c r="HPT12" s="249"/>
      <c r="HPU12" s="249"/>
      <c r="HPV12" s="249"/>
      <c r="HPW12" s="249"/>
      <c r="HPX12" s="249"/>
      <c r="HPY12" s="249"/>
      <c r="HPZ12" s="249"/>
      <c r="HQA12" s="249"/>
      <c r="HQB12" s="249"/>
      <c r="HQC12" s="249"/>
      <c r="HQD12" s="249"/>
      <c r="HQE12" s="249"/>
      <c r="HQF12" s="249"/>
      <c r="HQG12" s="249"/>
      <c r="HQH12" s="249"/>
      <c r="HQI12" s="249"/>
      <c r="HQJ12" s="249"/>
      <c r="HQK12" s="249"/>
      <c r="HQL12" s="249"/>
      <c r="HQM12" s="249"/>
      <c r="HQN12" s="249"/>
      <c r="HQO12" s="249"/>
      <c r="HQP12" s="249"/>
      <c r="HQQ12" s="249"/>
      <c r="HQR12" s="249"/>
      <c r="HQS12" s="249"/>
      <c r="HQT12" s="249"/>
      <c r="HQU12" s="249"/>
      <c r="HQV12" s="249"/>
      <c r="HQW12" s="249"/>
      <c r="HQX12" s="249"/>
      <c r="HQY12" s="249"/>
      <c r="HQZ12" s="249"/>
      <c r="HRA12" s="249"/>
      <c r="HRB12" s="249"/>
      <c r="HRC12" s="249"/>
      <c r="HRD12" s="249"/>
      <c r="HRE12" s="249"/>
      <c r="HRF12" s="249"/>
      <c r="HRG12" s="249"/>
      <c r="HRH12" s="249"/>
      <c r="HRI12" s="249"/>
      <c r="HRJ12" s="249"/>
      <c r="HRK12" s="249"/>
      <c r="HRL12" s="249"/>
      <c r="HRM12" s="249"/>
      <c r="HRN12" s="249"/>
      <c r="HRO12" s="249"/>
      <c r="HRP12" s="249"/>
      <c r="HRQ12" s="249"/>
      <c r="HRR12" s="249"/>
      <c r="HRS12" s="249"/>
      <c r="HRT12" s="249"/>
      <c r="HRU12" s="249"/>
      <c r="HRV12" s="249"/>
      <c r="HRW12" s="249"/>
      <c r="HRX12" s="249"/>
      <c r="HRY12" s="249"/>
      <c r="HRZ12" s="249"/>
      <c r="HSA12" s="249"/>
      <c r="HSB12" s="249"/>
      <c r="HSC12" s="249"/>
      <c r="HSD12" s="249"/>
      <c r="HSE12" s="249"/>
      <c r="HSF12" s="249"/>
      <c r="HSG12" s="249"/>
      <c r="HSH12" s="249"/>
      <c r="HSI12" s="249"/>
      <c r="HSJ12" s="249"/>
      <c r="HSK12" s="249"/>
      <c r="HSL12" s="249"/>
      <c r="HSM12" s="249"/>
      <c r="HSN12" s="249"/>
      <c r="HSO12" s="249"/>
      <c r="HSP12" s="249"/>
      <c r="HSQ12" s="249"/>
      <c r="HSR12" s="249"/>
      <c r="HSS12" s="249"/>
      <c r="HST12" s="249"/>
      <c r="HSU12" s="249"/>
      <c r="HSV12" s="249"/>
      <c r="HSW12" s="249"/>
      <c r="HSX12" s="249"/>
      <c r="HSY12" s="249"/>
      <c r="HSZ12" s="249"/>
      <c r="HTA12" s="249"/>
      <c r="HTB12" s="249"/>
      <c r="HTC12" s="249"/>
      <c r="HTD12" s="249"/>
      <c r="HTE12" s="249"/>
      <c r="HTF12" s="249"/>
      <c r="HTG12" s="249"/>
      <c r="HTH12" s="249"/>
      <c r="HTI12" s="249"/>
      <c r="HTJ12" s="249"/>
      <c r="HTK12" s="249"/>
      <c r="HTL12" s="249"/>
      <c r="HTM12" s="249"/>
      <c r="HTN12" s="249"/>
      <c r="HTO12" s="249"/>
      <c r="HTP12" s="249"/>
      <c r="HTQ12" s="249"/>
      <c r="HTR12" s="249"/>
      <c r="HTS12" s="249"/>
      <c r="HTT12" s="249"/>
      <c r="HTU12" s="249"/>
      <c r="HTV12" s="249"/>
      <c r="HTW12" s="249"/>
      <c r="HTX12" s="249"/>
      <c r="HTY12" s="249"/>
      <c r="HTZ12" s="249"/>
      <c r="HUA12" s="249"/>
      <c r="HUB12" s="249"/>
      <c r="HUC12" s="249"/>
      <c r="HUD12" s="249"/>
      <c r="HUE12" s="249"/>
      <c r="HUF12" s="249"/>
      <c r="HUG12" s="249"/>
      <c r="HUH12" s="249"/>
      <c r="HUI12" s="249"/>
      <c r="HUJ12" s="249"/>
      <c r="HUK12" s="249"/>
      <c r="HUL12" s="249"/>
      <c r="HUM12" s="249"/>
      <c r="HUN12" s="249"/>
      <c r="HUO12" s="249"/>
      <c r="HUP12" s="249"/>
      <c r="HUQ12" s="249"/>
      <c r="HUR12" s="249"/>
      <c r="HUS12" s="249"/>
      <c r="HUT12" s="249"/>
      <c r="HUU12" s="249"/>
      <c r="HUV12" s="249"/>
      <c r="HUW12" s="249"/>
      <c r="HUX12" s="249"/>
      <c r="HUY12" s="249"/>
      <c r="HUZ12" s="249"/>
      <c r="HVA12" s="249"/>
      <c r="HVB12" s="249"/>
      <c r="HVC12" s="249"/>
      <c r="HVD12" s="249"/>
      <c r="HVE12" s="249"/>
      <c r="HVF12" s="249"/>
      <c r="HVG12" s="249"/>
      <c r="HVH12" s="249"/>
      <c r="HVI12" s="249"/>
      <c r="HVJ12" s="249"/>
      <c r="HVK12" s="249"/>
      <c r="HVL12" s="249"/>
      <c r="HVM12" s="249"/>
      <c r="HVN12" s="249"/>
      <c r="HVO12" s="249"/>
      <c r="HVP12" s="249"/>
      <c r="HVQ12" s="249"/>
      <c r="HVR12" s="249"/>
      <c r="HVS12" s="249"/>
      <c r="HVT12" s="249"/>
      <c r="HVU12" s="249"/>
      <c r="HVV12" s="249"/>
      <c r="HVW12" s="249"/>
      <c r="HVX12" s="249"/>
      <c r="HVY12" s="249"/>
      <c r="HVZ12" s="249"/>
      <c r="HWA12" s="249"/>
      <c r="HWB12" s="249"/>
      <c r="HWC12" s="249"/>
      <c r="HWD12" s="249"/>
      <c r="HWE12" s="249"/>
      <c r="HWF12" s="249"/>
      <c r="HWG12" s="249"/>
      <c r="HWH12" s="249"/>
      <c r="HWI12" s="249"/>
      <c r="HWJ12" s="249"/>
      <c r="HWK12" s="249"/>
      <c r="HWL12" s="249"/>
      <c r="HWM12" s="249"/>
      <c r="HWN12" s="249"/>
      <c r="HWO12" s="249"/>
      <c r="HWP12" s="249"/>
      <c r="HWQ12" s="249"/>
      <c r="HWR12" s="249"/>
      <c r="HWS12" s="249"/>
      <c r="HWT12" s="249"/>
      <c r="HWU12" s="249"/>
      <c r="HWV12" s="249"/>
      <c r="HWW12" s="249"/>
      <c r="HWX12" s="249"/>
      <c r="HWY12" s="249"/>
      <c r="HWZ12" s="249"/>
      <c r="HXA12" s="249"/>
      <c r="HXB12" s="249"/>
      <c r="HXC12" s="249"/>
      <c r="HXD12" s="249"/>
      <c r="HXE12" s="249"/>
      <c r="HXF12" s="249"/>
      <c r="HXG12" s="249"/>
      <c r="HXH12" s="249"/>
      <c r="HXI12" s="249"/>
      <c r="HXJ12" s="249"/>
      <c r="HXK12" s="249"/>
      <c r="HXL12" s="249"/>
      <c r="HXM12" s="249"/>
      <c r="HXN12" s="249"/>
      <c r="HXO12" s="249"/>
      <c r="HXP12" s="249"/>
      <c r="HXQ12" s="249"/>
      <c r="HXR12" s="249"/>
      <c r="HXS12" s="249"/>
      <c r="HXT12" s="249"/>
      <c r="HXU12" s="249"/>
      <c r="HXV12" s="249"/>
      <c r="HXW12" s="249"/>
      <c r="HXX12" s="249"/>
      <c r="HXY12" s="249"/>
      <c r="HXZ12" s="249"/>
      <c r="HYA12" s="249"/>
      <c r="HYB12" s="249"/>
      <c r="HYC12" s="249"/>
      <c r="HYD12" s="249"/>
      <c r="HYE12" s="249"/>
      <c r="HYF12" s="249"/>
      <c r="HYG12" s="249"/>
      <c r="HYH12" s="249"/>
      <c r="HYI12" s="249"/>
      <c r="HYJ12" s="249"/>
      <c r="HYK12" s="249"/>
      <c r="HYL12" s="249"/>
      <c r="HYM12" s="249"/>
      <c r="HYN12" s="249"/>
      <c r="HYO12" s="249"/>
      <c r="HYP12" s="249"/>
      <c r="HYQ12" s="249"/>
      <c r="HYR12" s="249"/>
      <c r="HYS12" s="249"/>
      <c r="HYT12" s="249"/>
      <c r="HYU12" s="249"/>
      <c r="HYV12" s="249"/>
      <c r="HYW12" s="249"/>
      <c r="HYX12" s="249"/>
      <c r="HYY12" s="249"/>
      <c r="HYZ12" s="249"/>
      <c r="HZA12" s="249"/>
      <c r="HZB12" s="249"/>
      <c r="HZC12" s="249"/>
      <c r="HZD12" s="249"/>
      <c r="HZE12" s="249"/>
      <c r="HZF12" s="249"/>
      <c r="HZG12" s="249"/>
      <c r="HZH12" s="249"/>
      <c r="HZI12" s="249"/>
      <c r="HZJ12" s="249"/>
      <c r="HZK12" s="249"/>
      <c r="HZL12" s="249"/>
      <c r="HZM12" s="249"/>
      <c r="HZN12" s="249"/>
      <c r="HZO12" s="249"/>
      <c r="HZP12" s="249"/>
      <c r="HZQ12" s="249"/>
      <c r="HZR12" s="249"/>
      <c r="HZS12" s="249"/>
      <c r="HZT12" s="249"/>
      <c r="HZU12" s="249"/>
      <c r="HZV12" s="249"/>
      <c r="HZW12" s="249"/>
      <c r="HZX12" s="249"/>
      <c r="HZY12" s="249"/>
      <c r="HZZ12" s="249"/>
      <c r="IAA12" s="249"/>
      <c r="IAB12" s="249"/>
      <c r="IAC12" s="249"/>
      <c r="IAD12" s="249"/>
      <c r="IAE12" s="249"/>
      <c r="IAF12" s="249"/>
      <c r="IAG12" s="249"/>
      <c r="IAH12" s="249"/>
      <c r="IAI12" s="249"/>
      <c r="IAJ12" s="249"/>
      <c r="IAK12" s="249"/>
      <c r="IAL12" s="249"/>
      <c r="IAM12" s="249"/>
      <c r="IAN12" s="249"/>
      <c r="IAO12" s="249"/>
      <c r="IAP12" s="249"/>
      <c r="IAQ12" s="249"/>
      <c r="IAR12" s="249"/>
      <c r="IAS12" s="249"/>
      <c r="IAT12" s="249"/>
      <c r="IAU12" s="249"/>
      <c r="IAV12" s="249"/>
      <c r="IAW12" s="249"/>
      <c r="IAX12" s="249"/>
      <c r="IAY12" s="249"/>
      <c r="IAZ12" s="249"/>
      <c r="IBA12" s="249"/>
      <c r="IBB12" s="249"/>
      <c r="IBC12" s="249"/>
      <c r="IBD12" s="249"/>
      <c r="IBE12" s="249"/>
      <c r="IBF12" s="249"/>
      <c r="IBG12" s="249"/>
      <c r="IBH12" s="249"/>
      <c r="IBI12" s="249"/>
      <c r="IBJ12" s="249"/>
      <c r="IBK12" s="249"/>
      <c r="IBL12" s="249"/>
      <c r="IBM12" s="249"/>
      <c r="IBN12" s="249"/>
      <c r="IBO12" s="249"/>
      <c r="IBP12" s="249"/>
      <c r="IBQ12" s="249"/>
      <c r="IBR12" s="249"/>
      <c r="IBS12" s="249"/>
      <c r="IBT12" s="249"/>
      <c r="IBU12" s="249"/>
      <c r="IBV12" s="249"/>
      <c r="IBW12" s="249"/>
      <c r="IBX12" s="249"/>
      <c r="IBY12" s="249"/>
      <c r="IBZ12" s="249"/>
      <c r="ICA12" s="249"/>
      <c r="ICB12" s="249"/>
      <c r="ICC12" s="249"/>
      <c r="ICD12" s="249"/>
      <c r="ICE12" s="249"/>
      <c r="ICF12" s="249"/>
      <c r="ICG12" s="249"/>
      <c r="ICH12" s="249"/>
      <c r="ICI12" s="249"/>
      <c r="ICJ12" s="249"/>
      <c r="ICK12" s="249"/>
      <c r="ICL12" s="249"/>
      <c r="ICM12" s="249"/>
      <c r="ICN12" s="249"/>
      <c r="ICO12" s="249"/>
      <c r="ICP12" s="249"/>
      <c r="ICQ12" s="249"/>
      <c r="ICR12" s="249"/>
      <c r="ICS12" s="249"/>
      <c r="ICT12" s="249"/>
      <c r="ICU12" s="249"/>
      <c r="ICV12" s="249"/>
      <c r="ICW12" s="249"/>
      <c r="ICX12" s="249"/>
      <c r="ICY12" s="249"/>
      <c r="ICZ12" s="249"/>
      <c r="IDA12" s="249"/>
      <c r="IDB12" s="249"/>
      <c r="IDC12" s="249"/>
      <c r="IDD12" s="249"/>
      <c r="IDE12" s="249"/>
      <c r="IDF12" s="249"/>
      <c r="IDG12" s="249"/>
      <c r="IDH12" s="249"/>
      <c r="IDI12" s="249"/>
      <c r="IDJ12" s="249"/>
      <c r="IDK12" s="249"/>
      <c r="IDL12" s="249"/>
      <c r="IDM12" s="249"/>
      <c r="IDN12" s="249"/>
      <c r="IDO12" s="249"/>
      <c r="IDP12" s="249"/>
      <c r="IDQ12" s="249"/>
      <c r="IDR12" s="249"/>
      <c r="IDS12" s="249"/>
      <c r="IDT12" s="249"/>
      <c r="IDU12" s="249"/>
      <c r="IDV12" s="249"/>
      <c r="IDW12" s="249"/>
      <c r="IDX12" s="249"/>
      <c r="IDY12" s="249"/>
      <c r="IDZ12" s="249"/>
      <c r="IEA12" s="249"/>
      <c r="IEB12" s="249"/>
      <c r="IEC12" s="249"/>
      <c r="IED12" s="249"/>
      <c r="IEE12" s="249"/>
      <c r="IEF12" s="249"/>
      <c r="IEG12" s="249"/>
      <c r="IEH12" s="249"/>
      <c r="IEI12" s="249"/>
      <c r="IEJ12" s="249"/>
      <c r="IEK12" s="249"/>
      <c r="IEL12" s="249"/>
      <c r="IEM12" s="249"/>
      <c r="IEN12" s="249"/>
      <c r="IEO12" s="249"/>
      <c r="IEP12" s="249"/>
      <c r="IEQ12" s="249"/>
      <c r="IER12" s="249"/>
      <c r="IES12" s="249"/>
      <c r="IET12" s="249"/>
      <c r="IEU12" s="249"/>
      <c r="IEV12" s="249"/>
      <c r="IEW12" s="249"/>
      <c r="IEX12" s="249"/>
      <c r="IEY12" s="249"/>
      <c r="IEZ12" s="249"/>
      <c r="IFA12" s="249"/>
      <c r="IFB12" s="249"/>
      <c r="IFC12" s="249"/>
      <c r="IFD12" s="249"/>
      <c r="IFE12" s="249"/>
      <c r="IFF12" s="249"/>
      <c r="IFG12" s="249"/>
      <c r="IFH12" s="249"/>
      <c r="IFI12" s="249"/>
      <c r="IFJ12" s="249"/>
      <c r="IFK12" s="249"/>
      <c r="IFL12" s="249"/>
      <c r="IFM12" s="249"/>
      <c r="IFN12" s="249"/>
      <c r="IFO12" s="249"/>
      <c r="IFP12" s="249"/>
      <c r="IFQ12" s="249"/>
      <c r="IFR12" s="249"/>
      <c r="IFS12" s="249"/>
      <c r="IFT12" s="249"/>
      <c r="IFU12" s="249"/>
      <c r="IFV12" s="249"/>
      <c r="IFW12" s="249"/>
      <c r="IFX12" s="249"/>
      <c r="IFY12" s="249"/>
      <c r="IFZ12" s="249"/>
      <c r="IGA12" s="249"/>
      <c r="IGB12" s="249"/>
      <c r="IGC12" s="249"/>
      <c r="IGD12" s="249"/>
      <c r="IGE12" s="249"/>
      <c r="IGF12" s="249"/>
      <c r="IGG12" s="249"/>
      <c r="IGH12" s="249"/>
      <c r="IGI12" s="249"/>
      <c r="IGJ12" s="249"/>
      <c r="IGK12" s="249"/>
      <c r="IGL12" s="249"/>
      <c r="IGM12" s="249"/>
      <c r="IGN12" s="249"/>
      <c r="IGO12" s="249"/>
      <c r="IGP12" s="249"/>
      <c r="IGQ12" s="249"/>
      <c r="IGR12" s="249"/>
      <c r="IGS12" s="249"/>
      <c r="IGT12" s="249"/>
      <c r="IGU12" s="249"/>
      <c r="IGV12" s="249"/>
      <c r="IGW12" s="249"/>
      <c r="IGX12" s="249"/>
      <c r="IGY12" s="249"/>
      <c r="IGZ12" s="249"/>
      <c r="IHA12" s="249"/>
      <c r="IHB12" s="249"/>
      <c r="IHC12" s="249"/>
      <c r="IHD12" s="249"/>
      <c r="IHE12" s="249"/>
      <c r="IHF12" s="249"/>
      <c r="IHG12" s="249"/>
      <c r="IHH12" s="249"/>
      <c r="IHI12" s="249"/>
      <c r="IHJ12" s="249"/>
      <c r="IHK12" s="249"/>
      <c r="IHL12" s="249"/>
      <c r="IHM12" s="249"/>
      <c r="IHN12" s="249"/>
      <c r="IHO12" s="249"/>
      <c r="IHP12" s="249"/>
      <c r="IHQ12" s="249"/>
      <c r="IHR12" s="249"/>
      <c r="IHS12" s="249"/>
      <c r="IHT12" s="249"/>
      <c r="IHU12" s="249"/>
      <c r="IHV12" s="249"/>
      <c r="IHW12" s="249"/>
      <c r="IHX12" s="249"/>
      <c r="IHY12" s="249"/>
      <c r="IHZ12" s="249"/>
      <c r="IIA12" s="249"/>
      <c r="IIB12" s="249"/>
      <c r="IIC12" s="249"/>
      <c r="IID12" s="249"/>
      <c r="IIE12" s="249"/>
      <c r="IIF12" s="249"/>
      <c r="IIG12" s="249"/>
      <c r="IIH12" s="249"/>
      <c r="III12" s="249"/>
      <c r="IIJ12" s="249"/>
      <c r="IIK12" s="249"/>
      <c r="IIL12" s="249"/>
      <c r="IIM12" s="249"/>
      <c r="IIN12" s="249"/>
      <c r="IIO12" s="249"/>
      <c r="IIP12" s="249"/>
      <c r="IIQ12" s="249"/>
      <c r="IIR12" s="249"/>
      <c r="IIS12" s="249"/>
      <c r="IIT12" s="249"/>
      <c r="IIU12" s="249"/>
      <c r="IIV12" s="249"/>
      <c r="IIW12" s="249"/>
      <c r="IIX12" s="249"/>
      <c r="IIY12" s="249"/>
      <c r="IIZ12" s="249"/>
      <c r="IJA12" s="249"/>
      <c r="IJB12" s="249"/>
      <c r="IJC12" s="249"/>
      <c r="IJD12" s="249"/>
      <c r="IJE12" s="249"/>
      <c r="IJF12" s="249"/>
      <c r="IJG12" s="249"/>
      <c r="IJH12" s="249"/>
      <c r="IJI12" s="249"/>
      <c r="IJJ12" s="249"/>
      <c r="IJK12" s="249"/>
      <c r="IJL12" s="249"/>
      <c r="IJM12" s="249"/>
      <c r="IJN12" s="249"/>
      <c r="IJO12" s="249"/>
      <c r="IJP12" s="249"/>
      <c r="IJQ12" s="249"/>
      <c r="IJR12" s="249"/>
      <c r="IJS12" s="249"/>
      <c r="IJT12" s="249"/>
      <c r="IJU12" s="249"/>
      <c r="IJV12" s="249"/>
      <c r="IJW12" s="249"/>
      <c r="IJX12" s="249"/>
      <c r="IJY12" s="249"/>
      <c r="IJZ12" s="249"/>
      <c r="IKA12" s="249"/>
      <c r="IKB12" s="249"/>
      <c r="IKC12" s="249"/>
      <c r="IKD12" s="249"/>
      <c r="IKE12" s="249"/>
      <c r="IKF12" s="249"/>
      <c r="IKG12" s="249"/>
      <c r="IKH12" s="249"/>
      <c r="IKI12" s="249"/>
      <c r="IKJ12" s="249"/>
      <c r="IKK12" s="249"/>
      <c r="IKL12" s="249"/>
      <c r="IKM12" s="249"/>
      <c r="IKN12" s="249"/>
      <c r="IKO12" s="249"/>
      <c r="IKP12" s="249"/>
      <c r="IKQ12" s="249"/>
      <c r="IKR12" s="249"/>
      <c r="IKS12" s="249"/>
      <c r="IKT12" s="249"/>
      <c r="IKU12" s="249"/>
      <c r="IKV12" s="249"/>
      <c r="IKW12" s="249"/>
      <c r="IKX12" s="249"/>
      <c r="IKY12" s="249"/>
      <c r="IKZ12" s="249"/>
      <c r="ILA12" s="249"/>
      <c r="ILB12" s="249"/>
      <c r="ILC12" s="249"/>
      <c r="ILD12" s="249"/>
      <c r="ILE12" s="249"/>
      <c r="ILF12" s="249"/>
      <c r="ILG12" s="249"/>
      <c r="ILH12" s="249"/>
      <c r="ILI12" s="249"/>
      <c r="ILJ12" s="249"/>
      <c r="ILK12" s="249"/>
      <c r="ILL12" s="249"/>
      <c r="ILM12" s="249"/>
      <c r="ILN12" s="249"/>
      <c r="ILO12" s="249"/>
      <c r="ILP12" s="249"/>
      <c r="ILQ12" s="249"/>
      <c r="ILR12" s="249"/>
      <c r="ILS12" s="249"/>
      <c r="ILT12" s="249"/>
      <c r="ILU12" s="249"/>
      <c r="ILV12" s="249"/>
      <c r="ILW12" s="249"/>
      <c r="ILX12" s="249"/>
      <c r="ILY12" s="249"/>
      <c r="ILZ12" s="249"/>
      <c r="IMA12" s="249"/>
      <c r="IMB12" s="249"/>
      <c r="IMC12" s="249"/>
      <c r="IMD12" s="249"/>
      <c r="IME12" s="249"/>
      <c r="IMF12" s="249"/>
      <c r="IMG12" s="249"/>
      <c r="IMH12" s="249"/>
      <c r="IMI12" s="249"/>
      <c r="IMJ12" s="249"/>
      <c r="IMK12" s="249"/>
      <c r="IML12" s="249"/>
      <c r="IMM12" s="249"/>
      <c r="IMN12" s="249"/>
      <c r="IMO12" s="249"/>
      <c r="IMP12" s="249"/>
      <c r="IMQ12" s="249"/>
      <c r="IMR12" s="249"/>
      <c r="IMS12" s="249"/>
      <c r="IMT12" s="249"/>
      <c r="IMU12" s="249"/>
      <c r="IMV12" s="249"/>
      <c r="IMW12" s="249"/>
      <c r="IMX12" s="249"/>
      <c r="IMY12" s="249"/>
      <c r="IMZ12" s="249"/>
      <c r="INA12" s="249"/>
      <c r="INB12" s="249"/>
      <c r="INC12" s="249"/>
      <c r="IND12" s="249"/>
      <c r="INE12" s="249"/>
      <c r="INF12" s="249"/>
      <c r="ING12" s="249"/>
      <c r="INH12" s="249"/>
      <c r="INI12" s="249"/>
      <c r="INJ12" s="249"/>
      <c r="INK12" s="249"/>
      <c r="INL12" s="249"/>
      <c r="INM12" s="249"/>
      <c r="INN12" s="249"/>
      <c r="INO12" s="249"/>
      <c r="INP12" s="249"/>
      <c r="INQ12" s="249"/>
      <c r="INR12" s="249"/>
      <c r="INS12" s="249"/>
      <c r="INT12" s="249"/>
      <c r="INU12" s="249"/>
      <c r="INV12" s="249"/>
      <c r="INW12" s="249"/>
      <c r="INX12" s="249"/>
      <c r="INY12" s="249"/>
      <c r="INZ12" s="249"/>
      <c r="IOA12" s="249"/>
      <c r="IOB12" s="249"/>
      <c r="IOC12" s="249"/>
      <c r="IOD12" s="249"/>
      <c r="IOE12" s="249"/>
      <c r="IOF12" s="249"/>
      <c r="IOG12" s="249"/>
      <c r="IOH12" s="249"/>
      <c r="IOI12" s="249"/>
      <c r="IOJ12" s="249"/>
      <c r="IOK12" s="249"/>
      <c r="IOL12" s="249"/>
      <c r="IOM12" s="249"/>
      <c r="ION12" s="249"/>
      <c r="IOO12" s="249"/>
      <c r="IOP12" s="249"/>
      <c r="IOQ12" s="249"/>
      <c r="IOR12" s="249"/>
      <c r="IOS12" s="249"/>
      <c r="IOT12" s="249"/>
      <c r="IOU12" s="249"/>
      <c r="IOV12" s="249"/>
      <c r="IOW12" s="249"/>
      <c r="IOX12" s="249"/>
      <c r="IOY12" s="249"/>
      <c r="IOZ12" s="249"/>
      <c r="IPA12" s="249"/>
      <c r="IPB12" s="249"/>
      <c r="IPC12" s="249"/>
      <c r="IPD12" s="249"/>
      <c r="IPE12" s="249"/>
      <c r="IPF12" s="249"/>
      <c r="IPG12" s="249"/>
      <c r="IPH12" s="249"/>
      <c r="IPI12" s="249"/>
      <c r="IPJ12" s="249"/>
      <c r="IPK12" s="249"/>
      <c r="IPL12" s="249"/>
      <c r="IPM12" s="249"/>
      <c r="IPN12" s="249"/>
      <c r="IPO12" s="249"/>
      <c r="IPP12" s="249"/>
      <c r="IPQ12" s="249"/>
      <c r="IPR12" s="249"/>
      <c r="IPS12" s="249"/>
      <c r="IPT12" s="249"/>
      <c r="IPU12" s="249"/>
      <c r="IPV12" s="249"/>
      <c r="IPW12" s="249"/>
      <c r="IPX12" s="249"/>
      <c r="IPY12" s="249"/>
      <c r="IPZ12" s="249"/>
      <c r="IQA12" s="249"/>
      <c r="IQB12" s="249"/>
      <c r="IQC12" s="249"/>
      <c r="IQD12" s="249"/>
      <c r="IQE12" s="249"/>
      <c r="IQF12" s="249"/>
      <c r="IQG12" s="249"/>
      <c r="IQH12" s="249"/>
      <c r="IQI12" s="249"/>
      <c r="IQJ12" s="249"/>
      <c r="IQK12" s="249"/>
      <c r="IQL12" s="249"/>
      <c r="IQM12" s="249"/>
      <c r="IQN12" s="249"/>
      <c r="IQO12" s="249"/>
      <c r="IQP12" s="249"/>
      <c r="IQQ12" s="249"/>
      <c r="IQR12" s="249"/>
      <c r="IQS12" s="249"/>
      <c r="IQT12" s="249"/>
      <c r="IQU12" s="249"/>
      <c r="IQV12" s="249"/>
      <c r="IQW12" s="249"/>
      <c r="IQX12" s="249"/>
      <c r="IQY12" s="249"/>
      <c r="IQZ12" s="249"/>
      <c r="IRA12" s="249"/>
      <c r="IRB12" s="249"/>
      <c r="IRC12" s="249"/>
      <c r="IRD12" s="249"/>
      <c r="IRE12" s="249"/>
      <c r="IRF12" s="249"/>
      <c r="IRG12" s="249"/>
      <c r="IRH12" s="249"/>
      <c r="IRI12" s="249"/>
      <c r="IRJ12" s="249"/>
      <c r="IRK12" s="249"/>
      <c r="IRL12" s="249"/>
      <c r="IRM12" s="249"/>
      <c r="IRN12" s="249"/>
      <c r="IRO12" s="249"/>
      <c r="IRP12" s="249"/>
      <c r="IRQ12" s="249"/>
      <c r="IRR12" s="249"/>
      <c r="IRS12" s="249"/>
      <c r="IRT12" s="249"/>
      <c r="IRU12" s="249"/>
      <c r="IRV12" s="249"/>
      <c r="IRW12" s="249"/>
      <c r="IRX12" s="249"/>
      <c r="IRY12" s="249"/>
      <c r="IRZ12" s="249"/>
      <c r="ISA12" s="249"/>
      <c r="ISB12" s="249"/>
      <c r="ISC12" s="249"/>
      <c r="ISD12" s="249"/>
      <c r="ISE12" s="249"/>
      <c r="ISF12" s="249"/>
      <c r="ISG12" s="249"/>
      <c r="ISH12" s="249"/>
      <c r="ISI12" s="249"/>
      <c r="ISJ12" s="249"/>
      <c r="ISK12" s="249"/>
      <c r="ISL12" s="249"/>
      <c r="ISM12" s="249"/>
      <c r="ISN12" s="249"/>
      <c r="ISO12" s="249"/>
      <c r="ISP12" s="249"/>
      <c r="ISQ12" s="249"/>
      <c r="ISR12" s="249"/>
      <c r="ISS12" s="249"/>
      <c r="IST12" s="249"/>
      <c r="ISU12" s="249"/>
      <c r="ISV12" s="249"/>
      <c r="ISW12" s="249"/>
      <c r="ISX12" s="249"/>
      <c r="ISY12" s="249"/>
      <c r="ISZ12" s="249"/>
      <c r="ITA12" s="249"/>
      <c r="ITB12" s="249"/>
      <c r="ITC12" s="249"/>
      <c r="ITD12" s="249"/>
      <c r="ITE12" s="249"/>
      <c r="ITF12" s="249"/>
      <c r="ITG12" s="249"/>
      <c r="ITH12" s="249"/>
      <c r="ITI12" s="249"/>
      <c r="ITJ12" s="249"/>
      <c r="ITK12" s="249"/>
      <c r="ITL12" s="249"/>
      <c r="ITM12" s="249"/>
      <c r="ITN12" s="249"/>
      <c r="ITO12" s="249"/>
      <c r="ITP12" s="249"/>
      <c r="ITQ12" s="249"/>
      <c r="ITR12" s="249"/>
      <c r="ITS12" s="249"/>
      <c r="ITT12" s="249"/>
      <c r="ITU12" s="249"/>
      <c r="ITV12" s="249"/>
      <c r="ITW12" s="249"/>
      <c r="ITX12" s="249"/>
      <c r="ITY12" s="249"/>
      <c r="ITZ12" s="249"/>
      <c r="IUA12" s="249"/>
      <c r="IUB12" s="249"/>
      <c r="IUC12" s="249"/>
      <c r="IUD12" s="249"/>
      <c r="IUE12" s="249"/>
      <c r="IUF12" s="249"/>
      <c r="IUG12" s="249"/>
      <c r="IUH12" s="249"/>
      <c r="IUI12" s="249"/>
      <c r="IUJ12" s="249"/>
      <c r="IUK12" s="249"/>
      <c r="IUL12" s="249"/>
      <c r="IUM12" s="249"/>
      <c r="IUN12" s="249"/>
      <c r="IUO12" s="249"/>
      <c r="IUP12" s="249"/>
      <c r="IUQ12" s="249"/>
      <c r="IUR12" s="249"/>
      <c r="IUS12" s="249"/>
      <c r="IUT12" s="249"/>
      <c r="IUU12" s="249"/>
      <c r="IUV12" s="249"/>
      <c r="IUW12" s="249"/>
      <c r="IUX12" s="249"/>
      <c r="IUY12" s="249"/>
      <c r="IUZ12" s="249"/>
      <c r="IVA12" s="249"/>
      <c r="IVB12" s="249"/>
      <c r="IVC12" s="249"/>
      <c r="IVD12" s="249"/>
      <c r="IVE12" s="249"/>
      <c r="IVF12" s="249"/>
      <c r="IVG12" s="249"/>
      <c r="IVH12" s="249"/>
      <c r="IVI12" s="249"/>
      <c r="IVJ12" s="249"/>
      <c r="IVK12" s="249"/>
      <c r="IVL12" s="249"/>
      <c r="IVM12" s="249"/>
      <c r="IVN12" s="249"/>
      <c r="IVO12" s="249"/>
      <c r="IVP12" s="249"/>
      <c r="IVQ12" s="249"/>
      <c r="IVR12" s="249"/>
      <c r="IVS12" s="249"/>
      <c r="IVT12" s="249"/>
      <c r="IVU12" s="249"/>
      <c r="IVV12" s="249"/>
      <c r="IVW12" s="249"/>
      <c r="IVX12" s="249"/>
      <c r="IVY12" s="249"/>
      <c r="IVZ12" s="249"/>
      <c r="IWA12" s="249"/>
      <c r="IWB12" s="249"/>
      <c r="IWC12" s="249"/>
      <c r="IWD12" s="249"/>
      <c r="IWE12" s="249"/>
      <c r="IWF12" s="249"/>
      <c r="IWG12" s="249"/>
      <c r="IWH12" s="249"/>
      <c r="IWI12" s="249"/>
      <c r="IWJ12" s="249"/>
      <c r="IWK12" s="249"/>
      <c r="IWL12" s="249"/>
      <c r="IWM12" s="249"/>
      <c r="IWN12" s="249"/>
      <c r="IWO12" s="249"/>
      <c r="IWP12" s="249"/>
      <c r="IWQ12" s="249"/>
      <c r="IWR12" s="249"/>
      <c r="IWS12" s="249"/>
      <c r="IWT12" s="249"/>
      <c r="IWU12" s="249"/>
      <c r="IWV12" s="249"/>
      <c r="IWW12" s="249"/>
      <c r="IWX12" s="249"/>
      <c r="IWY12" s="249"/>
      <c r="IWZ12" s="249"/>
      <c r="IXA12" s="249"/>
      <c r="IXB12" s="249"/>
      <c r="IXC12" s="249"/>
      <c r="IXD12" s="249"/>
      <c r="IXE12" s="249"/>
      <c r="IXF12" s="249"/>
      <c r="IXG12" s="249"/>
      <c r="IXH12" s="249"/>
      <c r="IXI12" s="249"/>
      <c r="IXJ12" s="249"/>
      <c r="IXK12" s="249"/>
      <c r="IXL12" s="249"/>
      <c r="IXM12" s="249"/>
      <c r="IXN12" s="249"/>
      <c r="IXO12" s="249"/>
      <c r="IXP12" s="249"/>
      <c r="IXQ12" s="249"/>
      <c r="IXR12" s="249"/>
      <c r="IXS12" s="249"/>
      <c r="IXT12" s="249"/>
      <c r="IXU12" s="249"/>
      <c r="IXV12" s="249"/>
      <c r="IXW12" s="249"/>
      <c r="IXX12" s="249"/>
      <c r="IXY12" s="249"/>
      <c r="IXZ12" s="249"/>
      <c r="IYA12" s="249"/>
      <c r="IYB12" s="249"/>
      <c r="IYC12" s="249"/>
      <c r="IYD12" s="249"/>
      <c r="IYE12" s="249"/>
      <c r="IYF12" s="249"/>
      <c r="IYG12" s="249"/>
      <c r="IYH12" s="249"/>
      <c r="IYI12" s="249"/>
      <c r="IYJ12" s="249"/>
      <c r="IYK12" s="249"/>
      <c r="IYL12" s="249"/>
      <c r="IYM12" s="249"/>
      <c r="IYN12" s="249"/>
      <c r="IYO12" s="249"/>
      <c r="IYP12" s="249"/>
      <c r="IYQ12" s="249"/>
      <c r="IYR12" s="249"/>
      <c r="IYS12" s="249"/>
      <c r="IYT12" s="249"/>
      <c r="IYU12" s="249"/>
      <c r="IYV12" s="249"/>
      <c r="IYW12" s="249"/>
      <c r="IYX12" s="249"/>
      <c r="IYY12" s="249"/>
      <c r="IYZ12" s="249"/>
      <c r="IZA12" s="249"/>
      <c r="IZB12" s="249"/>
      <c r="IZC12" s="249"/>
      <c r="IZD12" s="249"/>
      <c r="IZE12" s="249"/>
      <c r="IZF12" s="249"/>
      <c r="IZG12" s="249"/>
      <c r="IZH12" s="249"/>
      <c r="IZI12" s="249"/>
      <c r="IZJ12" s="249"/>
      <c r="IZK12" s="249"/>
      <c r="IZL12" s="249"/>
      <c r="IZM12" s="249"/>
      <c r="IZN12" s="249"/>
      <c r="IZO12" s="249"/>
      <c r="IZP12" s="249"/>
      <c r="IZQ12" s="249"/>
      <c r="IZR12" s="249"/>
      <c r="IZS12" s="249"/>
      <c r="IZT12" s="249"/>
      <c r="IZU12" s="249"/>
      <c r="IZV12" s="249"/>
      <c r="IZW12" s="249"/>
      <c r="IZX12" s="249"/>
      <c r="IZY12" s="249"/>
      <c r="IZZ12" s="249"/>
      <c r="JAA12" s="249"/>
      <c r="JAB12" s="249"/>
      <c r="JAC12" s="249"/>
      <c r="JAD12" s="249"/>
      <c r="JAE12" s="249"/>
      <c r="JAF12" s="249"/>
      <c r="JAG12" s="249"/>
      <c r="JAH12" s="249"/>
      <c r="JAI12" s="249"/>
      <c r="JAJ12" s="249"/>
      <c r="JAK12" s="249"/>
      <c r="JAL12" s="249"/>
      <c r="JAM12" s="249"/>
      <c r="JAN12" s="249"/>
      <c r="JAO12" s="249"/>
      <c r="JAP12" s="249"/>
      <c r="JAQ12" s="249"/>
      <c r="JAR12" s="249"/>
      <c r="JAS12" s="249"/>
      <c r="JAT12" s="249"/>
      <c r="JAU12" s="249"/>
      <c r="JAV12" s="249"/>
      <c r="JAW12" s="249"/>
      <c r="JAX12" s="249"/>
      <c r="JAY12" s="249"/>
      <c r="JAZ12" s="249"/>
      <c r="JBA12" s="249"/>
      <c r="JBB12" s="249"/>
      <c r="JBC12" s="249"/>
      <c r="JBD12" s="249"/>
      <c r="JBE12" s="249"/>
      <c r="JBF12" s="249"/>
      <c r="JBG12" s="249"/>
      <c r="JBH12" s="249"/>
      <c r="JBI12" s="249"/>
      <c r="JBJ12" s="249"/>
      <c r="JBK12" s="249"/>
      <c r="JBL12" s="249"/>
      <c r="JBM12" s="249"/>
      <c r="JBN12" s="249"/>
      <c r="JBO12" s="249"/>
      <c r="JBP12" s="249"/>
      <c r="JBQ12" s="249"/>
      <c r="JBR12" s="249"/>
      <c r="JBS12" s="249"/>
      <c r="JBT12" s="249"/>
      <c r="JBU12" s="249"/>
      <c r="JBV12" s="249"/>
      <c r="JBW12" s="249"/>
      <c r="JBX12" s="249"/>
      <c r="JBY12" s="249"/>
      <c r="JBZ12" s="249"/>
      <c r="JCA12" s="249"/>
      <c r="JCB12" s="249"/>
      <c r="JCC12" s="249"/>
      <c r="JCD12" s="249"/>
      <c r="JCE12" s="249"/>
      <c r="JCF12" s="249"/>
      <c r="JCG12" s="249"/>
      <c r="JCH12" s="249"/>
      <c r="JCI12" s="249"/>
      <c r="JCJ12" s="249"/>
      <c r="JCK12" s="249"/>
      <c r="JCL12" s="249"/>
      <c r="JCM12" s="249"/>
      <c r="JCN12" s="249"/>
      <c r="JCO12" s="249"/>
      <c r="JCP12" s="249"/>
      <c r="JCQ12" s="249"/>
      <c r="JCR12" s="249"/>
      <c r="JCS12" s="249"/>
      <c r="JCT12" s="249"/>
      <c r="JCU12" s="249"/>
      <c r="JCV12" s="249"/>
      <c r="JCW12" s="249"/>
      <c r="JCX12" s="249"/>
      <c r="JCY12" s="249"/>
      <c r="JCZ12" s="249"/>
      <c r="JDA12" s="249"/>
      <c r="JDB12" s="249"/>
      <c r="JDC12" s="249"/>
      <c r="JDD12" s="249"/>
      <c r="JDE12" s="249"/>
      <c r="JDF12" s="249"/>
      <c r="JDG12" s="249"/>
      <c r="JDH12" s="249"/>
      <c r="JDI12" s="249"/>
      <c r="JDJ12" s="249"/>
      <c r="JDK12" s="249"/>
      <c r="JDL12" s="249"/>
      <c r="JDM12" s="249"/>
      <c r="JDN12" s="249"/>
      <c r="JDO12" s="249"/>
      <c r="JDP12" s="249"/>
      <c r="JDQ12" s="249"/>
      <c r="JDR12" s="249"/>
      <c r="JDS12" s="249"/>
      <c r="JDT12" s="249"/>
      <c r="JDU12" s="249"/>
      <c r="JDV12" s="249"/>
      <c r="JDW12" s="249"/>
      <c r="JDX12" s="249"/>
      <c r="JDY12" s="249"/>
      <c r="JDZ12" s="249"/>
      <c r="JEA12" s="249"/>
      <c r="JEB12" s="249"/>
      <c r="JEC12" s="249"/>
      <c r="JED12" s="249"/>
      <c r="JEE12" s="249"/>
      <c r="JEF12" s="249"/>
      <c r="JEG12" s="249"/>
      <c r="JEH12" s="249"/>
      <c r="JEI12" s="249"/>
      <c r="JEJ12" s="249"/>
      <c r="JEK12" s="249"/>
      <c r="JEL12" s="249"/>
      <c r="JEM12" s="249"/>
      <c r="JEN12" s="249"/>
      <c r="JEO12" s="249"/>
      <c r="JEP12" s="249"/>
      <c r="JEQ12" s="249"/>
      <c r="JER12" s="249"/>
      <c r="JES12" s="249"/>
      <c r="JET12" s="249"/>
      <c r="JEU12" s="249"/>
      <c r="JEV12" s="249"/>
      <c r="JEW12" s="249"/>
      <c r="JEX12" s="249"/>
      <c r="JEY12" s="249"/>
      <c r="JEZ12" s="249"/>
      <c r="JFA12" s="249"/>
      <c r="JFB12" s="249"/>
      <c r="JFC12" s="249"/>
      <c r="JFD12" s="249"/>
      <c r="JFE12" s="249"/>
      <c r="JFF12" s="249"/>
      <c r="JFG12" s="249"/>
      <c r="JFH12" s="249"/>
      <c r="JFI12" s="249"/>
      <c r="JFJ12" s="249"/>
      <c r="JFK12" s="249"/>
      <c r="JFL12" s="249"/>
      <c r="JFM12" s="249"/>
      <c r="JFN12" s="249"/>
      <c r="JFO12" s="249"/>
      <c r="JFP12" s="249"/>
      <c r="JFQ12" s="249"/>
      <c r="JFR12" s="249"/>
      <c r="JFS12" s="249"/>
      <c r="JFT12" s="249"/>
      <c r="JFU12" s="249"/>
      <c r="JFV12" s="249"/>
      <c r="JFW12" s="249"/>
      <c r="JFX12" s="249"/>
      <c r="JFY12" s="249"/>
      <c r="JFZ12" s="249"/>
      <c r="JGA12" s="249"/>
      <c r="JGB12" s="249"/>
      <c r="JGC12" s="249"/>
      <c r="JGD12" s="249"/>
      <c r="JGE12" s="249"/>
      <c r="JGF12" s="249"/>
      <c r="JGG12" s="249"/>
      <c r="JGH12" s="249"/>
      <c r="JGI12" s="249"/>
      <c r="JGJ12" s="249"/>
      <c r="JGK12" s="249"/>
      <c r="JGL12" s="249"/>
      <c r="JGM12" s="249"/>
      <c r="JGN12" s="249"/>
      <c r="JGO12" s="249"/>
      <c r="JGP12" s="249"/>
      <c r="JGQ12" s="249"/>
      <c r="JGR12" s="249"/>
      <c r="JGS12" s="249"/>
      <c r="JGT12" s="249"/>
      <c r="JGU12" s="249"/>
      <c r="JGV12" s="249"/>
      <c r="JGW12" s="249"/>
      <c r="JGX12" s="249"/>
      <c r="JGY12" s="249"/>
      <c r="JGZ12" s="249"/>
      <c r="JHA12" s="249"/>
      <c r="JHB12" s="249"/>
      <c r="JHC12" s="249"/>
      <c r="JHD12" s="249"/>
      <c r="JHE12" s="249"/>
      <c r="JHF12" s="249"/>
      <c r="JHG12" s="249"/>
      <c r="JHH12" s="249"/>
      <c r="JHI12" s="249"/>
      <c r="JHJ12" s="249"/>
      <c r="JHK12" s="249"/>
      <c r="JHL12" s="249"/>
      <c r="JHM12" s="249"/>
      <c r="JHN12" s="249"/>
      <c r="JHO12" s="249"/>
      <c r="JHP12" s="249"/>
      <c r="JHQ12" s="249"/>
      <c r="JHR12" s="249"/>
      <c r="JHS12" s="249"/>
      <c r="JHT12" s="249"/>
      <c r="JHU12" s="249"/>
      <c r="JHV12" s="249"/>
      <c r="JHW12" s="249"/>
      <c r="JHX12" s="249"/>
      <c r="JHY12" s="249"/>
      <c r="JHZ12" s="249"/>
      <c r="JIA12" s="249"/>
      <c r="JIB12" s="249"/>
      <c r="JIC12" s="249"/>
      <c r="JID12" s="249"/>
      <c r="JIE12" s="249"/>
      <c r="JIF12" s="249"/>
      <c r="JIG12" s="249"/>
      <c r="JIH12" s="249"/>
      <c r="JII12" s="249"/>
      <c r="JIJ12" s="249"/>
      <c r="JIK12" s="249"/>
      <c r="JIL12" s="249"/>
      <c r="JIM12" s="249"/>
      <c r="JIN12" s="249"/>
      <c r="JIO12" s="249"/>
      <c r="JIP12" s="249"/>
      <c r="JIQ12" s="249"/>
      <c r="JIR12" s="249"/>
      <c r="JIS12" s="249"/>
      <c r="JIT12" s="249"/>
      <c r="JIU12" s="249"/>
      <c r="JIV12" s="249"/>
      <c r="JIW12" s="249"/>
      <c r="JIX12" s="249"/>
      <c r="JIY12" s="249"/>
      <c r="JIZ12" s="249"/>
      <c r="JJA12" s="249"/>
      <c r="JJB12" s="249"/>
      <c r="JJC12" s="249"/>
      <c r="JJD12" s="249"/>
      <c r="JJE12" s="249"/>
      <c r="JJF12" s="249"/>
      <c r="JJG12" s="249"/>
      <c r="JJH12" s="249"/>
      <c r="JJI12" s="249"/>
      <c r="JJJ12" s="249"/>
      <c r="JJK12" s="249"/>
      <c r="JJL12" s="249"/>
      <c r="JJM12" s="249"/>
      <c r="JJN12" s="249"/>
      <c r="JJO12" s="249"/>
      <c r="JJP12" s="249"/>
      <c r="JJQ12" s="249"/>
      <c r="JJR12" s="249"/>
      <c r="JJS12" s="249"/>
      <c r="JJT12" s="249"/>
      <c r="JJU12" s="249"/>
      <c r="JJV12" s="249"/>
      <c r="JJW12" s="249"/>
      <c r="JJX12" s="249"/>
      <c r="JJY12" s="249"/>
      <c r="JJZ12" s="249"/>
      <c r="JKA12" s="249"/>
      <c r="JKB12" s="249"/>
      <c r="JKC12" s="249"/>
      <c r="JKD12" s="249"/>
      <c r="JKE12" s="249"/>
      <c r="JKF12" s="249"/>
      <c r="JKG12" s="249"/>
      <c r="JKH12" s="249"/>
      <c r="JKI12" s="249"/>
      <c r="JKJ12" s="249"/>
      <c r="JKK12" s="249"/>
      <c r="JKL12" s="249"/>
      <c r="JKM12" s="249"/>
      <c r="JKN12" s="249"/>
      <c r="JKO12" s="249"/>
      <c r="JKP12" s="249"/>
      <c r="JKQ12" s="249"/>
      <c r="JKR12" s="249"/>
      <c r="JKS12" s="249"/>
      <c r="JKT12" s="249"/>
      <c r="JKU12" s="249"/>
      <c r="JKV12" s="249"/>
      <c r="JKW12" s="249"/>
      <c r="JKX12" s="249"/>
      <c r="JKY12" s="249"/>
      <c r="JKZ12" s="249"/>
      <c r="JLA12" s="249"/>
      <c r="JLB12" s="249"/>
      <c r="JLC12" s="249"/>
      <c r="JLD12" s="249"/>
      <c r="JLE12" s="249"/>
      <c r="JLF12" s="249"/>
      <c r="JLG12" s="249"/>
      <c r="JLH12" s="249"/>
      <c r="JLI12" s="249"/>
      <c r="JLJ12" s="249"/>
      <c r="JLK12" s="249"/>
      <c r="JLL12" s="249"/>
      <c r="JLM12" s="249"/>
      <c r="JLN12" s="249"/>
      <c r="JLO12" s="249"/>
      <c r="JLP12" s="249"/>
      <c r="JLQ12" s="249"/>
      <c r="JLR12" s="249"/>
      <c r="JLS12" s="249"/>
      <c r="JLT12" s="249"/>
      <c r="JLU12" s="249"/>
      <c r="JLV12" s="249"/>
      <c r="JLW12" s="249"/>
      <c r="JLX12" s="249"/>
      <c r="JLY12" s="249"/>
      <c r="JLZ12" s="249"/>
      <c r="JMA12" s="249"/>
      <c r="JMB12" s="249"/>
      <c r="JMC12" s="249"/>
      <c r="JMD12" s="249"/>
      <c r="JME12" s="249"/>
      <c r="JMF12" s="249"/>
      <c r="JMG12" s="249"/>
      <c r="JMH12" s="249"/>
      <c r="JMI12" s="249"/>
      <c r="JMJ12" s="249"/>
      <c r="JMK12" s="249"/>
      <c r="JML12" s="249"/>
      <c r="JMM12" s="249"/>
      <c r="JMN12" s="249"/>
      <c r="JMO12" s="249"/>
      <c r="JMP12" s="249"/>
      <c r="JMQ12" s="249"/>
      <c r="JMR12" s="249"/>
      <c r="JMS12" s="249"/>
      <c r="JMT12" s="249"/>
      <c r="JMU12" s="249"/>
      <c r="JMV12" s="249"/>
      <c r="JMW12" s="249"/>
      <c r="JMX12" s="249"/>
      <c r="JMY12" s="249"/>
      <c r="JMZ12" s="249"/>
      <c r="JNA12" s="249"/>
      <c r="JNB12" s="249"/>
      <c r="JNC12" s="249"/>
      <c r="JND12" s="249"/>
      <c r="JNE12" s="249"/>
      <c r="JNF12" s="249"/>
      <c r="JNG12" s="249"/>
      <c r="JNH12" s="249"/>
      <c r="JNI12" s="249"/>
      <c r="JNJ12" s="249"/>
      <c r="JNK12" s="249"/>
      <c r="JNL12" s="249"/>
      <c r="JNM12" s="249"/>
      <c r="JNN12" s="249"/>
      <c r="JNO12" s="249"/>
      <c r="JNP12" s="249"/>
      <c r="JNQ12" s="249"/>
      <c r="JNR12" s="249"/>
      <c r="JNS12" s="249"/>
      <c r="JNT12" s="249"/>
      <c r="JNU12" s="249"/>
      <c r="JNV12" s="249"/>
      <c r="JNW12" s="249"/>
      <c r="JNX12" s="249"/>
      <c r="JNY12" s="249"/>
      <c r="JNZ12" s="249"/>
      <c r="JOA12" s="249"/>
      <c r="JOB12" s="249"/>
      <c r="JOC12" s="249"/>
      <c r="JOD12" s="249"/>
      <c r="JOE12" s="249"/>
      <c r="JOF12" s="249"/>
      <c r="JOG12" s="249"/>
      <c r="JOH12" s="249"/>
      <c r="JOI12" s="249"/>
      <c r="JOJ12" s="249"/>
      <c r="JOK12" s="249"/>
      <c r="JOL12" s="249"/>
      <c r="JOM12" s="249"/>
      <c r="JON12" s="249"/>
      <c r="JOO12" s="249"/>
      <c r="JOP12" s="249"/>
      <c r="JOQ12" s="249"/>
      <c r="JOR12" s="249"/>
      <c r="JOS12" s="249"/>
      <c r="JOT12" s="249"/>
      <c r="JOU12" s="249"/>
      <c r="JOV12" s="249"/>
      <c r="JOW12" s="249"/>
      <c r="JOX12" s="249"/>
      <c r="JOY12" s="249"/>
      <c r="JOZ12" s="249"/>
      <c r="JPA12" s="249"/>
      <c r="JPB12" s="249"/>
      <c r="JPC12" s="249"/>
      <c r="JPD12" s="249"/>
      <c r="JPE12" s="249"/>
      <c r="JPF12" s="249"/>
      <c r="JPG12" s="249"/>
      <c r="JPH12" s="249"/>
      <c r="JPI12" s="249"/>
      <c r="JPJ12" s="249"/>
      <c r="JPK12" s="249"/>
      <c r="JPL12" s="249"/>
      <c r="JPM12" s="249"/>
      <c r="JPN12" s="249"/>
      <c r="JPO12" s="249"/>
      <c r="JPP12" s="249"/>
      <c r="JPQ12" s="249"/>
      <c r="JPR12" s="249"/>
      <c r="JPS12" s="249"/>
      <c r="JPT12" s="249"/>
      <c r="JPU12" s="249"/>
      <c r="JPV12" s="249"/>
      <c r="JPW12" s="249"/>
      <c r="JPX12" s="249"/>
      <c r="JPY12" s="249"/>
      <c r="JPZ12" s="249"/>
      <c r="JQA12" s="249"/>
      <c r="JQB12" s="249"/>
      <c r="JQC12" s="249"/>
      <c r="JQD12" s="249"/>
      <c r="JQE12" s="249"/>
      <c r="JQF12" s="249"/>
      <c r="JQG12" s="249"/>
      <c r="JQH12" s="249"/>
      <c r="JQI12" s="249"/>
      <c r="JQJ12" s="249"/>
      <c r="JQK12" s="249"/>
      <c r="JQL12" s="249"/>
      <c r="JQM12" s="249"/>
      <c r="JQN12" s="249"/>
      <c r="JQO12" s="249"/>
      <c r="JQP12" s="249"/>
      <c r="JQQ12" s="249"/>
      <c r="JQR12" s="249"/>
      <c r="JQS12" s="249"/>
      <c r="JQT12" s="249"/>
      <c r="JQU12" s="249"/>
      <c r="JQV12" s="249"/>
      <c r="JQW12" s="249"/>
      <c r="JQX12" s="249"/>
      <c r="JQY12" s="249"/>
      <c r="JQZ12" s="249"/>
      <c r="JRA12" s="249"/>
      <c r="JRB12" s="249"/>
      <c r="JRC12" s="249"/>
      <c r="JRD12" s="249"/>
      <c r="JRE12" s="249"/>
      <c r="JRF12" s="249"/>
      <c r="JRG12" s="249"/>
      <c r="JRH12" s="249"/>
      <c r="JRI12" s="249"/>
      <c r="JRJ12" s="249"/>
      <c r="JRK12" s="249"/>
      <c r="JRL12" s="249"/>
      <c r="JRM12" s="249"/>
      <c r="JRN12" s="249"/>
      <c r="JRO12" s="249"/>
      <c r="JRP12" s="249"/>
      <c r="JRQ12" s="249"/>
      <c r="JRR12" s="249"/>
      <c r="JRS12" s="249"/>
      <c r="JRT12" s="249"/>
      <c r="JRU12" s="249"/>
      <c r="JRV12" s="249"/>
      <c r="JRW12" s="249"/>
      <c r="JRX12" s="249"/>
      <c r="JRY12" s="249"/>
      <c r="JRZ12" s="249"/>
      <c r="JSA12" s="249"/>
      <c r="JSB12" s="249"/>
      <c r="JSC12" s="249"/>
      <c r="JSD12" s="249"/>
      <c r="JSE12" s="249"/>
      <c r="JSF12" s="249"/>
      <c r="JSG12" s="249"/>
      <c r="JSH12" s="249"/>
      <c r="JSI12" s="249"/>
      <c r="JSJ12" s="249"/>
      <c r="JSK12" s="249"/>
      <c r="JSL12" s="249"/>
      <c r="JSM12" s="249"/>
      <c r="JSN12" s="249"/>
      <c r="JSO12" s="249"/>
      <c r="JSP12" s="249"/>
      <c r="JSQ12" s="249"/>
      <c r="JSR12" s="249"/>
      <c r="JSS12" s="249"/>
      <c r="JST12" s="249"/>
      <c r="JSU12" s="249"/>
      <c r="JSV12" s="249"/>
      <c r="JSW12" s="249"/>
      <c r="JSX12" s="249"/>
      <c r="JSY12" s="249"/>
      <c r="JSZ12" s="249"/>
      <c r="JTA12" s="249"/>
      <c r="JTB12" s="249"/>
      <c r="JTC12" s="249"/>
      <c r="JTD12" s="249"/>
      <c r="JTE12" s="249"/>
      <c r="JTF12" s="249"/>
      <c r="JTG12" s="249"/>
      <c r="JTH12" s="249"/>
      <c r="JTI12" s="249"/>
      <c r="JTJ12" s="249"/>
      <c r="JTK12" s="249"/>
      <c r="JTL12" s="249"/>
      <c r="JTM12" s="249"/>
      <c r="JTN12" s="249"/>
      <c r="JTO12" s="249"/>
      <c r="JTP12" s="249"/>
      <c r="JTQ12" s="249"/>
      <c r="JTR12" s="249"/>
      <c r="JTS12" s="249"/>
      <c r="JTT12" s="249"/>
      <c r="JTU12" s="249"/>
      <c r="JTV12" s="249"/>
      <c r="JTW12" s="249"/>
      <c r="JTX12" s="249"/>
      <c r="JTY12" s="249"/>
      <c r="JTZ12" s="249"/>
      <c r="JUA12" s="249"/>
      <c r="JUB12" s="249"/>
      <c r="JUC12" s="249"/>
      <c r="JUD12" s="249"/>
      <c r="JUE12" s="249"/>
      <c r="JUF12" s="249"/>
      <c r="JUG12" s="249"/>
      <c r="JUH12" s="249"/>
      <c r="JUI12" s="249"/>
      <c r="JUJ12" s="249"/>
      <c r="JUK12" s="249"/>
      <c r="JUL12" s="249"/>
      <c r="JUM12" s="249"/>
      <c r="JUN12" s="249"/>
      <c r="JUO12" s="249"/>
      <c r="JUP12" s="249"/>
      <c r="JUQ12" s="249"/>
      <c r="JUR12" s="249"/>
      <c r="JUS12" s="249"/>
      <c r="JUT12" s="249"/>
      <c r="JUU12" s="249"/>
      <c r="JUV12" s="249"/>
      <c r="JUW12" s="249"/>
      <c r="JUX12" s="249"/>
      <c r="JUY12" s="249"/>
      <c r="JUZ12" s="249"/>
      <c r="JVA12" s="249"/>
      <c r="JVB12" s="249"/>
      <c r="JVC12" s="249"/>
      <c r="JVD12" s="249"/>
      <c r="JVE12" s="249"/>
      <c r="JVF12" s="249"/>
      <c r="JVG12" s="249"/>
      <c r="JVH12" s="249"/>
      <c r="JVI12" s="249"/>
      <c r="JVJ12" s="249"/>
      <c r="JVK12" s="249"/>
      <c r="JVL12" s="249"/>
      <c r="JVM12" s="249"/>
      <c r="JVN12" s="249"/>
      <c r="JVO12" s="249"/>
      <c r="JVP12" s="249"/>
      <c r="JVQ12" s="249"/>
      <c r="JVR12" s="249"/>
      <c r="JVS12" s="249"/>
      <c r="JVT12" s="249"/>
      <c r="JVU12" s="249"/>
      <c r="JVV12" s="249"/>
      <c r="JVW12" s="249"/>
      <c r="JVX12" s="249"/>
      <c r="JVY12" s="249"/>
      <c r="JVZ12" s="249"/>
      <c r="JWA12" s="249"/>
      <c r="JWB12" s="249"/>
      <c r="JWC12" s="249"/>
      <c r="JWD12" s="249"/>
      <c r="JWE12" s="249"/>
      <c r="JWF12" s="249"/>
      <c r="JWG12" s="249"/>
      <c r="JWH12" s="249"/>
      <c r="JWI12" s="249"/>
      <c r="JWJ12" s="249"/>
      <c r="JWK12" s="249"/>
      <c r="JWL12" s="249"/>
      <c r="JWM12" s="249"/>
      <c r="JWN12" s="249"/>
      <c r="JWO12" s="249"/>
      <c r="JWP12" s="249"/>
      <c r="JWQ12" s="249"/>
      <c r="JWR12" s="249"/>
      <c r="JWS12" s="249"/>
      <c r="JWT12" s="249"/>
      <c r="JWU12" s="249"/>
      <c r="JWV12" s="249"/>
      <c r="JWW12" s="249"/>
      <c r="JWX12" s="249"/>
      <c r="JWY12" s="249"/>
      <c r="JWZ12" s="249"/>
      <c r="JXA12" s="249"/>
      <c r="JXB12" s="249"/>
      <c r="JXC12" s="249"/>
      <c r="JXD12" s="249"/>
      <c r="JXE12" s="249"/>
      <c r="JXF12" s="249"/>
      <c r="JXG12" s="249"/>
      <c r="JXH12" s="249"/>
      <c r="JXI12" s="249"/>
      <c r="JXJ12" s="249"/>
      <c r="JXK12" s="249"/>
      <c r="JXL12" s="249"/>
      <c r="JXM12" s="249"/>
      <c r="JXN12" s="249"/>
      <c r="JXO12" s="249"/>
      <c r="JXP12" s="249"/>
      <c r="JXQ12" s="249"/>
      <c r="JXR12" s="249"/>
      <c r="JXS12" s="249"/>
      <c r="JXT12" s="249"/>
      <c r="JXU12" s="249"/>
      <c r="JXV12" s="249"/>
      <c r="JXW12" s="249"/>
      <c r="JXX12" s="249"/>
      <c r="JXY12" s="249"/>
      <c r="JXZ12" s="249"/>
      <c r="JYA12" s="249"/>
      <c r="JYB12" s="249"/>
      <c r="JYC12" s="249"/>
      <c r="JYD12" s="249"/>
      <c r="JYE12" s="249"/>
      <c r="JYF12" s="249"/>
      <c r="JYG12" s="249"/>
      <c r="JYH12" s="249"/>
      <c r="JYI12" s="249"/>
      <c r="JYJ12" s="249"/>
      <c r="JYK12" s="249"/>
      <c r="JYL12" s="249"/>
      <c r="JYM12" s="249"/>
      <c r="JYN12" s="249"/>
      <c r="JYO12" s="249"/>
      <c r="JYP12" s="249"/>
      <c r="JYQ12" s="249"/>
      <c r="JYR12" s="249"/>
      <c r="JYS12" s="249"/>
      <c r="JYT12" s="249"/>
      <c r="JYU12" s="249"/>
      <c r="JYV12" s="249"/>
      <c r="JYW12" s="249"/>
      <c r="JYX12" s="249"/>
      <c r="JYY12" s="249"/>
      <c r="JYZ12" s="249"/>
      <c r="JZA12" s="249"/>
      <c r="JZB12" s="249"/>
      <c r="JZC12" s="249"/>
      <c r="JZD12" s="249"/>
      <c r="JZE12" s="249"/>
      <c r="JZF12" s="249"/>
      <c r="JZG12" s="249"/>
      <c r="JZH12" s="249"/>
      <c r="JZI12" s="249"/>
      <c r="JZJ12" s="249"/>
      <c r="JZK12" s="249"/>
      <c r="JZL12" s="249"/>
      <c r="JZM12" s="249"/>
      <c r="JZN12" s="249"/>
      <c r="JZO12" s="249"/>
      <c r="JZP12" s="249"/>
      <c r="JZQ12" s="249"/>
      <c r="JZR12" s="249"/>
      <c r="JZS12" s="249"/>
      <c r="JZT12" s="249"/>
      <c r="JZU12" s="249"/>
      <c r="JZV12" s="249"/>
      <c r="JZW12" s="249"/>
      <c r="JZX12" s="249"/>
      <c r="JZY12" s="249"/>
      <c r="JZZ12" s="249"/>
      <c r="KAA12" s="249"/>
      <c r="KAB12" s="249"/>
      <c r="KAC12" s="249"/>
      <c r="KAD12" s="249"/>
      <c r="KAE12" s="249"/>
      <c r="KAF12" s="249"/>
      <c r="KAG12" s="249"/>
      <c r="KAH12" s="249"/>
      <c r="KAI12" s="249"/>
      <c r="KAJ12" s="249"/>
      <c r="KAK12" s="249"/>
      <c r="KAL12" s="249"/>
      <c r="KAM12" s="249"/>
      <c r="KAN12" s="249"/>
      <c r="KAO12" s="249"/>
      <c r="KAP12" s="249"/>
      <c r="KAQ12" s="249"/>
      <c r="KAR12" s="249"/>
      <c r="KAS12" s="249"/>
      <c r="KAT12" s="249"/>
      <c r="KAU12" s="249"/>
      <c r="KAV12" s="249"/>
      <c r="KAW12" s="249"/>
      <c r="KAX12" s="249"/>
      <c r="KAY12" s="249"/>
      <c r="KAZ12" s="249"/>
      <c r="KBA12" s="249"/>
      <c r="KBB12" s="249"/>
      <c r="KBC12" s="249"/>
      <c r="KBD12" s="249"/>
      <c r="KBE12" s="249"/>
      <c r="KBF12" s="249"/>
      <c r="KBG12" s="249"/>
      <c r="KBH12" s="249"/>
      <c r="KBI12" s="249"/>
      <c r="KBJ12" s="249"/>
      <c r="KBK12" s="249"/>
      <c r="KBL12" s="249"/>
      <c r="KBM12" s="249"/>
      <c r="KBN12" s="249"/>
      <c r="KBO12" s="249"/>
      <c r="KBP12" s="249"/>
      <c r="KBQ12" s="249"/>
      <c r="KBR12" s="249"/>
      <c r="KBS12" s="249"/>
      <c r="KBT12" s="249"/>
      <c r="KBU12" s="249"/>
      <c r="KBV12" s="249"/>
      <c r="KBW12" s="249"/>
      <c r="KBX12" s="249"/>
      <c r="KBY12" s="249"/>
      <c r="KBZ12" s="249"/>
      <c r="KCA12" s="249"/>
      <c r="KCB12" s="249"/>
      <c r="KCC12" s="249"/>
      <c r="KCD12" s="249"/>
      <c r="KCE12" s="249"/>
      <c r="KCF12" s="249"/>
      <c r="KCG12" s="249"/>
      <c r="KCH12" s="249"/>
      <c r="KCI12" s="249"/>
      <c r="KCJ12" s="249"/>
      <c r="KCK12" s="249"/>
      <c r="KCL12" s="249"/>
      <c r="KCM12" s="249"/>
      <c r="KCN12" s="249"/>
      <c r="KCO12" s="249"/>
      <c r="KCP12" s="249"/>
      <c r="KCQ12" s="249"/>
      <c r="KCR12" s="249"/>
      <c r="KCS12" s="249"/>
      <c r="KCT12" s="249"/>
      <c r="KCU12" s="249"/>
      <c r="KCV12" s="249"/>
      <c r="KCW12" s="249"/>
      <c r="KCX12" s="249"/>
      <c r="KCY12" s="249"/>
      <c r="KCZ12" s="249"/>
      <c r="KDA12" s="249"/>
      <c r="KDB12" s="249"/>
      <c r="KDC12" s="249"/>
      <c r="KDD12" s="249"/>
      <c r="KDE12" s="249"/>
      <c r="KDF12" s="249"/>
      <c r="KDG12" s="249"/>
      <c r="KDH12" s="249"/>
      <c r="KDI12" s="249"/>
      <c r="KDJ12" s="249"/>
      <c r="KDK12" s="249"/>
      <c r="KDL12" s="249"/>
      <c r="KDM12" s="249"/>
      <c r="KDN12" s="249"/>
      <c r="KDO12" s="249"/>
      <c r="KDP12" s="249"/>
      <c r="KDQ12" s="249"/>
      <c r="KDR12" s="249"/>
      <c r="KDS12" s="249"/>
      <c r="KDT12" s="249"/>
      <c r="KDU12" s="249"/>
      <c r="KDV12" s="249"/>
      <c r="KDW12" s="249"/>
      <c r="KDX12" s="249"/>
      <c r="KDY12" s="249"/>
      <c r="KDZ12" s="249"/>
      <c r="KEA12" s="249"/>
      <c r="KEB12" s="249"/>
      <c r="KEC12" s="249"/>
      <c r="KED12" s="249"/>
      <c r="KEE12" s="249"/>
      <c r="KEF12" s="249"/>
      <c r="KEG12" s="249"/>
      <c r="KEH12" s="249"/>
      <c r="KEI12" s="249"/>
      <c r="KEJ12" s="249"/>
      <c r="KEK12" s="249"/>
      <c r="KEL12" s="249"/>
      <c r="KEM12" s="249"/>
      <c r="KEN12" s="249"/>
      <c r="KEO12" s="249"/>
      <c r="KEP12" s="249"/>
      <c r="KEQ12" s="249"/>
      <c r="KER12" s="249"/>
      <c r="KES12" s="249"/>
      <c r="KET12" s="249"/>
      <c r="KEU12" s="249"/>
      <c r="KEV12" s="249"/>
      <c r="KEW12" s="249"/>
      <c r="KEX12" s="249"/>
      <c r="KEY12" s="249"/>
      <c r="KEZ12" s="249"/>
      <c r="KFA12" s="249"/>
      <c r="KFB12" s="249"/>
      <c r="KFC12" s="249"/>
      <c r="KFD12" s="249"/>
      <c r="KFE12" s="249"/>
      <c r="KFF12" s="249"/>
      <c r="KFG12" s="249"/>
      <c r="KFH12" s="249"/>
      <c r="KFI12" s="249"/>
      <c r="KFJ12" s="249"/>
      <c r="KFK12" s="249"/>
      <c r="KFL12" s="249"/>
      <c r="KFM12" s="249"/>
      <c r="KFN12" s="249"/>
      <c r="KFO12" s="249"/>
      <c r="KFP12" s="249"/>
      <c r="KFQ12" s="249"/>
      <c r="KFR12" s="249"/>
      <c r="KFS12" s="249"/>
      <c r="KFT12" s="249"/>
      <c r="KFU12" s="249"/>
      <c r="KFV12" s="249"/>
      <c r="KFW12" s="249"/>
      <c r="KFX12" s="249"/>
      <c r="KFY12" s="249"/>
      <c r="KFZ12" s="249"/>
      <c r="KGA12" s="249"/>
      <c r="KGB12" s="249"/>
      <c r="KGC12" s="249"/>
      <c r="KGD12" s="249"/>
      <c r="KGE12" s="249"/>
      <c r="KGF12" s="249"/>
      <c r="KGG12" s="249"/>
      <c r="KGH12" s="249"/>
      <c r="KGI12" s="249"/>
      <c r="KGJ12" s="249"/>
      <c r="KGK12" s="249"/>
      <c r="KGL12" s="249"/>
      <c r="KGM12" s="249"/>
      <c r="KGN12" s="249"/>
      <c r="KGO12" s="249"/>
      <c r="KGP12" s="249"/>
      <c r="KGQ12" s="249"/>
      <c r="KGR12" s="249"/>
      <c r="KGS12" s="249"/>
      <c r="KGT12" s="249"/>
      <c r="KGU12" s="249"/>
      <c r="KGV12" s="249"/>
      <c r="KGW12" s="249"/>
      <c r="KGX12" s="249"/>
      <c r="KGY12" s="249"/>
      <c r="KGZ12" s="249"/>
      <c r="KHA12" s="249"/>
      <c r="KHB12" s="249"/>
      <c r="KHC12" s="249"/>
      <c r="KHD12" s="249"/>
      <c r="KHE12" s="249"/>
      <c r="KHF12" s="249"/>
      <c r="KHG12" s="249"/>
      <c r="KHH12" s="249"/>
      <c r="KHI12" s="249"/>
      <c r="KHJ12" s="249"/>
      <c r="KHK12" s="249"/>
      <c r="KHL12" s="249"/>
      <c r="KHM12" s="249"/>
      <c r="KHN12" s="249"/>
      <c r="KHO12" s="249"/>
      <c r="KHP12" s="249"/>
      <c r="KHQ12" s="249"/>
      <c r="KHR12" s="249"/>
      <c r="KHS12" s="249"/>
      <c r="KHT12" s="249"/>
      <c r="KHU12" s="249"/>
      <c r="KHV12" s="249"/>
      <c r="KHW12" s="249"/>
      <c r="KHX12" s="249"/>
      <c r="KHY12" s="249"/>
      <c r="KHZ12" s="249"/>
      <c r="KIA12" s="249"/>
      <c r="KIB12" s="249"/>
      <c r="KIC12" s="249"/>
      <c r="KID12" s="249"/>
      <c r="KIE12" s="249"/>
      <c r="KIF12" s="249"/>
      <c r="KIG12" s="249"/>
      <c r="KIH12" s="249"/>
      <c r="KII12" s="249"/>
      <c r="KIJ12" s="249"/>
      <c r="KIK12" s="249"/>
      <c r="KIL12" s="249"/>
      <c r="KIM12" s="249"/>
      <c r="KIN12" s="249"/>
      <c r="KIO12" s="249"/>
      <c r="KIP12" s="249"/>
      <c r="KIQ12" s="249"/>
      <c r="KIR12" s="249"/>
      <c r="KIS12" s="249"/>
      <c r="KIT12" s="249"/>
      <c r="KIU12" s="249"/>
      <c r="KIV12" s="249"/>
      <c r="KIW12" s="249"/>
      <c r="KIX12" s="249"/>
      <c r="KIY12" s="249"/>
      <c r="KIZ12" s="249"/>
      <c r="KJA12" s="249"/>
      <c r="KJB12" s="249"/>
      <c r="KJC12" s="249"/>
      <c r="KJD12" s="249"/>
      <c r="KJE12" s="249"/>
      <c r="KJF12" s="249"/>
      <c r="KJG12" s="249"/>
      <c r="KJH12" s="249"/>
      <c r="KJI12" s="249"/>
      <c r="KJJ12" s="249"/>
      <c r="KJK12" s="249"/>
      <c r="KJL12" s="249"/>
      <c r="KJM12" s="249"/>
      <c r="KJN12" s="249"/>
      <c r="KJO12" s="249"/>
      <c r="KJP12" s="249"/>
      <c r="KJQ12" s="249"/>
      <c r="KJR12" s="249"/>
      <c r="KJS12" s="249"/>
      <c r="KJT12" s="249"/>
      <c r="KJU12" s="249"/>
      <c r="KJV12" s="249"/>
      <c r="KJW12" s="249"/>
      <c r="KJX12" s="249"/>
      <c r="KJY12" s="249"/>
      <c r="KJZ12" s="249"/>
      <c r="KKA12" s="249"/>
      <c r="KKB12" s="249"/>
      <c r="KKC12" s="249"/>
      <c r="KKD12" s="249"/>
      <c r="KKE12" s="249"/>
      <c r="KKF12" s="249"/>
      <c r="KKG12" s="249"/>
      <c r="KKH12" s="249"/>
      <c r="KKI12" s="249"/>
      <c r="KKJ12" s="249"/>
      <c r="KKK12" s="249"/>
      <c r="KKL12" s="249"/>
      <c r="KKM12" s="249"/>
      <c r="KKN12" s="249"/>
      <c r="KKO12" s="249"/>
      <c r="KKP12" s="249"/>
      <c r="KKQ12" s="249"/>
      <c r="KKR12" s="249"/>
      <c r="KKS12" s="249"/>
      <c r="KKT12" s="249"/>
      <c r="KKU12" s="249"/>
      <c r="KKV12" s="249"/>
      <c r="KKW12" s="249"/>
      <c r="KKX12" s="249"/>
      <c r="KKY12" s="249"/>
      <c r="KKZ12" s="249"/>
      <c r="KLA12" s="249"/>
      <c r="KLB12" s="249"/>
      <c r="KLC12" s="249"/>
      <c r="KLD12" s="249"/>
      <c r="KLE12" s="249"/>
      <c r="KLF12" s="249"/>
      <c r="KLG12" s="249"/>
      <c r="KLH12" s="249"/>
      <c r="KLI12" s="249"/>
      <c r="KLJ12" s="249"/>
      <c r="KLK12" s="249"/>
      <c r="KLL12" s="249"/>
      <c r="KLM12" s="249"/>
      <c r="KLN12" s="249"/>
      <c r="KLO12" s="249"/>
      <c r="KLP12" s="249"/>
      <c r="KLQ12" s="249"/>
      <c r="KLR12" s="249"/>
      <c r="KLS12" s="249"/>
      <c r="KLT12" s="249"/>
      <c r="KLU12" s="249"/>
      <c r="KLV12" s="249"/>
      <c r="KLW12" s="249"/>
      <c r="KLX12" s="249"/>
      <c r="KLY12" s="249"/>
      <c r="KLZ12" s="249"/>
      <c r="KMA12" s="249"/>
      <c r="KMB12" s="249"/>
      <c r="KMC12" s="249"/>
      <c r="KMD12" s="249"/>
      <c r="KME12" s="249"/>
      <c r="KMF12" s="249"/>
      <c r="KMG12" s="249"/>
      <c r="KMH12" s="249"/>
      <c r="KMI12" s="249"/>
      <c r="KMJ12" s="249"/>
      <c r="KMK12" s="249"/>
      <c r="KML12" s="249"/>
      <c r="KMM12" s="249"/>
      <c r="KMN12" s="249"/>
      <c r="KMO12" s="249"/>
      <c r="KMP12" s="249"/>
      <c r="KMQ12" s="249"/>
      <c r="KMR12" s="249"/>
      <c r="KMS12" s="249"/>
      <c r="KMT12" s="249"/>
      <c r="KMU12" s="249"/>
      <c r="KMV12" s="249"/>
      <c r="KMW12" s="249"/>
      <c r="KMX12" s="249"/>
      <c r="KMY12" s="249"/>
      <c r="KMZ12" s="249"/>
      <c r="KNA12" s="249"/>
      <c r="KNB12" s="249"/>
      <c r="KNC12" s="249"/>
      <c r="KND12" s="249"/>
      <c r="KNE12" s="249"/>
      <c r="KNF12" s="249"/>
      <c r="KNG12" s="249"/>
      <c r="KNH12" s="249"/>
      <c r="KNI12" s="249"/>
      <c r="KNJ12" s="249"/>
      <c r="KNK12" s="249"/>
      <c r="KNL12" s="249"/>
      <c r="KNM12" s="249"/>
      <c r="KNN12" s="249"/>
      <c r="KNO12" s="249"/>
      <c r="KNP12" s="249"/>
      <c r="KNQ12" s="249"/>
      <c r="KNR12" s="249"/>
      <c r="KNS12" s="249"/>
      <c r="KNT12" s="249"/>
      <c r="KNU12" s="249"/>
      <c r="KNV12" s="249"/>
      <c r="KNW12" s="249"/>
      <c r="KNX12" s="249"/>
      <c r="KNY12" s="249"/>
      <c r="KNZ12" s="249"/>
      <c r="KOA12" s="249"/>
      <c r="KOB12" s="249"/>
      <c r="KOC12" s="249"/>
      <c r="KOD12" s="249"/>
      <c r="KOE12" s="249"/>
      <c r="KOF12" s="249"/>
      <c r="KOG12" s="249"/>
      <c r="KOH12" s="249"/>
      <c r="KOI12" s="249"/>
      <c r="KOJ12" s="249"/>
      <c r="KOK12" s="249"/>
      <c r="KOL12" s="249"/>
      <c r="KOM12" s="249"/>
      <c r="KON12" s="249"/>
      <c r="KOO12" s="249"/>
      <c r="KOP12" s="249"/>
      <c r="KOQ12" s="249"/>
      <c r="KOR12" s="249"/>
      <c r="KOS12" s="249"/>
      <c r="KOT12" s="249"/>
      <c r="KOU12" s="249"/>
      <c r="KOV12" s="249"/>
      <c r="KOW12" s="249"/>
      <c r="KOX12" s="249"/>
      <c r="KOY12" s="249"/>
      <c r="KOZ12" s="249"/>
      <c r="KPA12" s="249"/>
      <c r="KPB12" s="249"/>
      <c r="KPC12" s="249"/>
      <c r="KPD12" s="249"/>
      <c r="KPE12" s="249"/>
      <c r="KPF12" s="249"/>
      <c r="KPG12" s="249"/>
      <c r="KPH12" s="249"/>
      <c r="KPI12" s="249"/>
      <c r="KPJ12" s="249"/>
      <c r="KPK12" s="249"/>
      <c r="KPL12" s="249"/>
      <c r="KPM12" s="249"/>
      <c r="KPN12" s="249"/>
      <c r="KPO12" s="249"/>
      <c r="KPP12" s="249"/>
      <c r="KPQ12" s="249"/>
      <c r="KPR12" s="249"/>
      <c r="KPS12" s="249"/>
      <c r="KPT12" s="249"/>
      <c r="KPU12" s="249"/>
      <c r="KPV12" s="249"/>
      <c r="KPW12" s="249"/>
      <c r="KPX12" s="249"/>
      <c r="KPY12" s="249"/>
      <c r="KPZ12" s="249"/>
      <c r="KQA12" s="249"/>
      <c r="KQB12" s="249"/>
      <c r="KQC12" s="249"/>
      <c r="KQD12" s="249"/>
      <c r="KQE12" s="249"/>
      <c r="KQF12" s="249"/>
      <c r="KQG12" s="249"/>
      <c r="KQH12" s="249"/>
      <c r="KQI12" s="249"/>
      <c r="KQJ12" s="249"/>
      <c r="KQK12" s="249"/>
      <c r="KQL12" s="249"/>
      <c r="KQM12" s="249"/>
      <c r="KQN12" s="249"/>
      <c r="KQO12" s="249"/>
      <c r="KQP12" s="249"/>
      <c r="KQQ12" s="249"/>
      <c r="KQR12" s="249"/>
      <c r="KQS12" s="249"/>
      <c r="KQT12" s="249"/>
      <c r="KQU12" s="249"/>
      <c r="KQV12" s="249"/>
      <c r="KQW12" s="249"/>
      <c r="KQX12" s="249"/>
      <c r="KQY12" s="249"/>
      <c r="KQZ12" s="249"/>
      <c r="KRA12" s="249"/>
      <c r="KRB12" s="249"/>
      <c r="KRC12" s="249"/>
      <c r="KRD12" s="249"/>
      <c r="KRE12" s="249"/>
      <c r="KRF12" s="249"/>
      <c r="KRG12" s="249"/>
      <c r="KRH12" s="249"/>
      <c r="KRI12" s="249"/>
      <c r="KRJ12" s="249"/>
      <c r="KRK12" s="249"/>
      <c r="KRL12" s="249"/>
      <c r="KRM12" s="249"/>
      <c r="KRN12" s="249"/>
      <c r="KRO12" s="249"/>
      <c r="KRP12" s="249"/>
      <c r="KRQ12" s="249"/>
      <c r="KRR12" s="249"/>
      <c r="KRS12" s="249"/>
      <c r="KRT12" s="249"/>
      <c r="KRU12" s="249"/>
      <c r="KRV12" s="249"/>
      <c r="KRW12" s="249"/>
      <c r="KRX12" s="249"/>
      <c r="KRY12" s="249"/>
      <c r="KRZ12" s="249"/>
      <c r="KSA12" s="249"/>
      <c r="KSB12" s="249"/>
      <c r="KSC12" s="249"/>
      <c r="KSD12" s="249"/>
      <c r="KSE12" s="249"/>
      <c r="KSF12" s="249"/>
      <c r="KSG12" s="249"/>
      <c r="KSH12" s="249"/>
      <c r="KSI12" s="249"/>
      <c r="KSJ12" s="249"/>
      <c r="KSK12" s="249"/>
      <c r="KSL12" s="249"/>
      <c r="KSM12" s="249"/>
      <c r="KSN12" s="249"/>
      <c r="KSO12" s="249"/>
      <c r="KSP12" s="249"/>
      <c r="KSQ12" s="249"/>
      <c r="KSR12" s="249"/>
      <c r="KSS12" s="249"/>
      <c r="KST12" s="249"/>
      <c r="KSU12" s="249"/>
      <c r="KSV12" s="249"/>
      <c r="KSW12" s="249"/>
      <c r="KSX12" s="249"/>
      <c r="KSY12" s="249"/>
      <c r="KSZ12" s="249"/>
      <c r="KTA12" s="249"/>
      <c r="KTB12" s="249"/>
      <c r="KTC12" s="249"/>
      <c r="KTD12" s="249"/>
      <c r="KTE12" s="249"/>
      <c r="KTF12" s="249"/>
      <c r="KTG12" s="249"/>
      <c r="KTH12" s="249"/>
      <c r="KTI12" s="249"/>
      <c r="KTJ12" s="249"/>
      <c r="KTK12" s="249"/>
      <c r="KTL12" s="249"/>
      <c r="KTM12" s="249"/>
      <c r="KTN12" s="249"/>
      <c r="KTO12" s="249"/>
      <c r="KTP12" s="249"/>
      <c r="KTQ12" s="249"/>
      <c r="KTR12" s="249"/>
      <c r="KTS12" s="249"/>
      <c r="KTT12" s="249"/>
      <c r="KTU12" s="249"/>
      <c r="KTV12" s="249"/>
      <c r="KTW12" s="249"/>
      <c r="KTX12" s="249"/>
      <c r="KTY12" s="249"/>
      <c r="KTZ12" s="249"/>
      <c r="KUA12" s="249"/>
      <c r="KUB12" s="249"/>
      <c r="KUC12" s="249"/>
      <c r="KUD12" s="249"/>
      <c r="KUE12" s="249"/>
      <c r="KUF12" s="249"/>
      <c r="KUG12" s="249"/>
      <c r="KUH12" s="249"/>
      <c r="KUI12" s="249"/>
      <c r="KUJ12" s="249"/>
      <c r="KUK12" s="249"/>
      <c r="KUL12" s="249"/>
      <c r="KUM12" s="249"/>
      <c r="KUN12" s="249"/>
      <c r="KUO12" s="249"/>
      <c r="KUP12" s="249"/>
      <c r="KUQ12" s="249"/>
      <c r="KUR12" s="249"/>
      <c r="KUS12" s="249"/>
      <c r="KUT12" s="249"/>
      <c r="KUU12" s="249"/>
      <c r="KUV12" s="249"/>
      <c r="KUW12" s="249"/>
      <c r="KUX12" s="249"/>
      <c r="KUY12" s="249"/>
      <c r="KUZ12" s="249"/>
      <c r="KVA12" s="249"/>
      <c r="KVB12" s="249"/>
      <c r="KVC12" s="249"/>
      <c r="KVD12" s="249"/>
      <c r="KVE12" s="249"/>
      <c r="KVF12" s="249"/>
      <c r="KVG12" s="249"/>
      <c r="KVH12" s="249"/>
      <c r="KVI12" s="249"/>
      <c r="KVJ12" s="249"/>
      <c r="KVK12" s="249"/>
      <c r="KVL12" s="249"/>
      <c r="KVM12" s="249"/>
      <c r="KVN12" s="249"/>
      <c r="KVO12" s="249"/>
      <c r="KVP12" s="249"/>
      <c r="KVQ12" s="249"/>
      <c r="KVR12" s="249"/>
      <c r="KVS12" s="249"/>
      <c r="KVT12" s="249"/>
      <c r="KVU12" s="249"/>
      <c r="KVV12" s="249"/>
      <c r="KVW12" s="249"/>
      <c r="KVX12" s="249"/>
      <c r="KVY12" s="249"/>
      <c r="KVZ12" s="249"/>
      <c r="KWA12" s="249"/>
      <c r="KWB12" s="249"/>
      <c r="KWC12" s="249"/>
      <c r="KWD12" s="249"/>
      <c r="KWE12" s="249"/>
      <c r="KWF12" s="249"/>
      <c r="KWG12" s="249"/>
      <c r="KWH12" s="249"/>
      <c r="KWI12" s="249"/>
      <c r="KWJ12" s="249"/>
      <c r="KWK12" s="249"/>
      <c r="KWL12" s="249"/>
      <c r="KWM12" s="249"/>
      <c r="KWN12" s="249"/>
      <c r="KWO12" s="249"/>
      <c r="KWP12" s="249"/>
      <c r="KWQ12" s="249"/>
      <c r="KWR12" s="249"/>
      <c r="KWS12" s="249"/>
      <c r="KWT12" s="249"/>
      <c r="KWU12" s="249"/>
      <c r="KWV12" s="249"/>
      <c r="KWW12" s="249"/>
      <c r="KWX12" s="249"/>
      <c r="KWY12" s="249"/>
      <c r="KWZ12" s="249"/>
      <c r="KXA12" s="249"/>
      <c r="KXB12" s="249"/>
      <c r="KXC12" s="249"/>
      <c r="KXD12" s="249"/>
      <c r="KXE12" s="249"/>
      <c r="KXF12" s="249"/>
      <c r="KXG12" s="249"/>
      <c r="KXH12" s="249"/>
      <c r="KXI12" s="249"/>
      <c r="KXJ12" s="249"/>
      <c r="KXK12" s="249"/>
      <c r="KXL12" s="249"/>
      <c r="KXM12" s="249"/>
      <c r="KXN12" s="249"/>
      <c r="KXO12" s="249"/>
      <c r="KXP12" s="249"/>
      <c r="KXQ12" s="249"/>
      <c r="KXR12" s="249"/>
      <c r="KXS12" s="249"/>
      <c r="KXT12" s="249"/>
      <c r="KXU12" s="249"/>
      <c r="KXV12" s="249"/>
      <c r="KXW12" s="249"/>
      <c r="KXX12" s="249"/>
      <c r="KXY12" s="249"/>
      <c r="KXZ12" s="249"/>
      <c r="KYA12" s="249"/>
      <c r="KYB12" s="249"/>
      <c r="KYC12" s="249"/>
      <c r="KYD12" s="249"/>
      <c r="KYE12" s="249"/>
      <c r="KYF12" s="249"/>
      <c r="KYG12" s="249"/>
      <c r="KYH12" s="249"/>
      <c r="KYI12" s="249"/>
      <c r="KYJ12" s="249"/>
      <c r="KYK12" s="249"/>
      <c r="KYL12" s="249"/>
      <c r="KYM12" s="249"/>
      <c r="KYN12" s="249"/>
      <c r="KYO12" s="249"/>
      <c r="KYP12" s="249"/>
      <c r="KYQ12" s="249"/>
      <c r="KYR12" s="249"/>
      <c r="KYS12" s="249"/>
      <c r="KYT12" s="249"/>
      <c r="KYU12" s="249"/>
      <c r="KYV12" s="249"/>
      <c r="KYW12" s="249"/>
      <c r="KYX12" s="249"/>
      <c r="KYY12" s="249"/>
      <c r="KYZ12" s="249"/>
      <c r="KZA12" s="249"/>
      <c r="KZB12" s="249"/>
      <c r="KZC12" s="249"/>
      <c r="KZD12" s="249"/>
      <c r="KZE12" s="249"/>
      <c r="KZF12" s="249"/>
      <c r="KZG12" s="249"/>
      <c r="KZH12" s="249"/>
      <c r="KZI12" s="249"/>
      <c r="KZJ12" s="249"/>
      <c r="KZK12" s="249"/>
      <c r="KZL12" s="249"/>
      <c r="KZM12" s="249"/>
      <c r="KZN12" s="249"/>
      <c r="KZO12" s="249"/>
      <c r="KZP12" s="249"/>
      <c r="KZQ12" s="249"/>
      <c r="KZR12" s="249"/>
      <c r="KZS12" s="249"/>
      <c r="KZT12" s="249"/>
      <c r="KZU12" s="249"/>
      <c r="KZV12" s="249"/>
      <c r="KZW12" s="249"/>
      <c r="KZX12" s="249"/>
      <c r="KZY12" s="249"/>
      <c r="KZZ12" s="249"/>
      <c r="LAA12" s="249"/>
      <c r="LAB12" s="249"/>
      <c r="LAC12" s="249"/>
      <c r="LAD12" s="249"/>
      <c r="LAE12" s="249"/>
      <c r="LAF12" s="249"/>
      <c r="LAG12" s="249"/>
      <c r="LAH12" s="249"/>
      <c r="LAI12" s="249"/>
      <c r="LAJ12" s="249"/>
      <c r="LAK12" s="249"/>
      <c r="LAL12" s="249"/>
      <c r="LAM12" s="249"/>
      <c r="LAN12" s="249"/>
      <c r="LAO12" s="249"/>
      <c r="LAP12" s="249"/>
      <c r="LAQ12" s="249"/>
      <c r="LAR12" s="249"/>
      <c r="LAS12" s="249"/>
      <c r="LAT12" s="249"/>
      <c r="LAU12" s="249"/>
      <c r="LAV12" s="249"/>
      <c r="LAW12" s="249"/>
      <c r="LAX12" s="249"/>
      <c r="LAY12" s="249"/>
      <c r="LAZ12" s="249"/>
      <c r="LBA12" s="249"/>
      <c r="LBB12" s="249"/>
      <c r="LBC12" s="249"/>
      <c r="LBD12" s="249"/>
      <c r="LBE12" s="249"/>
      <c r="LBF12" s="249"/>
      <c r="LBG12" s="249"/>
      <c r="LBH12" s="249"/>
      <c r="LBI12" s="249"/>
      <c r="LBJ12" s="249"/>
      <c r="LBK12" s="249"/>
      <c r="LBL12" s="249"/>
      <c r="LBM12" s="249"/>
      <c r="LBN12" s="249"/>
      <c r="LBO12" s="249"/>
      <c r="LBP12" s="249"/>
      <c r="LBQ12" s="249"/>
      <c r="LBR12" s="249"/>
      <c r="LBS12" s="249"/>
      <c r="LBT12" s="249"/>
      <c r="LBU12" s="249"/>
      <c r="LBV12" s="249"/>
      <c r="LBW12" s="249"/>
      <c r="LBX12" s="249"/>
      <c r="LBY12" s="249"/>
      <c r="LBZ12" s="249"/>
      <c r="LCA12" s="249"/>
      <c r="LCB12" s="249"/>
      <c r="LCC12" s="249"/>
      <c r="LCD12" s="249"/>
      <c r="LCE12" s="249"/>
      <c r="LCF12" s="249"/>
      <c r="LCG12" s="249"/>
      <c r="LCH12" s="249"/>
      <c r="LCI12" s="249"/>
      <c r="LCJ12" s="249"/>
      <c r="LCK12" s="249"/>
      <c r="LCL12" s="249"/>
      <c r="LCM12" s="249"/>
      <c r="LCN12" s="249"/>
      <c r="LCO12" s="249"/>
      <c r="LCP12" s="249"/>
      <c r="LCQ12" s="249"/>
      <c r="LCR12" s="249"/>
      <c r="LCS12" s="249"/>
      <c r="LCT12" s="249"/>
      <c r="LCU12" s="249"/>
      <c r="LCV12" s="249"/>
      <c r="LCW12" s="249"/>
      <c r="LCX12" s="249"/>
      <c r="LCY12" s="249"/>
      <c r="LCZ12" s="249"/>
      <c r="LDA12" s="249"/>
      <c r="LDB12" s="249"/>
      <c r="LDC12" s="249"/>
      <c r="LDD12" s="249"/>
      <c r="LDE12" s="249"/>
      <c r="LDF12" s="249"/>
      <c r="LDG12" s="249"/>
      <c r="LDH12" s="249"/>
      <c r="LDI12" s="249"/>
      <c r="LDJ12" s="249"/>
      <c r="LDK12" s="249"/>
      <c r="LDL12" s="249"/>
      <c r="LDM12" s="249"/>
      <c r="LDN12" s="249"/>
      <c r="LDO12" s="249"/>
      <c r="LDP12" s="249"/>
      <c r="LDQ12" s="249"/>
      <c r="LDR12" s="249"/>
      <c r="LDS12" s="249"/>
      <c r="LDT12" s="249"/>
      <c r="LDU12" s="249"/>
      <c r="LDV12" s="249"/>
      <c r="LDW12" s="249"/>
      <c r="LDX12" s="249"/>
      <c r="LDY12" s="249"/>
      <c r="LDZ12" s="249"/>
      <c r="LEA12" s="249"/>
      <c r="LEB12" s="249"/>
      <c r="LEC12" s="249"/>
      <c r="LED12" s="249"/>
      <c r="LEE12" s="249"/>
      <c r="LEF12" s="249"/>
      <c r="LEG12" s="249"/>
      <c r="LEH12" s="249"/>
      <c r="LEI12" s="249"/>
      <c r="LEJ12" s="249"/>
      <c r="LEK12" s="249"/>
      <c r="LEL12" s="249"/>
      <c r="LEM12" s="249"/>
      <c r="LEN12" s="249"/>
      <c r="LEO12" s="249"/>
      <c r="LEP12" s="249"/>
      <c r="LEQ12" s="249"/>
      <c r="LER12" s="249"/>
      <c r="LES12" s="249"/>
      <c r="LET12" s="249"/>
      <c r="LEU12" s="249"/>
      <c r="LEV12" s="249"/>
      <c r="LEW12" s="249"/>
      <c r="LEX12" s="249"/>
      <c r="LEY12" s="249"/>
      <c r="LEZ12" s="249"/>
      <c r="LFA12" s="249"/>
      <c r="LFB12" s="249"/>
      <c r="LFC12" s="249"/>
      <c r="LFD12" s="249"/>
      <c r="LFE12" s="249"/>
      <c r="LFF12" s="249"/>
      <c r="LFG12" s="249"/>
      <c r="LFH12" s="249"/>
      <c r="LFI12" s="249"/>
      <c r="LFJ12" s="249"/>
      <c r="LFK12" s="249"/>
      <c r="LFL12" s="249"/>
      <c r="LFM12" s="249"/>
      <c r="LFN12" s="249"/>
      <c r="LFO12" s="249"/>
      <c r="LFP12" s="249"/>
      <c r="LFQ12" s="249"/>
      <c r="LFR12" s="249"/>
      <c r="LFS12" s="249"/>
      <c r="LFT12" s="249"/>
      <c r="LFU12" s="249"/>
      <c r="LFV12" s="249"/>
      <c r="LFW12" s="249"/>
      <c r="LFX12" s="249"/>
      <c r="LFY12" s="249"/>
      <c r="LFZ12" s="249"/>
      <c r="LGA12" s="249"/>
      <c r="LGB12" s="249"/>
      <c r="LGC12" s="249"/>
      <c r="LGD12" s="249"/>
      <c r="LGE12" s="249"/>
      <c r="LGF12" s="249"/>
      <c r="LGG12" s="249"/>
      <c r="LGH12" s="249"/>
      <c r="LGI12" s="249"/>
      <c r="LGJ12" s="249"/>
      <c r="LGK12" s="249"/>
      <c r="LGL12" s="249"/>
      <c r="LGM12" s="249"/>
      <c r="LGN12" s="249"/>
      <c r="LGO12" s="249"/>
      <c r="LGP12" s="249"/>
      <c r="LGQ12" s="249"/>
      <c r="LGR12" s="249"/>
      <c r="LGS12" s="249"/>
      <c r="LGT12" s="249"/>
      <c r="LGU12" s="249"/>
      <c r="LGV12" s="249"/>
      <c r="LGW12" s="249"/>
      <c r="LGX12" s="249"/>
      <c r="LGY12" s="249"/>
      <c r="LGZ12" s="249"/>
      <c r="LHA12" s="249"/>
      <c r="LHB12" s="249"/>
      <c r="LHC12" s="249"/>
      <c r="LHD12" s="249"/>
      <c r="LHE12" s="249"/>
      <c r="LHF12" s="249"/>
      <c r="LHG12" s="249"/>
      <c r="LHH12" s="249"/>
      <c r="LHI12" s="249"/>
      <c r="LHJ12" s="249"/>
      <c r="LHK12" s="249"/>
      <c r="LHL12" s="249"/>
      <c r="LHM12" s="249"/>
      <c r="LHN12" s="249"/>
      <c r="LHO12" s="249"/>
      <c r="LHP12" s="249"/>
      <c r="LHQ12" s="249"/>
      <c r="LHR12" s="249"/>
      <c r="LHS12" s="249"/>
      <c r="LHT12" s="249"/>
      <c r="LHU12" s="249"/>
      <c r="LHV12" s="249"/>
      <c r="LHW12" s="249"/>
      <c r="LHX12" s="249"/>
      <c r="LHY12" s="249"/>
      <c r="LHZ12" s="249"/>
      <c r="LIA12" s="249"/>
      <c r="LIB12" s="249"/>
      <c r="LIC12" s="249"/>
      <c r="LID12" s="249"/>
      <c r="LIE12" s="249"/>
      <c r="LIF12" s="249"/>
      <c r="LIG12" s="249"/>
      <c r="LIH12" s="249"/>
      <c r="LII12" s="249"/>
      <c r="LIJ12" s="249"/>
      <c r="LIK12" s="249"/>
      <c r="LIL12" s="249"/>
      <c r="LIM12" s="249"/>
      <c r="LIN12" s="249"/>
      <c r="LIO12" s="249"/>
      <c r="LIP12" s="249"/>
      <c r="LIQ12" s="249"/>
      <c r="LIR12" s="249"/>
      <c r="LIS12" s="249"/>
      <c r="LIT12" s="249"/>
      <c r="LIU12" s="249"/>
      <c r="LIV12" s="249"/>
      <c r="LIW12" s="249"/>
      <c r="LIX12" s="249"/>
      <c r="LIY12" s="249"/>
      <c r="LIZ12" s="249"/>
      <c r="LJA12" s="249"/>
      <c r="LJB12" s="249"/>
      <c r="LJC12" s="249"/>
      <c r="LJD12" s="249"/>
      <c r="LJE12" s="249"/>
      <c r="LJF12" s="249"/>
      <c r="LJG12" s="249"/>
      <c r="LJH12" s="249"/>
      <c r="LJI12" s="249"/>
      <c r="LJJ12" s="249"/>
      <c r="LJK12" s="249"/>
      <c r="LJL12" s="249"/>
      <c r="LJM12" s="249"/>
      <c r="LJN12" s="249"/>
      <c r="LJO12" s="249"/>
      <c r="LJP12" s="249"/>
      <c r="LJQ12" s="249"/>
      <c r="LJR12" s="249"/>
      <c r="LJS12" s="249"/>
      <c r="LJT12" s="249"/>
      <c r="LJU12" s="249"/>
      <c r="LJV12" s="249"/>
      <c r="LJW12" s="249"/>
      <c r="LJX12" s="249"/>
      <c r="LJY12" s="249"/>
      <c r="LJZ12" s="249"/>
      <c r="LKA12" s="249"/>
      <c r="LKB12" s="249"/>
      <c r="LKC12" s="249"/>
      <c r="LKD12" s="249"/>
      <c r="LKE12" s="249"/>
      <c r="LKF12" s="249"/>
      <c r="LKG12" s="249"/>
      <c r="LKH12" s="249"/>
      <c r="LKI12" s="249"/>
      <c r="LKJ12" s="249"/>
      <c r="LKK12" s="249"/>
      <c r="LKL12" s="249"/>
      <c r="LKM12" s="249"/>
      <c r="LKN12" s="249"/>
      <c r="LKO12" s="249"/>
      <c r="LKP12" s="249"/>
      <c r="LKQ12" s="249"/>
      <c r="LKR12" s="249"/>
      <c r="LKS12" s="249"/>
      <c r="LKT12" s="249"/>
      <c r="LKU12" s="249"/>
      <c r="LKV12" s="249"/>
      <c r="LKW12" s="249"/>
      <c r="LKX12" s="249"/>
      <c r="LKY12" s="249"/>
      <c r="LKZ12" s="249"/>
      <c r="LLA12" s="249"/>
      <c r="LLB12" s="249"/>
      <c r="LLC12" s="249"/>
      <c r="LLD12" s="249"/>
      <c r="LLE12" s="249"/>
      <c r="LLF12" s="249"/>
      <c r="LLG12" s="249"/>
      <c r="LLH12" s="249"/>
      <c r="LLI12" s="249"/>
      <c r="LLJ12" s="249"/>
      <c r="LLK12" s="249"/>
      <c r="LLL12" s="249"/>
      <c r="LLM12" s="249"/>
      <c r="LLN12" s="249"/>
      <c r="LLO12" s="249"/>
      <c r="LLP12" s="249"/>
      <c r="LLQ12" s="249"/>
      <c r="LLR12" s="249"/>
      <c r="LLS12" s="249"/>
      <c r="LLT12" s="249"/>
      <c r="LLU12" s="249"/>
      <c r="LLV12" s="249"/>
      <c r="LLW12" s="249"/>
      <c r="LLX12" s="249"/>
      <c r="LLY12" s="249"/>
      <c r="LLZ12" s="249"/>
      <c r="LMA12" s="249"/>
      <c r="LMB12" s="249"/>
      <c r="LMC12" s="249"/>
      <c r="LMD12" s="249"/>
      <c r="LME12" s="249"/>
      <c r="LMF12" s="249"/>
      <c r="LMG12" s="249"/>
      <c r="LMH12" s="249"/>
      <c r="LMI12" s="249"/>
      <c r="LMJ12" s="249"/>
      <c r="LMK12" s="249"/>
      <c r="LML12" s="249"/>
      <c r="LMM12" s="249"/>
      <c r="LMN12" s="249"/>
      <c r="LMO12" s="249"/>
      <c r="LMP12" s="249"/>
      <c r="LMQ12" s="249"/>
      <c r="LMR12" s="249"/>
      <c r="LMS12" s="249"/>
      <c r="LMT12" s="249"/>
      <c r="LMU12" s="249"/>
      <c r="LMV12" s="249"/>
      <c r="LMW12" s="249"/>
      <c r="LMX12" s="249"/>
      <c r="LMY12" s="249"/>
      <c r="LMZ12" s="249"/>
      <c r="LNA12" s="249"/>
      <c r="LNB12" s="249"/>
      <c r="LNC12" s="249"/>
      <c r="LND12" s="249"/>
      <c r="LNE12" s="249"/>
      <c r="LNF12" s="249"/>
      <c r="LNG12" s="249"/>
      <c r="LNH12" s="249"/>
      <c r="LNI12" s="249"/>
      <c r="LNJ12" s="249"/>
      <c r="LNK12" s="249"/>
      <c r="LNL12" s="249"/>
      <c r="LNM12" s="249"/>
      <c r="LNN12" s="249"/>
      <c r="LNO12" s="249"/>
      <c r="LNP12" s="249"/>
      <c r="LNQ12" s="249"/>
      <c r="LNR12" s="249"/>
      <c r="LNS12" s="249"/>
      <c r="LNT12" s="249"/>
      <c r="LNU12" s="249"/>
      <c r="LNV12" s="249"/>
      <c r="LNW12" s="249"/>
      <c r="LNX12" s="249"/>
      <c r="LNY12" s="249"/>
      <c r="LNZ12" s="249"/>
      <c r="LOA12" s="249"/>
      <c r="LOB12" s="249"/>
      <c r="LOC12" s="249"/>
      <c r="LOD12" s="249"/>
      <c r="LOE12" s="249"/>
      <c r="LOF12" s="249"/>
      <c r="LOG12" s="249"/>
      <c r="LOH12" s="249"/>
      <c r="LOI12" s="249"/>
      <c r="LOJ12" s="249"/>
      <c r="LOK12" s="249"/>
      <c r="LOL12" s="249"/>
      <c r="LOM12" s="249"/>
      <c r="LON12" s="249"/>
      <c r="LOO12" s="249"/>
      <c r="LOP12" s="249"/>
      <c r="LOQ12" s="249"/>
      <c r="LOR12" s="249"/>
      <c r="LOS12" s="249"/>
      <c r="LOT12" s="249"/>
      <c r="LOU12" s="249"/>
      <c r="LOV12" s="249"/>
      <c r="LOW12" s="249"/>
      <c r="LOX12" s="249"/>
      <c r="LOY12" s="249"/>
      <c r="LOZ12" s="249"/>
      <c r="LPA12" s="249"/>
      <c r="LPB12" s="249"/>
      <c r="LPC12" s="249"/>
      <c r="LPD12" s="249"/>
      <c r="LPE12" s="249"/>
      <c r="LPF12" s="249"/>
      <c r="LPG12" s="249"/>
      <c r="LPH12" s="249"/>
      <c r="LPI12" s="249"/>
      <c r="LPJ12" s="249"/>
      <c r="LPK12" s="249"/>
      <c r="LPL12" s="249"/>
      <c r="LPM12" s="249"/>
      <c r="LPN12" s="249"/>
      <c r="LPO12" s="249"/>
      <c r="LPP12" s="249"/>
      <c r="LPQ12" s="249"/>
      <c r="LPR12" s="249"/>
      <c r="LPS12" s="249"/>
      <c r="LPT12" s="249"/>
      <c r="LPU12" s="249"/>
      <c r="LPV12" s="249"/>
      <c r="LPW12" s="249"/>
      <c r="LPX12" s="249"/>
      <c r="LPY12" s="249"/>
      <c r="LPZ12" s="249"/>
      <c r="LQA12" s="249"/>
      <c r="LQB12" s="249"/>
      <c r="LQC12" s="249"/>
      <c r="LQD12" s="249"/>
      <c r="LQE12" s="249"/>
      <c r="LQF12" s="249"/>
      <c r="LQG12" s="249"/>
      <c r="LQH12" s="249"/>
      <c r="LQI12" s="249"/>
      <c r="LQJ12" s="249"/>
      <c r="LQK12" s="249"/>
      <c r="LQL12" s="249"/>
      <c r="LQM12" s="249"/>
      <c r="LQN12" s="249"/>
      <c r="LQO12" s="249"/>
      <c r="LQP12" s="249"/>
      <c r="LQQ12" s="249"/>
      <c r="LQR12" s="249"/>
      <c r="LQS12" s="249"/>
      <c r="LQT12" s="249"/>
      <c r="LQU12" s="249"/>
      <c r="LQV12" s="249"/>
      <c r="LQW12" s="249"/>
      <c r="LQX12" s="249"/>
      <c r="LQY12" s="249"/>
      <c r="LQZ12" s="249"/>
      <c r="LRA12" s="249"/>
      <c r="LRB12" s="249"/>
      <c r="LRC12" s="249"/>
      <c r="LRD12" s="249"/>
      <c r="LRE12" s="249"/>
      <c r="LRF12" s="249"/>
      <c r="LRG12" s="249"/>
      <c r="LRH12" s="249"/>
      <c r="LRI12" s="249"/>
      <c r="LRJ12" s="249"/>
      <c r="LRK12" s="249"/>
      <c r="LRL12" s="249"/>
      <c r="LRM12" s="249"/>
      <c r="LRN12" s="249"/>
      <c r="LRO12" s="249"/>
      <c r="LRP12" s="249"/>
      <c r="LRQ12" s="249"/>
      <c r="LRR12" s="249"/>
      <c r="LRS12" s="249"/>
      <c r="LRT12" s="249"/>
      <c r="LRU12" s="249"/>
      <c r="LRV12" s="249"/>
      <c r="LRW12" s="249"/>
      <c r="LRX12" s="249"/>
      <c r="LRY12" s="249"/>
      <c r="LRZ12" s="249"/>
      <c r="LSA12" s="249"/>
      <c r="LSB12" s="249"/>
      <c r="LSC12" s="249"/>
      <c r="LSD12" s="249"/>
      <c r="LSE12" s="249"/>
      <c r="LSF12" s="249"/>
      <c r="LSG12" s="249"/>
      <c r="LSH12" s="249"/>
      <c r="LSI12" s="249"/>
      <c r="LSJ12" s="249"/>
      <c r="LSK12" s="249"/>
      <c r="LSL12" s="249"/>
      <c r="LSM12" s="249"/>
      <c r="LSN12" s="249"/>
      <c r="LSO12" s="249"/>
      <c r="LSP12" s="249"/>
      <c r="LSQ12" s="249"/>
      <c r="LSR12" s="249"/>
      <c r="LSS12" s="249"/>
      <c r="LST12" s="249"/>
      <c r="LSU12" s="249"/>
      <c r="LSV12" s="249"/>
      <c r="LSW12" s="249"/>
      <c r="LSX12" s="249"/>
      <c r="LSY12" s="249"/>
      <c r="LSZ12" s="249"/>
      <c r="LTA12" s="249"/>
      <c r="LTB12" s="249"/>
      <c r="LTC12" s="249"/>
      <c r="LTD12" s="249"/>
      <c r="LTE12" s="249"/>
      <c r="LTF12" s="249"/>
      <c r="LTG12" s="249"/>
      <c r="LTH12" s="249"/>
      <c r="LTI12" s="249"/>
      <c r="LTJ12" s="249"/>
      <c r="LTK12" s="249"/>
      <c r="LTL12" s="249"/>
      <c r="LTM12" s="249"/>
      <c r="LTN12" s="249"/>
      <c r="LTO12" s="249"/>
      <c r="LTP12" s="249"/>
      <c r="LTQ12" s="249"/>
      <c r="LTR12" s="249"/>
      <c r="LTS12" s="249"/>
      <c r="LTT12" s="249"/>
      <c r="LTU12" s="249"/>
      <c r="LTV12" s="249"/>
      <c r="LTW12" s="249"/>
      <c r="LTX12" s="249"/>
      <c r="LTY12" s="249"/>
      <c r="LTZ12" s="249"/>
      <c r="LUA12" s="249"/>
      <c r="LUB12" s="249"/>
      <c r="LUC12" s="249"/>
      <c r="LUD12" s="249"/>
      <c r="LUE12" s="249"/>
      <c r="LUF12" s="249"/>
      <c r="LUG12" s="249"/>
      <c r="LUH12" s="249"/>
      <c r="LUI12" s="249"/>
      <c r="LUJ12" s="249"/>
      <c r="LUK12" s="249"/>
      <c r="LUL12" s="249"/>
      <c r="LUM12" s="249"/>
      <c r="LUN12" s="249"/>
      <c r="LUO12" s="249"/>
      <c r="LUP12" s="249"/>
      <c r="LUQ12" s="249"/>
      <c r="LUR12" s="249"/>
      <c r="LUS12" s="249"/>
      <c r="LUT12" s="249"/>
      <c r="LUU12" s="249"/>
      <c r="LUV12" s="249"/>
      <c r="LUW12" s="249"/>
      <c r="LUX12" s="249"/>
      <c r="LUY12" s="249"/>
      <c r="LUZ12" s="249"/>
      <c r="LVA12" s="249"/>
      <c r="LVB12" s="249"/>
      <c r="LVC12" s="249"/>
      <c r="LVD12" s="249"/>
      <c r="LVE12" s="249"/>
      <c r="LVF12" s="249"/>
      <c r="LVG12" s="249"/>
      <c r="LVH12" s="249"/>
      <c r="LVI12" s="249"/>
      <c r="LVJ12" s="249"/>
      <c r="LVK12" s="249"/>
      <c r="LVL12" s="249"/>
      <c r="LVM12" s="249"/>
      <c r="LVN12" s="249"/>
      <c r="LVO12" s="249"/>
      <c r="LVP12" s="249"/>
      <c r="LVQ12" s="249"/>
      <c r="LVR12" s="249"/>
      <c r="LVS12" s="249"/>
      <c r="LVT12" s="249"/>
      <c r="LVU12" s="249"/>
      <c r="LVV12" s="249"/>
      <c r="LVW12" s="249"/>
      <c r="LVX12" s="249"/>
      <c r="LVY12" s="249"/>
      <c r="LVZ12" s="249"/>
      <c r="LWA12" s="249"/>
      <c r="LWB12" s="249"/>
      <c r="LWC12" s="249"/>
      <c r="LWD12" s="249"/>
      <c r="LWE12" s="249"/>
      <c r="LWF12" s="249"/>
      <c r="LWG12" s="249"/>
      <c r="LWH12" s="249"/>
      <c r="LWI12" s="249"/>
      <c r="LWJ12" s="249"/>
      <c r="LWK12" s="249"/>
      <c r="LWL12" s="249"/>
      <c r="LWM12" s="249"/>
      <c r="LWN12" s="249"/>
      <c r="LWO12" s="249"/>
      <c r="LWP12" s="249"/>
      <c r="LWQ12" s="249"/>
      <c r="LWR12" s="249"/>
      <c r="LWS12" s="249"/>
      <c r="LWT12" s="249"/>
      <c r="LWU12" s="249"/>
      <c r="LWV12" s="249"/>
      <c r="LWW12" s="249"/>
      <c r="LWX12" s="249"/>
      <c r="LWY12" s="249"/>
      <c r="LWZ12" s="249"/>
      <c r="LXA12" s="249"/>
      <c r="LXB12" s="249"/>
      <c r="LXC12" s="249"/>
      <c r="LXD12" s="249"/>
      <c r="LXE12" s="249"/>
      <c r="LXF12" s="249"/>
      <c r="LXG12" s="249"/>
      <c r="LXH12" s="249"/>
      <c r="LXI12" s="249"/>
      <c r="LXJ12" s="249"/>
      <c r="LXK12" s="249"/>
      <c r="LXL12" s="249"/>
      <c r="LXM12" s="249"/>
      <c r="LXN12" s="249"/>
      <c r="LXO12" s="249"/>
      <c r="LXP12" s="249"/>
      <c r="LXQ12" s="249"/>
      <c r="LXR12" s="249"/>
      <c r="LXS12" s="249"/>
      <c r="LXT12" s="249"/>
      <c r="LXU12" s="249"/>
      <c r="LXV12" s="249"/>
      <c r="LXW12" s="249"/>
      <c r="LXX12" s="249"/>
      <c r="LXY12" s="249"/>
      <c r="LXZ12" s="249"/>
      <c r="LYA12" s="249"/>
      <c r="LYB12" s="249"/>
      <c r="LYC12" s="249"/>
      <c r="LYD12" s="249"/>
      <c r="LYE12" s="249"/>
      <c r="LYF12" s="249"/>
      <c r="LYG12" s="249"/>
      <c r="LYH12" s="249"/>
      <c r="LYI12" s="249"/>
      <c r="LYJ12" s="249"/>
      <c r="LYK12" s="249"/>
      <c r="LYL12" s="249"/>
      <c r="LYM12" s="249"/>
      <c r="LYN12" s="249"/>
      <c r="LYO12" s="249"/>
      <c r="LYP12" s="249"/>
      <c r="LYQ12" s="249"/>
      <c r="LYR12" s="249"/>
      <c r="LYS12" s="249"/>
      <c r="LYT12" s="249"/>
      <c r="LYU12" s="249"/>
      <c r="LYV12" s="249"/>
      <c r="LYW12" s="249"/>
      <c r="LYX12" s="249"/>
      <c r="LYY12" s="249"/>
      <c r="LYZ12" s="249"/>
      <c r="LZA12" s="249"/>
      <c r="LZB12" s="249"/>
      <c r="LZC12" s="249"/>
      <c r="LZD12" s="249"/>
      <c r="LZE12" s="249"/>
      <c r="LZF12" s="249"/>
      <c r="LZG12" s="249"/>
      <c r="LZH12" s="249"/>
      <c r="LZI12" s="249"/>
      <c r="LZJ12" s="249"/>
      <c r="LZK12" s="249"/>
      <c r="LZL12" s="249"/>
      <c r="LZM12" s="249"/>
      <c r="LZN12" s="249"/>
      <c r="LZO12" s="249"/>
      <c r="LZP12" s="249"/>
      <c r="LZQ12" s="249"/>
      <c r="LZR12" s="249"/>
      <c r="LZS12" s="249"/>
      <c r="LZT12" s="249"/>
      <c r="LZU12" s="249"/>
      <c r="LZV12" s="249"/>
      <c r="LZW12" s="249"/>
      <c r="LZX12" s="249"/>
      <c r="LZY12" s="249"/>
      <c r="LZZ12" s="249"/>
      <c r="MAA12" s="249"/>
      <c r="MAB12" s="249"/>
      <c r="MAC12" s="249"/>
      <c r="MAD12" s="249"/>
      <c r="MAE12" s="249"/>
      <c r="MAF12" s="249"/>
      <c r="MAG12" s="249"/>
      <c r="MAH12" s="249"/>
      <c r="MAI12" s="249"/>
      <c r="MAJ12" s="249"/>
      <c r="MAK12" s="249"/>
      <c r="MAL12" s="249"/>
      <c r="MAM12" s="249"/>
      <c r="MAN12" s="249"/>
      <c r="MAO12" s="249"/>
      <c r="MAP12" s="249"/>
      <c r="MAQ12" s="249"/>
      <c r="MAR12" s="249"/>
      <c r="MAS12" s="249"/>
      <c r="MAT12" s="249"/>
      <c r="MAU12" s="249"/>
      <c r="MAV12" s="249"/>
      <c r="MAW12" s="249"/>
      <c r="MAX12" s="249"/>
      <c r="MAY12" s="249"/>
      <c r="MAZ12" s="249"/>
      <c r="MBA12" s="249"/>
      <c r="MBB12" s="249"/>
      <c r="MBC12" s="249"/>
      <c r="MBD12" s="249"/>
      <c r="MBE12" s="249"/>
      <c r="MBF12" s="249"/>
      <c r="MBG12" s="249"/>
      <c r="MBH12" s="249"/>
      <c r="MBI12" s="249"/>
      <c r="MBJ12" s="249"/>
      <c r="MBK12" s="249"/>
      <c r="MBL12" s="249"/>
      <c r="MBM12" s="249"/>
      <c r="MBN12" s="249"/>
      <c r="MBO12" s="249"/>
      <c r="MBP12" s="249"/>
      <c r="MBQ12" s="249"/>
      <c r="MBR12" s="249"/>
      <c r="MBS12" s="249"/>
      <c r="MBT12" s="249"/>
      <c r="MBU12" s="249"/>
      <c r="MBV12" s="249"/>
      <c r="MBW12" s="249"/>
      <c r="MBX12" s="249"/>
      <c r="MBY12" s="249"/>
      <c r="MBZ12" s="249"/>
      <c r="MCA12" s="249"/>
      <c r="MCB12" s="249"/>
      <c r="MCC12" s="249"/>
      <c r="MCD12" s="249"/>
      <c r="MCE12" s="249"/>
      <c r="MCF12" s="249"/>
      <c r="MCG12" s="249"/>
      <c r="MCH12" s="249"/>
      <c r="MCI12" s="249"/>
      <c r="MCJ12" s="249"/>
      <c r="MCK12" s="249"/>
      <c r="MCL12" s="249"/>
      <c r="MCM12" s="249"/>
      <c r="MCN12" s="249"/>
      <c r="MCO12" s="249"/>
      <c r="MCP12" s="249"/>
      <c r="MCQ12" s="249"/>
      <c r="MCR12" s="249"/>
      <c r="MCS12" s="249"/>
      <c r="MCT12" s="249"/>
      <c r="MCU12" s="249"/>
      <c r="MCV12" s="249"/>
      <c r="MCW12" s="249"/>
      <c r="MCX12" s="249"/>
      <c r="MCY12" s="249"/>
      <c r="MCZ12" s="249"/>
      <c r="MDA12" s="249"/>
      <c r="MDB12" s="249"/>
      <c r="MDC12" s="249"/>
      <c r="MDD12" s="249"/>
      <c r="MDE12" s="249"/>
      <c r="MDF12" s="249"/>
      <c r="MDG12" s="249"/>
      <c r="MDH12" s="249"/>
      <c r="MDI12" s="249"/>
      <c r="MDJ12" s="249"/>
      <c r="MDK12" s="249"/>
      <c r="MDL12" s="249"/>
      <c r="MDM12" s="249"/>
      <c r="MDN12" s="249"/>
      <c r="MDO12" s="249"/>
      <c r="MDP12" s="249"/>
      <c r="MDQ12" s="249"/>
      <c r="MDR12" s="249"/>
      <c r="MDS12" s="249"/>
      <c r="MDT12" s="249"/>
      <c r="MDU12" s="249"/>
      <c r="MDV12" s="249"/>
      <c r="MDW12" s="249"/>
      <c r="MDX12" s="249"/>
      <c r="MDY12" s="249"/>
      <c r="MDZ12" s="249"/>
      <c r="MEA12" s="249"/>
      <c r="MEB12" s="249"/>
      <c r="MEC12" s="249"/>
      <c r="MED12" s="249"/>
      <c r="MEE12" s="249"/>
      <c r="MEF12" s="249"/>
      <c r="MEG12" s="249"/>
      <c r="MEH12" s="249"/>
      <c r="MEI12" s="249"/>
      <c r="MEJ12" s="249"/>
      <c r="MEK12" s="249"/>
      <c r="MEL12" s="249"/>
      <c r="MEM12" s="249"/>
      <c r="MEN12" s="249"/>
      <c r="MEO12" s="249"/>
      <c r="MEP12" s="249"/>
      <c r="MEQ12" s="249"/>
      <c r="MER12" s="249"/>
      <c r="MES12" s="249"/>
      <c r="MET12" s="249"/>
      <c r="MEU12" s="249"/>
      <c r="MEV12" s="249"/>
      <c r="MEW12" s="249"/>
      <c r="MEX12" s="249"/>
      <c r="MEY12" s="249"/>
      <c r="MEZ12" s="249"/>
      <c r="MFA12" s="249"/>
      <c r="MFB12" s="249"/>
      <c r="MFC12" s="249"/>
      <c r="MFD12" s="249"/>
      <c r="MFE12" s="249"/>
      <c r="MFF12" s="249"/>
      <c r="MFG12" s="249"/>
      <c r="MFH12" s="249"/>
      <c r="MFI12" s="249"/>
      <c r="MFJ12" s="249"/>
      <c r="MFK12" s="249"/>
      <c r="MFL12" s="249"/>
      <c r="MFM12" s="249"/>
      <c r="MFN12" s="249"/>
      <c r="MFO12" s="249"/>
      <c r="MFP12" s="249"/>
      <c r="MFQ12" s="249"/>
      <c r="MFR12" s="249"/>
      <c r="MFS12" s="249"/>
      <c r="MFT12" s="249"/>
      <c r="MFU12" s="249"/>
      <c r="MFV12" s="249"/>
      <c r="MFW12" s="249"/>
      <c r="MFX12" s="249"/>
      <c r="MFY12" s="249"/>
      <c r="MFZ12" s="249"/>
      <c r="MGA12" s="249"/>
      <c r="MGB12" s="249"/>
      <c r="MGC12" s="249"/>
      <c r="MGD12" s="249"/>
      <c r="MGE12" s="249"/>
      <c r="MGF12" s="249"/>
      <c r="MGG12" s="249"/>
      <c r="MGH12" s="249"/>
      <c r="MGI12" s="249"/>
      <c r="MGJ12" s="249"/>
      <c r="MGK12" s="249"/>
      <c r="MGL12" s="249"/>
      <c r="MGM12" s="249"/>
      <c r="MGN12" s="249"/>
      <c r="MGO12" s="249"/>
      <c r="MGP12" s="249"/>
      <c r="MGQ12" s="249"/>
      <c r="MGR12" s="249"/>
      <c r="MGS12" s="249"/>
      <c r="MGT12" s="249"/>
      <c r="MGU12" s="249"/>
      <c r="MGV12" s="249"/>
      <c r="MGW12" s="249"/>
      <c r="MGX12" s="249"/>
      <c r="MGY12" s="249"/>
      <c r="MGZ12" s="249"/>
      <c r="MHA12" s="249"/>
      <c r="MHB12" s="249"/>
      <c r="MHC12" s="249"/>
      <c r="MHD12" s="249"/>
      <c r="MHE12" s="249"/>
      <c r="MHF12" s="249"/>
      <c r="MHG12" s="249"/>
      <c r="MHH12" s="249"/>
      <c r="MHI12" s="249"/>
      <c r="MHJ12" s="249"/>
      <c r="MHK12" s="249"/>
      <c r="MHL12" s="249"/>
      <c r="MHM12" s="249"/>
      <c r="MHN12" s="249"/>
      <c r="MHO12" s="249"/>
      <c r="MHP12" s="249"/>
      <c r="MHQ12" s="249"/>
      <c r="MHR12" s="249"/>
      <c r="MHS12" s="249"/>
      <c r="MHT12" s="249"/>
      <c r="MHU12" s="249"/>
      <c r="MHV12" s="249"/>
      <c r="MHW12" s="249"/>
      <c r="MHX12" s="249"/>
      <c r="MHY12" s="249"/>
      <c r="MHZ12" s="249"/>
      <c r="MIA12" s="249"/>
      <c r="MIB12" s="249"/>
      <c r="MIC12" s="249"/>
      <c r="MID12" s="249"/>
      <c r="MIE12" s="249"/>
      <c r="MIF12" s="249"/>
      <c r="MIG12" s="249"/>
      <c r="MIH12" s="249"/>
      <c r="MII12" s="249"/>
      <c r="MIJ12" s="249"/>
      <c r="MIK12" s="249"/>
      <c r="MIL12" s="249"/>
      <c r="MIM12" s="249"/>
      <c r="MIN12" s="249"/>
      <c r="MIO12" s="249"/>
      <c r="MIP12" s="249"/>
      <c r="MIQ12" s="249"/>
      <c r="MIR12" s="249"/>
      <c r="MIS12" s="249"/>
      <c r="MIT12" s="249"/>
      <c r="MIU12" s="249"/>
      <c r="MIV12" s="249"/>
      <c r="MIW12" s="249"/>
      <c r="MIX12" s="249"/>
      <c r="MIY12" s="249"/>
      <c r="MIZ12" s="249"/>
      <c r="MJA12" s="249"/>
      <c r="MJB12" s="249"/>
      <c r="MJC12" s="249"/>
      <c r="MJD12" s="249"/>
      <c r="MJE12" s="249"/>
      <c r="MJF12" s="249"/>
      <c r="MJG12" s="249"/>
      <c r="MJH12" s="249"/>
      <c r="MJI12" s="249"/>
      <c r="MJJ12" s="249"/>
      <c r="MJK12" s="249"/>
      <c r="MJL12" s="249"/>
      <c r="MJM12" s="249"/>
      <c r="MJN12" s="249"/>
      <c r="MJO12" s="249"/>
      <c r="MJP12" s="249"/>
      <c r="MJQ12" s="249"/>
      <c r="MJR12" s="249"/>
      <c r="MJS12" s="249"/>
      <c r="MJT12" s="249"/>
      <c r="MJU12" s="249"/>
      <c r="MJV12" s="249"/>
      <c r="MJW12" s="249"/>
      <c r="MJX12" s="249"/>
      <c r="MJY12" s="249"/>
      <c r="MJZ12" s="249"/>
      <c r="MKA12" s="249"/>
      <c r="MKB12" s="249"/>
      <c r="MKC12" s="249"/>
      <c r="MKD12" s="249"/>
      <c r="MKE12" s="249"/>
      <c r="MKF12" s="249"/>
      <c r="MKG12" s="249"/>
      <c r="MKH12" s="249"/>
      <c r="MKI12" s="249"/>
      <c r="MKJ12" s="249"/>
      <c r="MKK12" s="249"/>
      <c r="MKL12" s="249"/>
      <c r="MKM12" s="249"/>
      <c r="MKN12" s="249"/>
      <c r="MKO12" s="249"/>
      <c r="MKP12" s="249"/>
      <c r="MKQ12" s="249"/>
      <c r="MKR12" s="249"/>
      <c r="MKS12" s="249"/>
      <c r="MKT12" s="249"/>
      <c r="MKU12" s="249"/>
      <c r="MKV12" s="249"/>
      <c r="MKW12" s="249"/>
      <c r="MKX12" s="249"/>
      <c r="MKY12" s="249"/>
      <c r="MKZ12" s="249"/>
      <c r="MLA12" s="249"/>
      <c r="MLB12" s="249"/>
      <c r="MLC12" s="249"/>
      <c r="MLD12" s="249"/>
      <c r="MLE12" s="249"/>
      <c r="MLF12" s="249"/>
      <c r="MLG12" s="249"/>
      <c r="MLH12" s="249"/>
      <c r="MLI12" s="249"/>
      <c r="MLJ12" s="249"/>
      <c r="MLK12" s="249"/>
      <c r="MLL12" s="249"/>
      <c r="MLM12" s="249"/>
      <c r="MLN12" s="249"/>
      <c r="MLO12" s="249"/>
      <c r="MLP12" s="249"/>
      <c r="MLQ12" s="249"/>
      <c r="MLR12" s="249"/>
      <c r="MLS12" s="249"/>
      <c r="MLT12" s="249"/>
      <c r="MLU12" s="249"/>
      <c r="MLV12" s="249"/>
      <c r="MLW12" s="249"/>
      <c r="MLX12" s="249"/>
      <c r="MLY12" s="249"/>
      <c r="MLZ12" s="249"/>
      <c r="MMA12" s="249"/>
      <c r="MMB12" s="249"/>
      <c r="MMC12" s="249"/>
      <c r="MMD12" s="249"/>
      <c r="MME12" s="249"/>
      <c r="MMF12" s="249"/>
      <c r="MMG12" s="249"/>
      <c r="MMH12" s="249"/>
      <c r="MMI12" s="249"/>
      <c r="MMJ12" s="249"/>
      <c r="MMK12" s="249"/>
      <c r="MML12" s="249"/>
      <c r="MMM12" s="249"/>
      <c r="MMN12" s="249"/>
      <c r="MMO12" s="249"/>
      <c r="MMP12" s="249"/>
      <c r="MMQ12" s="249"/>
      <c r="MMR12" s="249"/>
      <c r="MMS12" s="249"/>
      <c r="MMT12" s="249"/>
      <c r="MMU12" s="249"/>
      <c r="MMV12" s="249"/>
      <c r="MMW12" s="249"/>
      <c r="MMX12" s="249"/>
      <c r="MMY12" s="249"/>
      <c r="MMZ12" s="249"/>
      <c r="MNA12" s="249"/>
      <c r="MNB12" s="249"/>
      <c r="MNC12" s="249"/>
      <c r="MND12" s="249"/>
      <c r="MNE12" s="249"/>
      <c r="MNF12" s="249"/>
      <c r="MNG12" s="249"/>
      <c r="MNH12" s="249"/>
      <c r="MNI12" s="249"/>
      <c r="MNJ12" s="249"/>
      <c r="MNK12" s="249"/>
      <c r="MNL12" s="249"/>
      <c r="MNM12" s="249"/>
      <c r="MNN12" s="249"/>
      <c r="MNO12" s="249"/>
      <c r="MNP12" s="249"/>
      <c r="MNQ12" s="249"/>
      <c r="MNR12" s="249"/>
      <c r="MNS12" s="249"/>
      <c r="MNT12" s="249"/>
      <c r="MNU12" s="249"/>
      <c r="MNV12" s="249"/>
      <c r="MNW12" s="249"/>
      <c r="MNX12" s="249"/>
      <c r="MNY12" s="249"/>
      <c r="MNZ12" s="249"/>
      <c r="MOA12" s="249"/>
      <c r="MOB12" s="249"/>
      <c r="MOC12" s="249"/>
      <c r="MOD12" s="249"/>
      <c r="MOE12" s="249"/>
      <c r="MOF12" s="249"/>
      <c r="MOG12" s="249"/>
      <c r="MOH12" s="249"/>
      <c r="MOI12" s="249"/>
      <c r="MOJ12" s="249"/>
      <c r="MOK12" s="249"/>
      <c r="MOL12" s="249"/>
      <c r="MOM12" s="249"/>
      <c r="MON12" s="249"/>
      <c r="MOO12" s="249"/>
      <c r="MOP12" s="249"/>
      <c r="MOQ12" s="249"/>
      <c r="MOR12" s="249"/>
      <c r="MOS12" s="249"/>
      <c r="MOT12" s="249"/>
      <c r="MOU12" s="249"/>
      <c r="MOV12" s="249"/>
      <c r="MOW12" s="249"/>
      <c r="MOX12" s="249"/>
      <c r="MOY12" s="249"/>
      <c r="MOZ12" s="249"/>
      <c r="MPA12" s="249"/>
      <c r="MPB12" s="249"/>
      <c r="MPC12" s="249"/>
      <c r="MPD12" s="249"/>
      <c r="MPE12" s="249"/>
      <c r="MPF12" s="249"/>
      <c r="MPG12" s="249"/>
      <c r="MPH12" s="249"/>
      <c r="MPI12" s="249"/>
      <c r="MPJ12" s="249"/>
      <c r="MPK12" s="249"/>
      <c r="MPL12" s="249"/>
      <c r="MPM12" s="249"/>
      <c r="MPN12" s="249"/>
      <c r="MPO12" s="249"/>
      <c r="MPP12" s="249"/>
      <c r="MPQ12" s="249"/>
      <c r="MPR12" s="249"/>
      <c r="MPS12" s="249"/>
      <c r="MPT12" s="249"/>
      <c r="MPU12" s="249"/>
      <c r="MPV12" s="249"/>
      <c r="MPW12" s="249"/>
      <c r="MPX12" s="249"/>
      <c r="MPY12" s="249"/>
      <c r="MPZ12" s="249"/>
      <c r="MQA12" s="249"/>
      <c r="MQB12" s="249"/>
      <c r="MQC12" s="249"/>
      <c r="MQD12" s="249"/>
      <c r="MQE12" s="249"/>
      <c r="MQF12" s="249"/>
      <c r="MQG12" s="249"/>
      <c r="MQH12" s="249"/>
      <c r="MQI12" s="249"/>
      <c r="MQJ12" s="249"/>
      <c r="MQK12" s="249"/>
      <c r="MQL12" s="249"/>
      <c r="MQM12" s="249"/>
      <c r="MQN12" s="249"/>
      <c r="MQO12" s="249"/>
      <c r="MQP12" s="249"/>
      <c r="MQQ12" s="249"/>
      <c r="MQR12" s="249"/>
      <c r="MQS12" s="249"/>
      <c r="MQT12" s="249"/>
      <c r="MQU12" s="249"/>
      <c r="MQV12" s="249"/>
      <c r="MQW12" s="249"/>
      <c r="MQX12" s="249"/>
      <c r="MQY12" s="249"/>
      <c r="MQZ12" s="249"/>
      <c r="MRA12" s="249"/>
      <c r="MRB12" s="249"/>
      <c r="MRC12" s="249"/>
      <c r="MRD12" s="249"/>
      <c r="MRE12" s="249"/>
      <c r="MRF12" s="249"/>
      <c r="MRG12" s="249"/>
      <c r="MRH12" s="249"/>
      <c r="MRI12" s="249"/>
      <c r="MRJ12" s="249"/>
      <c r="MRK12" s="249"/>
      <c r="MRL12" s="249"/>
      <c r="MRM12" s="249"/>
      <c r="MRN12" s="249"/>
      <c r="MRO12" s="249"/>
      <c r="MRP12" s="249"/>
      <c r="MRQ12" s="249"/>
      <c r="MRR12" s="249"/>
      <c r="MRS12" s="249"/>
      <c r="MRT12" s="249"/>
      <c r="MRU12" s="249"/>
      <c r="MRV12" s="249"/>
      <c r="MRW12" s="249"/>
      <c r="MRX12" s="249"/>
      <c r="MRY12" s="249"/>
      <c r="MRZ12" s="249"/>
      <c r="MSA12" s="249"/>
      <c r="MSB12" s="249"/>
      <c r="MSC12" s="249"/>
      <c r="MSD12" s="249"/>
      <c r="MSE12" s="249"/>
      <c r="MSF12" s="249"/>
      <c r="MSG12" s="249"/>
      <c r="MSH12" s="249"/>
      <c r="MSI12" s="249"/>
      <c r="MSJ12" s="249"/>
      <c r="MSK12" s="249"/>
      <c r="MSL12" s="249"/>
      <c r="MSM12" s="249"/>
      <c r="MSN12" s="249"/>
      <c r="MSO12" s="249"/>
      <c r="MSP12" s="249"/>
      <c r="MSQ12" s="249"/>
      <c r="MSR12" s="249"/>
      <c r="MSS12" s="249"/>
      <c r="MST12" s="249"/>
      <c r="MSU12" s="249"/>
      <c r="MSV12" s="249"/>
      <c r="MSW12" s="249"/>
      <c r="MSX12" s="249"/>
      <c r="MSY12" s="249"/>
      <c r="MSZ12" s="249"/>
      <c r="MTA12" s="249"/>
      <c r="MTB12" s="249"/>
      <c r="MTC12" s="249"/>
      <c r="MTD12" s="249"/>
      <c r="MTE12" s="249"/>
      <c r="MTF12" s="249"/>
      <c r="MTG12" s="249"/>
      <c r="MTH12" s="249"/>
      <c r="MTI12" s="249"/>
      <c r="MTJ12" s="249"/>
      <c r="MTK12" s="249"/>
      <c r="MTL12" s="249"/>
      <c r="MTM12" s="249"/>
      <c r="MTN12" s="249"/>
      <c r="MTO12" s="249"/>
      <c r="MTP12" s="249"/>
      <c r="MTQ12" s="249"/>
      <c r="MTR12" s="249"/>
      <c r="MTS12" s="249"/>
      <c r="MTT12" s="249"/>
      <c r="MTU12" s="249"/>
      <c r="MTV12" s="249"/>
      <c r="MTW12" s="249"/>
      <c r="MTX12" s="249"/>
      <c r="MTY12" s="249"/>
      <c r="MTZ12" s="249"/>
      <c r="MUA12" s="249"/>
      <c r="MUB12" s="249"/>
      <c r="MUC12" s="249"/>
      <c r="MUD12" s="249"/>
      <c r="MUE12" s="249"/>
      <c r="MUF12" s="249"/>
      <c r="MUG12" s="249"/>
      <c r="MUH12" s="249"/>
      <c r="MUI12" s="249"/>
      <c r="MUJ12" s="249"/>
      <c r="MUK12" s="249"/>
      <c r="MUL12" s="249"/>
      <c r="MUM12" s="249"/>
      <c r="MUN12" s="249"/>
      <c r="MUO12" s="249"/>
      <c r="MUP12" s="249"/>
      <c r="MUQ12" s="249"/>
      <c r="MUR12" s="249"/>
      <c r="MUS12" s="249"/>
      <c r="MUT12" s="249"/>
      <c r="MUU12" s="249"/>
      <c r="MUV12" s="249"/>
      <c r="MUW12" s="249"/>
      <c r="MUX12" s="249"/>
      <c r="MUY12" s="249"/>
      <c r="MUZ12" s="249"/>
      <c r="MVA12" s="249"/>
      <c r="MVB12" s="249"/>
      <c r="MVC12" s="249"/>
      <c r="MVD12" s="249"/>
      <c r="MVE12" s="249"/>
      <c r="MVF12" s="249"/>
      <c r="MVG12" s="249"/>
      <c r="MVH12" s="249"/>
      <c r="MVI12" s="249"/>
      <c r="MVJ12" s="249"/>
      <c r="MVK12" s="249"/>
      <c r="MVL12" s="249"/>
      <c r="MVM12" s="249"/>
      <c r="MVN12" s="249"/>
      <c r="MVO12" s="249"/>
      <c r="MVP12" s="249"/>
      <c r="MVQ12" s="249"/>
      <c r="MVR12" s="249"/>
      <c r="MVS12" s="249"/>
      <c r="MVT12" s="249"/>
      <c r="MVU12" s="249"/>
      <c r="MVV12" s="249"/>
      <c r="MVW12" s="249"/>
      <c r="MVX12" s="249"/>
      <c r="MVY12" s="249"/>
      <c r="MVZ12" s="249"/>
      <c r="MWA12" s="249"/>
      <c r="MWB12" s="249"/>
      <c r="MWC12" s="249"/>
      <c r="MWD12" s="249"/>
      <c r="MWE12" s="249"/>
      <c r="MWF12" s="249"/>
      <c r="MWG12" s="249"/>
      <c r="MWH12" s="249"/>
      <c r="MWI12" s="249"/>
      <c r="MWJ12" s="249"/>
      <c r="MWK12" s="249"/>
      <c r="MWL12" s="249"/>
      <c r="MWM12" s="249"/>
      <c r="MWN12" s="249"/>
      <c r="MWO12" s="249"/>
      <c r="MWP12" s="249"/>
      <c r="MWQ12" s="249"/>
      <c r="MWR12" s="249"/>
      <c r="MWS12" s="249"/>
      <c r="MWT12" s="249"/>
      <c r="MWU12" s="249"/>
      <c r="MWV12" s="249"/>
      <c r="MWW12" s="249"/>
      <c r="MWX12" s="249"/>
      <c r="MWY12" s="249"/>
      <c r="MWZ12" s="249"/>
      <c r="MXA12" s="249"/>
      <c r="MXB12" s="249"/>
      <c r="MXC12" s="249"/>
      <c r="MXD12" s="249"/>
      <c r="MXE12" s="249"/>
      <c r="MXF12" s="249"/>
      <c r="MXG12" s="249"/>
      <c r="MXH12" s="249"/>
      <c r="MXI12" s="249"/>
      <c r="MXJ12" s="249"/>
      <c r="MXK12" s="249"/>
      <c r="MXL12" s="249"/>
      <c r="MXM12" s="249"/>
      <c r="MXN12" s="249"/>
      <c r="MXO12" s="249"/>
      <c r="MXP12" s="249"/>
      <c r="MXQ12" s="249"/>
      <c r="MXR12" s="249"/>
      <c r="MXS12" s="249"/>
      <c r="MXT12" s="249"/>
      <c r="MXU12" s="249"/>
      <c r="MXV12" s="249"/>
      <c r="MXW12" s="249"/>
      <c r="MXX12" s="249"/>
      <c r="MXY12" s="249"/>
      <c r="MXZ12" s="249"/>
      <c r="MYA12" s="249"/>
      <c r="MYB12" s="249"/>
      <c r="MYC12" s="249"/>
      <c r="MYD12" s="249"/>
      <c r="MYE12" s="249"/>
      <c r="MYF12" s="249"/>
      <c r="MYG12" s="249"/>
      <c r="MYH12" s="249"/>
      <c r="MYI12" s="249"/>
      <c r="MYJ12" s="249"/>
      <c r="MYK12" s="249"/>
      <c r="MYL12" s="249"/>
      <c r="MYM12" s="249"/>
      <c r="MYN12" s="249"/>
      <c r="MYO12" s="249"/>
      <c r="MYP12" s="249"/>
      <c r="MYQ12" s="249"/>
      <c r="MYR12" s="249"/>
      <c r="MYS12" s="249"/>
      <c r="MYT12" s="249"/>
      <c r="MYU12" s="249"/>
      <c r="MYV12" s="249"/>
      <c r="MYW12" s="249"/>
      <c r="MYX12" s="249"/>
      <c r="MYY12" s="249"/>
      <c r="MYZ12" s="249"/>
      <c r="MZA12" s="249"/>
      <c r="MZB12" s="249"/>
      <c r="MZC12" s="249"/>
      <c r="MZD12" s="249"/>
      <c r="MZE12" s="249"/>
      <c r="MZF12" s="249"/>
      <c r="MZG12" s="249"/>
      <c r="MZH12" s="249"/>
      <c r="MZI12" s="249"/>
      <c r="MZJ12" s="249"/>
      <c r="MZK12" s="249"/>
      <c r="MZL12" s="249"/>
      <c r="MZM12" s="249"/>
      <c r="MZN12" s="249"/>
      <c r="MZO12" s="249"/>
      <c r="MZP12" s="249"/>
      <c r="MZQ12" s="249"/>
      <c r="MZR12" s="249"/>
      <c r="MZS12" s="249"/>
      <c r="MZT12" s="249"/>
      <c r="MZU12" s="249"/>
      <c r="MZV12" s="249"/>
      <c r="MZW12" s="249"/>
      <c r="MZX12" s="249"/>
      <c r="MZY12" s="249"/>
      <c r="MZZ12" s="249"/>
      <c r="NAA12" s="249"/>
      <c r="NAB12" s="249"/>
      <c r="NAC12" s="249"/>
      <c r="NAD12" s="249"/>
      <c r="NAE12" s="249"/>
      <c r="NAF12" s="249"/>
      <c r="NAG12" s="249"/>
      <c r="NAH12" s="249"/>
      <c r="NAI12" s="249"/>
      <c r="NAJ12" s="249"/>
      <c r="NAK12" s="249"/>
      <c r="NAL12" s="249"/>
      <c r="NAM12" s="249"/>
      <c r="NAN12" s="249"/>
      <c r="NAO12" s="249"/>
      <c r="NAP12" s="249"/>
      <c r="NAQ12" s="249"/>
      <c r="NAR12" s="249"/>
      <c r="NAS12" s="249"/>
      <c r="NAT12" s="249"/>
      <c r="NAU12" s="249"/>
      <c r="NAV12" s="249"/>
      <c r="NAW12" s="249"/>
      <c r="NAX12" s="249"/>
      <c r="NAY12" s="249"/>
      <c r="NAZ12" s="249"/>
      <c r="NBA12" s="249"/>
      <c r="NBB12" s="249"/>
      <c r="NBC12" s="249"/>
      <c r="NBD12" s="249"/>
      <c r="NBE12" s="249"/>
      <c r="NBF12" s="249"/>
      <c r="NBG12" s="249"/>
      <c r="NBH12" s="249"/>
      <c r="NBI12" s="249"/>
      <c r="NBJ12" s="249"/>
      <c r="NBK12" s="249"/>
      <c r="NBL12" s="249"/>
      <c r="NBM12" s="249"/>
      <c r="NBN12" s="249"/>
      <c r="NBO12" s="249"/>
      <c r="NBP12" s="249"/>
      <c r="NBQ12" s="249"/>
      <c r="NBR12" s="249"/>
      <c r="NBS12" s="249"/>
      <c r="NBT12" s="249"/>
      <c r="NBU12" s="249"/>
      <c r="NBV12" s="249"/>
      <c r="NBW12" s="249"/>
      <c r="NBX12" s="249"/>
      <c r="NBY12" s="249"/>
      <c r="NBZ12" s="249"/>
      <c r="NCA12" s="249"/>
      <c r="NCB12" s="249"/>
      <c r="NCC12" s="249"/>
      <c r="NCD12" s="249"/>
      <c r="NCE12" s="249"/>
      <c r="NCF12" s="249"/>
      <c r="NCG12" s="249"/>
      <c r="NCH12" s="249"/>
      <c r="NCI12" s="249"/>
      <c r="NCJ12" s="249"/>
      <c r="NCK12" s="249"/>
      <c r="NCL12" s="249"/>
      <c r="NCM12" s="249"/>
      <c r="NCN12" s="249"/>
      <c r="NCO12" s="249"/>
      <c r="NCP12" s="249"/>
      <c r="NCQ12" s="249"/>
      <c r="NCR12" s="249"/>
      <c r="NCS12" s="249"/>
      <c r="NCT12" s="249"/>
      <c r="NCU12" s="249"/>
      <c r="NCV12" s="249"/>
      <c r="NCW12" s="249"/>
      <c r="NCX12" s="249"/>
      <c r="NCY12" s="249"/>
      <c r="NCZ12" s="249"/>
      <c r="NDA12" s="249"/>
      <c r="NDB12" s="249"/>
      <c r="NDC12" s="249"/>
      <c r="NDD12" s="249"/>
      <c r="NDE12" s="249"/>
      <c r="NDF12" s="249"/>
      <c r="NDG12" s="249"/>
      <c r="NDH12" s="249"/>
      <c r="NDI12" s="249"/>
      <c r="NDJ12" s="249"/>
      <c r="NDK12" s="249"/>
      <c r="NDL12" s="249"/>
      <c r="NDM12" s="249"/>
      <c r="NDN12" s="249"/>
      <c r="NDO12" s="249"/>
      <c r="NDP12" s="249"/>
      <c r="NDQ12" s="249"/>
      <c r="NDR12" s="249"/>
      <c r="NDS12" s="249"/>
      <c r="NDT12" s="249"/>
      <c r="NDU12" s="249"/>
      <c r="NDV12" s="249"/>
      <c r="NDW12" s="249"/>
      <c r="NDX12" s="249"/>
      <c r="NDY12" s="249"/>
      <c r="NDZ12" s="249"/>
      <c r="NEA12" s="249"/>
      <c r="NEB12" s="249"/>
      <c r="NEC12" s="249"/>
      <c r="NED12" s="249"/>
      <c r="NEE12" s="249"/>
      <c r="NEF12" s="249"/>
      <c r="NEG12" s="249"/>
      <c r="NEH12" s="249"/>
      <c r="NEI12" s="249"/>
      <c r="NEJ12" s="249"/>
      <c r="NEK12" s="249"/>
      <c r="NEL12" s="249"/>
      <c r="NEM12" s="249"/>
      <c r="NEN12" s="249"/>
      <c r="NEO12" s="249"/>
      <c r="NEP12" s="249"/>
      <c r="NEQ12" s="249"/>
      <c r="NER12" s="249"/>
      <c r="NES12" s="249"/>
      <c r="NET12" s="249"/>
      <c r="NEU12" s="249"/>
      <c r="NEV12" s="249"/>
      <c r="NEW12" s="249"/>
      <c r="NEX12" s="249"/>
      <c r="NEY12" s="249"/>
      <c r="NEZ12" s="249"/>
      <c r="NFA12" s="249"/>
      <c r="NFB12" s="249"/>
      <c r="NFC12" s="249"/>
      <c r="NFD12" s="249"/>
      <c r="NFE12" s="249"/>
      <c r="NFF12" s="249"/>
      <c r="NFG12" s="249"/>
      <c r="NFH12" s="249"/>
      <c r="NFI12" s="249"/>
      <c r="NFJ12" s="249"/>
      <c r="NFK12" s="249"/>
      <c r="NFL12" s="249"/>
      <c r="NFM12" s="249"/>
      <c r="NFN12" s="249"/>
      <c r="NFO12" s="249"/>
      <c r="NFP12" s="249"/>
      <c r="NFQ12" s="249"/>
      <c r="NFR12" s="249"/>
      <c r="NFS12" s="249"/>
      <c r="NFT12" s="249"/>
      <c r="NFU12" s="249"/>
      <c r="NFV12" s="249"/>
      <c r="NFW12" s="249"/>
      <c r="NFX12" s="249"/>
      <c r="NFY12" s="249"/>
      <c r="NFZ12" s="249"/>
      <c r="NGA12" s="249"/>
      <c r="NGB12" s="249"/>
      <c r="NGC12" s="249"/>
      <c r="NGD12" s="249"/>
      <c r="NGE12" s="249"/>
      <c r="NGF12" s="249"/>
      <c r="NGG12" s="249"/>
      <c r="NGH12" s="249"/>
      <c r="NGI12" s="249"/>
      <c r="NGJ12" s="249"/>
      <c r="NGK12" s="249"/>
      <c r="NGL12" s="249"/>
      <c r="NGM12" s="249"/>
      <c r="NGN12" s="249"/>
      <c r="NGO12" s="249"/>
      <c r="NGP12" s="249"/>
      <c r="NGQ12" s="249"/>
      <c r="NGR12" s="249"/>
      <c r="NGS12" s="249"/>
      <c r="NGT12" s="249"/>
      <c r="NGU12" s="249"/>
      <c r="NGV12" s="249"/>
      <c r="NGW12" s="249"/>
      <c r="NGX12" s="249"/>
      <c r="NGY12" s="249"/>
      <c r="NGZ12" s="249"/>
      <c r="NHA12" s="249"/>
      <c r="NHB12" s="249"/>
      <c r="NHC12" s="249"/>
      <c r="NHD12" s="249"/>
      <c r="NHE12" s="249"/>
      <c r="NHF12" s="249"/>
      <c r="NHG12" s="249"/>
      <c r="NHH12" s="249"/>
      <c r="NHI12" s="249"/>
      <c r="NHJ12" s="249"/>
      <c r="NHK12" s="249"/>
      <c r="NHL12" s="249"/>
      <c r="NHM12" s="249"/>
      <c r="NHN12" s="249"/>
      <c r="NHO12" s="249"/>
      <c r="NHP12" s="249"/>
      <c r="NHQ12" s="249"/>
      <c r="NHR12" s="249"/>
      <c r="NHS12" s="249"/>
      <c r="NHT12" s="249"/>
      <c r="NHU12" s="249"/>
      <c r="NHV12" s="249"/>
      <c r="NHW12" s="249"/>
      <c r="NHX12" s="249"/>
      <c r="NHY12" s="249"/>
      <c r="NHZ12" s="249"/>
      <c r="NIA12" s="249"/>
      <c r="NIB12" s="249"/>
      <c r="NIC12" s="249"/>
      <c r="NID12" s="249"/>
      <c r="NIE12" s="249"/>
      <c r="NIF12" s="249"/>
      <c r="NIG12" s="249"/>
      <c r="NIH12" s="249"/>
      <c r="NII12" s="249"/>
      <c r="NIJ12" s="249"/>
      <c r="NIK12" s="249"/>
      <c r="NIL12" s="249"/>
      <c r="NIM12" s="249"/>
      <c r="NIN12" s="249"/>
      <c r="NIO12" s="249"/>
      <c r="NIP12" s="249"/>
      <c r="NIQ12" s="249"/>
      <c r="NIR12" s="249"/>
      <c r="NIS12" s="249"/>
      <c r="NIT12" s="249"/>
      <c r="NIU12" s="249"/>
      <c r="NIV12" s="249"/>
      <c r="NIW12" s="249"/>
      <c r="NIX12" s="249"/>
      <c r="NIY12" s="249"/>
      <c r="NIZ12" s="249"/>
      <c r="NJA12" s="249"/>
      <c r="NJB12" s="249"/>
      <c r="NJC12" s="249"/>
      <c r="NJD12" s="249"/>
      <c r="NJE12" s="249"/>
      <c r="NJF12" s="249"/>
      <c r="NJG12" s="249"/>
      <c r="NJH12" s="249"/>
      <c r="NJI12" s="249"/>
      <c r="NJJ12" s="249"/>
      <c r="NJK12" s="249"/>
      <c r="NJL12" s="249"/>
      <c r="NJM12" s="249"/>
      <c r="NJN12" s="249"/>
      <c r="NJO12" s="249"/>
      <c r="NJP12" s="249"/>
      <c r="NJQ12" s="249"/>
      <c r="NJR12" s="249"/>
      <c r="NJS12" s="249"/>
      <c r="NJT12" s="249"/>
      <c r="NJU12" s="249"/>
      <c r="NJV12" s="249"/>
      <c r="NJW12" s="249"/>
      <c r="NJX12" s="249"/>
      <c r="NJY12" s="249"/>
      <c r="NJZ12" s="249"/>
      <c r="NKA12" s="249"/>
      <c r="NKB12" s="249"/>
      <c r="NKC12" s="249"/>
      <c r="NKD12" s="249"/>
      <c r="NKE12" s="249"/>
      <c r="NKF12" s="249"/>
      <c r="NKG12" s="249"/>
      <c r="NKH12" s="249"/>
      <c r="NKI12" s="249"/>
      <c r="NKJ12" s="249"/>
      <c r="NKK12" s="249"/>
      <c r="NKL12" s="249"/>
      <c r="NKM12" s="249"/>
      <c r="NKN12" s="249"/>
      <c r="NKO12" s="249"/>
      <c r="NKP12" s="249"/>
      <c r="NKQ12" s="249"/>
      <c r="NKR12" s="249"/>
      <c r="NKS12" s="249"/>
      <c r="NKT12" s="249"/>
      <c r="NKU12" s="249"/>
      <c r="NKV12" s="249"/>
      <c r="NKW12" s="249"/>
      <c r="NKX12" s="249"/>
      <c r="NKY12" s="249"/>
      <c r="NKZ12" s="249"/>
      <c r="NLA12" s="249"/>
      <c r="NLB12" s="249"/>
      <c r="NLC12" s="249"/>
      <c r="NLD12" s="249"/>
      <c r="NLE12" s="249"/>
      <c r="NLF12" s="249"/>
      <c r="NLG12" s="249"/>
      <c r="NLH12" s="249"/>
      <c r="NLI12" s="249"/>
      <c r="NLJ12" s="249"/>
      <c r="NLK12" s="249"/>
      <c r="NLL12" s="249"/>
      <c r="NLM12" s="249"/>
      <c r="NLN12" s="249"/>
      <c r="NLO12" s="249"/>
      <c r="NLP12" s="249"/>
      <c r="NLQ12" s="249"/>
      <c r="NLR12" s="249"/>
      <c r="NLS12" s="249"/>
      <c r="NLT12" s="249"/>
      <c r="NLU12" s="249"/>
      <c r="NLV12" s="249"/>
      <c r="NLW12" s="249"/>
      <c r="NLX12" s="249"/>
      <c r="NLY12" s="249"/>
      <c r="NLZ12" s="249"/>
      <c r="NMA12" s="249"/>
      <c r="NMB12" s="249"/>
      <c r="NMC12" s="249"/>
      <c r="NMD12" s="249"/>
      <c r="NME12" s="249"/>
      <c r="NMF12" s="249"/>
      <c r="NMG12" s="249"/>
      <c r="NMH12" s="249"/>
      <c r="NMI12" s="249"/>
      <c r="NMJ12" s="249"/>
      <c r="NMK12" s="249"/>
      <c r="NML12" s="249"/>
      <c r="NMM12" s="249"/>
      <c r="NMN12" s="249"/>
      <c r="NMO12" s="249"/>
      <c r="NMP12" s="249"/>
      <c r="NMQ12" s="249"/>
      <c r="NMR12" s="249"/>
      <c r="NMS12" s="249"/>
      <c r="NMT12" s="249"/>
      <c r="NMU12" s="249"/>
      <c r="NMV12" s="249"/>
      <c r="NMW12" s="249"/>
      <c r="NMX12" s="249"/>
      <c r="NMY12" s="249"/>
      <c r="NMZ12" s="249"/>
      <c r="NNA12" s="249"/>
      <c r="NNB12" s="249"/>
      <c r="NNC12" s="249"/>
      <c r="NND12" s="249"/>
      <c r="NNE12" s="249"/>
      <c r="NNF12" s="249"/>
      <c r="NNG12" s="249"/>
      <c r="NNH12" s="249"/>
      <c r="NNI12" s="249"/>
      <c r="NNJ12" s="249"/>
      <c r="NNK12" s="249"/>
      <c r="NNL12" s="249"/>
      <c r="NNM12" s="249"/>
      <c r="NNN12" s="249"/>
      <c r="NNO12" s="249"/>
      <c r="NNP12" s="249"/>
      <c r="NNQ12" s="249"/>
      <c r="NNR12" s="249"/>
      <c r="NNS12" s="249"/>
      <c r="NNT12" s="249"/>
      <c r="NNU12" s="249"/>
      <c r="NNV12" s="249"/>
      <c r="NNW12" s="249"/>
      <c r="NNX12" s="249"/>
      <c r="NNY12" s="249"/>
      <c r="NNZ12" s="249"/>
      <c r="NOA12" s="249"/>
      <c r="NOB12" s="249"/>
      <c r="NOC12" s="249"/>
      <c r="NOD12" s="249"/>
      <c r="NOE12" s="249"/>
      <c r="NOF12" s="249"/>
      <c r="NOG12" s="249"/>
      <c r="NOH12" s="249"/>
      <c r="NOI12" s="249"/>
      <c r="NOJ12" s="249"/>
      <c r="NOK12" s="249"/>
      <c r="NOL12" s="249"/>
      <c r="NOM12" s="249"/>
      <c r="NON12" s="249"/>
      <c r="NOO12" s="249"/>
      <c r="NOP12" s="249"/>
      <c r="NOQ12" s="249"/>
      <c r="NOR12" s="249"/>
      <c r="NOS12" s="249"/>
      <c r="NOT12" s="249"/>
      <c r="NOU12" s="249"/>
      <c r="NOV12" s="249"/>
      <c r="NOW12" s="249"/>
      <c r="NOX12" s="249"/>
      <c r="NOY12" s="249"/>
      <c r="NOZ12" s="249"/>
      <c r="NPA12" s="249"/>
      <c r="NPB12" s="249"/>
      <c r="NPC12" s="249"/>
      <c r="NPD12" s="249"/>
      <c r="NPE12" s="249"/>
      <c r="NPF12" s="249"/>
      <c r="NPG12" s="249"/>
      <c r="NPH12" s="249"/>
      <c r="NPI12" s="249"/>
      <c r="NPJ12" s="249"/>
      <c r="NPK12" s="249"/>
      <c r="NPL12" s="249"/>
      <c r="NPM12" s="249"/>
      <c r="NPN12" s="249"/>
      <c r="NPO12" s="249"/>
      <c r="NPP12" s="249"/>
      <c r="NPQ12" s="249"/>
      <c r="NPR12" s="249"/>
      <c r="NPS12" s="249"/>
      <c r="NPT12" s="249"/>
      <c r="NPU12" s="249"/>
      <c r="NPV12" s="249"/>
      <c r="NPW12" s="249"/>
      <c r="NPX12" s="249"/>
      <c r="NPY12" s="249"/>
      <c r="NPZ12" s="249"/>
      <c r="NQA12" s="249"/>
      <c r="NQB12" s="249"/>
      <c r="NQC12" s="249"/>
      <c r="NQD12" s="249"/>
      <c r="NQE12" s="249"/>
      <c r="NQF12" s="249"/>
      <c r="NQG12" s="249"/>
      <c r="NQH12" s="249"/>
      <c r="NQI12" s="249"/>
      <c r="NQJ12" s="249"/>
      <c r="NQK12" s="249"/>
      <c r="NQL12" s="249"/>
      <c r="NQM12" s="249"/>
      <c r="NQN12" s="249"/>
      <c r="NQO12" s="249"/>
      <c r="NQP12" s="249"/>
      <c r="NQQ12" s="249"/>
      <c r="NQR12" s="249"/>
      <c r="NQS12" s="249"/>
      <c r="NQT12" s="249"/>
      <c r="NQU12" s="249"/>
      <c r="NQV12" s="249"/>
      <c r="NQW12" s="249"/>
      <c r="NQX12" s="249"/>
      <c r="NQY12" s="249"/>
      <c r="NQZ12" s="249"/>
      <c r="NRA12" s="249"/>
      <c r="NRB12" s="249"/>
      <c r="NRC12" s="249"/>
      <c r="NRD12" s="249"/>
      <c r="NRE12" s="249"/>
      <c r="NRF12" s="249"/>
      <c r="NRG12" s="249"/>
      <c r="NRH12" s="249"/>
      <c r="NRI12" s="249"/>
      <c r="NRJ12" s="249"/>
      <c r="NRK12" s="249"/>
      <c r="NRL12" s="249"/>
      <c r="NRM12" s="249"/>
      <c r="NRN12" s="249"/>
      <c r="NRO12" s="249"/>
      <c r="NRP12" s="249"/>
      <c r="NRQ12" s="249"/>
      <c r="NRR12" s="249"/>
      <c r="NRS12" s="249"/>
      <c r="NRT12" s="249"/>
      <c r="NRU12" s="249"/>
      <c r="NRV12" s="249"/>
      <c r="NRW12" s="249"/>
      <c r="NRX12" s="249"/>
      <c r="NRY12" s="249"/>
      <c r="NRZ12" s="249"/>
      <c r="NSA12" s="249"/>
      <c r="NSB12" s="249"/>
      <c r="NSC12" s="249"/>
      <c r="NSD12" s="249"/>
      <c r="NSE12" s="249"/>
      <c r="NSF12" s="249"/>
      <c r="NSG12" s="249"/>
      <c r="NSH12" s="249"/>
      <c r="NSI12" s="249"/>
      <c r="NSJ12" s="249"/>
      <c r="NSK12" s="249"/>
      <c r="NSL12" s="249"/>
      <c r="NSM12" s="249"/>
      <c r="NSN12" s="249"/>
      <c r="NSO12" s="249"/>
      <c r="NSP12" s="249"/>
      <c r="NSQ12" s="249"/>
      <c r="NSR12" s="249"/>
      <c r="NSS12" s="249"/>
      <c r="NST12" s="249"/>
      <c r="NSU12" s="249"/>
      <c r="NSV12" s="249"/>
      <c r="NSW12" s="249"/>
      <c r="NSX12" s="249"/>
      <c r="NSY12" s="249"/>
      <c r="NSZ12" s="249"/>
      <c r="NTA12" s="249"/>
      <c r="NTB12" s="249"/>
      <c r="NTC12" s="249"/>
      <c r="NTD12" s="249"/>
      <c r="NTE12" s="249"/>
      <c r="NTF12" s="249"/>
      <c r="NTG12" s="249"/>
      <c r="NTH12" s="249"/>
      <c r="NTI12" s="249"/>
      <c r="NTJ12" s="249"/>
      <c r="NTK12" s="249"/>
      <c r="NTL12" s="249"/>
      <c r="NTM12" s="249"/>
      <c r="NTN12" s="249"/>
      <c r="NTO12" s="249"/>
      <c r="NTP12" s="249"/>
      <c r="NTQ12" s="249"/>
      <c r="NTR12" s="249"/>
      <c r="NTS12" s="249"/>
      <c r="NTT12" s="249"/>
      <c r="NTU12" s="249"/>
      <c r="NTV12" s="249"/>
      <c r="NTW12" s="249"/>
      <c r="NTX12" s="249"/>
      <c r="NTY12" s="249"/>
      <c r="NTZ12" s="249"/>
      <c r="NUA12" s="249"/>
      <c r="NUB12" s="249"/>
      <c r="NUC12" s="249"/>
      <c r="NUD12" s="249"/>
      <c r="NUE12" s="249"/>
      <c r="NUF12" s="249"/>
      <c r="NUG12" s="249"/>
      <c r="NUH12" s="249"/>
      <c r="NUI12" s="249"/>
      <c r="NUJ12" s="249"/>
      <c r="NUK12" s="249"/>
      <c r="NUL12" s="249"/>
      <c r="NUM12" s="249"/>
      <c r="NUN12" s="249"/>
      <c r="NUO12" s="249"/>
      <c r="NUP12" s="249"/>
      <c r="NUQ12" s="249"/>
      <c r="NUR12" s="249"/>
      <c r="NUS12" s="249"/>
      <c r="NUT12" s="249"/>
      <c r="NUU12" s="249"/>
      <c r="NUV12" s="249"/>
      <c r="NUW12" s="249"/>
      <c r="NUX12" s="249"/>
      <c r="NUY12" s="249"/>
      <c r="NUZ12" s="249"/>
      <c r="NVA12" s="249"/>
      <c r="NVB12" s="249"/>
      <c r="NVC12" s="249"/>
      <c r="NVD12" s="249"/>
      <c r="NVE12" s="249"/>
      <c r="NVF12" s="249"/>
      <c r="NVG12" s="249"/>
      <c r="NVH12" s="249"/>
      <c r="NVI12" s="249"/>
      <c r="NVJ12" s="249"/>
      <c r="NVK12" s="249"/>
      <c r="NVL12" s="249"/>
      <c r="NVM12" s="249"/>
      <c r="NVN12" s="249"/>
      <c r="NVO12" s="249"/>
      <c r="NVP12" s="249"/>
      <c r="NVQ12" s="249"/>
      <c r="NVR12" s="249"/>
      <c r="NVS12" s="249"/>
      <c r="NVT12" s="249"/>
      <c r="NVU12" s="249"/>
      <c r="NVV12" s="249"/>
      <c r="NVW12" s="249"/>
      <c r="NVX12" s="249"/>
      <c r="NVY12" s="249"/>
      <c r="NVZ12" s="249"/>
      <c r="NWA12" s="249"/>
      <c r="NWB12" s="249"/>
      <c r="NWC12" s="249"/>
      <c r="NWD12" s="249"/>
      <c r="NWE12" s="249"/>
      <c r="NWF12" s="249"/>
      <c r="NWG12" s="249"/>
      <c r="NWH12" s="249"/>
      <c r="NWI12" s="249"/>
      <c r="NWJ12" s="249"/>
      <c r="NWK12" s="249"/>
      <c r="NWL12" s="249"/>
      <c r="NWM12" s="249"/>
      <c r="NWN12" s="249"/>
      <c r="NWO12" s="249"/>
      <c r="NWP12" s="249"/>
      <c r="NWQ12" s="249"/>
      <c r="NWR12" s="249"/>
      <c r="NWS12" s="249"/>
      <c r="NWT12" s="249"/>
      <c r="NWU12" s="249"/>
      <c r="NWV12" s="249"/>
      <c r="NWW12" s="249"/>
      <c r="NWX12" s="249"/>
      <c r="NWY12" s="249"/>
      <c r="NWZ12" s="249"/>
      <c r="NXA12" s="249"/>
      <c r="NXB12" s="249"/>
      <c r="NXC12" s="249"/>
      <c r="NXD12" s="249"/>
      <c r="NXE12" s="249"/>
      <c r="NXF12" s="249"/>
      <c r="NXG12" s="249"/>
      <c r="NXH12" s="249"/>
      <c r="NXI12" s="249"/>
      <c r="NXJ12" s="249"/>
      <c r="NXK12" s="249"/>
      <c r="NXL12" s="249"/>
      <c r="NXM12" s="249"/>
      <c r="NXN12" s="249"/>
      <c r="NXO12" s="249"/>
      <c r="NXP12" s="249"/>
      <c r="NXQ12" s="249"/>
      <c r="NXR12" s="249"/>
      <c r="NXS12" s="249"/>
      <c r="NXT12" s="249"/>
      <c r="NXU12" s="249"/>
      <c r="NXV12" s="249"/>
      <c r="NXW12" s="249"/>
      <c r="NXX12" s="249"/>
      <c r="NXY12" s="249"/>
      <c r="NXZ12" s="249"/>
      <c r="NYA12" s="249"/>
      <c r="NYB12" s="249"/>
      <c r="NYC12" s="249"/>
      <c r="NYD12" s="249"/>
      <c r="NYE12" s="249"/>
      <c r="NYF12" s="249"/>
      <c r="NYG12" s="249"/>
      <c r="NYH12" s="249"/>
      <c r="NYI12" s="249"/>
      <c r="NYJ12" s="249"/>
      <c r="NYK12" s="249"/>
      <c r="NYL12" s="249"/>
      <c r="NYM12" s="249"/>
      <c r="NYN12" s="249"/>
      <c r="NYO12" s="249"/>
      <c r="NYP12" s="249"/>
      <c r="NYQ12" s="249"/>
      <c r="NYR12" s="249"/>
      <c r="NYS12" s="249"/>
      <c r="NYT12" s="249"/>
      <c r="NYU12" s="249"/>
      <c r="NYV12" s="249"/>
      <c r="NYW12" s="249"/>
      <c r="NYX12" s="249"/>
      <c r="NYY12" s="249"/>
      <c r="NYZ12" s="249"/>
      <c r="NZA12" s="249"/>
      <c r="NZB12" s="249"/>
      <c r="NZC12" s="249"/>
      <c r="NZD12" s="249"/>
      <c r="NZE12" s="249"/>
      <c r="NZF12" s="249"/>
      <c r="NZG12" s="249"/>
      <c r="NZH12" s="249"/>
      <c r="NZI12" s="249"/>
      <c r="NZJ12" s="249"/>
      <c r="NZK12" s="249"/>
      <c r="NZL12" s="249"/>
      <c r="NZM12" s="249"/>
      <c r="NZN12" s="249"/>
      <c r="NZO12" s="249"/>
      <c r="NZP12" s="249"/>
      <c r="NZQ12" s="249"/>
      <c r="NZR12" s="249"/>
      <c r="NZS12" s="249"/>
      <c r="NZT12" s="249"/>
      <c r="NZU12" s="249"/>
      <c r="NZV12" s="249"/>
      <c r="NZW12" s="249"/>
      <c r="NZX12" s="249"/>
      <c r="NZY12" s="249"/>
      <c r="NZZ12" s="249"/>
      <c r="OAA12" s="249"/>
      <c r="OAB12" s="249"/>
      <c r="OAC12" s="249"/>
      <c r="OAD12" s="249"/>
      <c r="OAE12" s="249"/>
      <c r="OAF12" s="249"/>
      <c r="OAG12" s="249"/>
      <c r="OAH12" s="249"/>
      <c r="OAI12" s="249"/>
      <c r="OAJ12" s="249"/>
      <c r="OAK12" s="249"/>
      <c r="OAL12" s="249"/>
      <c r="OAM12" s="249"/>
      <c r="OAN12" s="249"/>
      <c r="OAO12" s="249"/>
      <c r="OAP12" s="249"/>
      <c r="OAQ12" s="249"/>
      <c r="OAR12" s="249"/>
      <c r="OAS12" s="249"/>
      <c r="OAT12" s="249"/>
      <c r="OAU12" s="249"/>
      <c r="OAV12" s="249"/>
      <c r="OAW12" s="249"/>
      <c r="OAX12" s="249"/>
      <c r="OAY12" s="249"/>
      <c r="OAZ12" s="249"/>
      <c r="OBA12" s="249"/>
      <c r="OBB12" s="249"/>
      <c r="OBC12" s="249"/>
      <c r="OBD12" s="249"/>
      <c r="OBE12" s="249"/>
      <c r="OBF12" s="249"/>
      <c r="OBG12" s="249"/>
      <c r="OBH12" s="249"/>
      <c r="OBI12" s="249"/>
      <c r="OBJ12" s="249"/>
      <c r="OBK12" s="249"/>
      <c r="OBL12" s="249"/>
      <c r="OBM12" s="249"/>
      <c r="OBN12" s="249"/>
      <c r="OBO12" s="249"/>
      <c r="OBP12" s="249"/>
      <c r="OBQ12" s="249"/>
      <c r="OBR12" s="249"/>
      <c r="OBS12" s="249"/>
      <c r="OBT12" s="249"/>
      <c r="OBU12" s="249"/>
      <c r="OBV12" s="249"/>
      <c r="OBW12" s="249"/>
      <c r="OBX12" s="249"/>
      <c r="OBY12" s="249"/>
      <c r="OBZ12" s="249"/>
      <c r="OCA12" s="249"/>
      <c r="OCB12" s="249"/>
      <c r="OCC12" s="249"/>
      <c r="OCD12" s="249"/>
      <c r="OCE12" s="249"/>
      <c r="OCF12" s="249"/>
      <c r="OCG12" s="249"/>
      <c r="OCH12" s="249"/>
      <c r="OCI12" s="249"/>
      <c r="OCJ12" s="249"/>
      <c r="OCK12" s="249"/>
      <c r="OCL12" s="249"/>
      <c r="OCM12" s="249"/>
      <c r="OCN12" s="249"/>
      <c r="OCO12" s="249"/>
      <c r="OCP12" s="249"/>
      <c r="OCQ12" s="249"/>
      <c r="OCR12" s="249"/>
      <c r="OCS12" s="249"/>
      <c r="OCT12" s="249"/>
      <c r="OCU12" s="249"/>
      <c r="OCV12" s="249"/>
      <c r="OCW12" s="249"/>
      <c r="OCX12" s="249"/>
      <c r="OCY12" s="249"/>
      <c r="OCZ12" s="249"/>
      <c r="ODA12" s="249"/>
      <c r="ODB12" s="249"/>
      <c r="ODC12" s="249"/>
      <c r="ODD12" s="249"/>
      <c r="ODE12" s="249"/>
      <c r="ODF12" s="249"/>
      <c r="ODG12" s="249"/>
      <c r="ODH12" s="249"/>
      <c r="ODI12" s="249"/>
      <c r="ODJ12" s="249"/>
      <c r="ODK12" s="249"/>
      <c r="ODL12" s="249"/>
      <c r="ODM12" s="249"/>
      <c r="ODN12" s="249"/>
      <c r="ODO12" s="249"/>
      <c r="ODP12" s="249"/>
      <c r="ODQ12" s="249"/>
      <c r="ODR12" s="249"/>
      <c r="ODS12" s="249"/>
      <c r="ODT12" s="249"/>
      <c r="ODU12" s="249"/>
      <c r="ODV12" s="249"/>
      <c r="ODW12" s="249"/>
      <c r="ODX12" s="249"/>
      <c r="ODY12" s="249"/>
      <c r="ODZ12" s="249"/>
      <c r="OEA12" s="249"/>
      <c r="OEB12" s="249"/>
      <c r="OEC12" s="249"/>
      <c r="OED12" s="249"/>
      <c r="OEE12" s="249"/>
      <c r="OEF12" s="249"/>
      <c r="OEG12" s="249"/>
      <c r="OEH12" s="249"/>
      <c r="OEI12" s="249"/>
      <c r="OEJ12" s="249"/>
      <c r="OEK12" s="249"/>
      <c r="OEL12" s="249"/>
      <c r="OEM12" s="249"/>
      <c r="OEN12" s="249"/>
      <c r="OEO12" s="249"/>
      <c r="OEP12" s="249"/>
      <c r="OEQ12" s="249"/>
      <c r="OER12" s="249"/>
      <c r="OES12" s="249"/>
      <c r="OET12" s="249"/>
      <c r="OEU12" s="249"/>
      <c r="OEV12" s="249"/>
      <c r="OEW12" s="249"/>
      <c r="OEX12" s="249"/>
      <c r="OEY12" s="249"/>
      <c r="OEZ12" s="249"/>
      <c r="OFA12" s="249"/>
      <c r="OFB12" s="249"/>
      <c r="OFC12" s="249"/>
      <c r="OFD12" s="249"/>
      <c r="OFE12" s="249"/>
      <c r="OFF12" s="249"/>
      <c r="OFG12" s="249"/>
      <c r="OFH12" s="249"/>
      <c r="OFI12" s="249"/>
      <c r="OFJ12" s="249"/>
      <c r="OFK12" s="249"/>
      <c r="OFL12" s="249"/>
      <c r="OFM12" s="249"/>
      <c r="OFN12" s="249"/>
      <c r="OFO12" s="249"/>
      <c r="OFP12" s="249"/>
      <c r="OFQ12" s="249"/>
      <c r="OFR12" s="249"/>
      <c r="OFS12" s="249"/>
      <c r="OFT12" s="249"/>
      <c r="OFU12" s="249"/>
      <c r="OFV12" s="249"/>
      <c r="OFW12" s="249"/>
      <c r="OFX12" s="249"/>
      <c r="OFY12" s="249"/>
      <c r="OFZ12" s="249"/>
      <c r="OGA12" s="249"/>
      <c r="OGB12" s="249"/>
      <c r="OGC12" s="249"/>
      <c r="OGD12" s="249"/>
      <c r="OGE12" s="249"/>
      <c r="OGF12" s="249"/>
      <c r="OGG12" s="249"/>
      <c r="OGH12" s="249"/>
      <c r="OGI12" s="249"/>
      <c r="OGJ12" s="249"/>
      <c r="OGK12" s="249"/>
      <c r="OGL12" s="249"/>
      <c r="OGM12" s="249"/>
      <c r="OGN12" s="249"/>
      <c r="OGO12" s="249"/>
      <c r="OGP12" s="249"/>
      <c r="OGQ12" s="249"/>
      <c r="OGR12" s="249"/>
      <c r="OGS12" s="249"/>
      <c r="OGT12" s="249"/>
      <c r="OGU12" s="249"/>
      <c r="OGV12" s="249"/>
      <c r="OGW12" s="249"/>
      <c r="OGX12" s="249"/>
      <c r="OGY12" s="249"/>
      <c r="OGZ12" s="249"/>
      <c r="OHA12" s="249"/>
      <c r="OHB12" s="249"/>
      <c r="OHC12" s="249"/>
      <c r="OHD12" s="249"/>
      <c r="OHE12" s="249"/>
      <c r="OHF12" s="249"/>
      <c r="OHG12" s="249"/>
      <c r="OHH12" s="249"/>
      <c r="OHI12" s="249"/>
      <c r="OHJ12" s="249"/>
      <c r="OHK12" s="249"/>
      <c r="OHL12" s="249"/>
      <c r="OHM12" s="249"/>
      <c r="OHN12" s="249"/>
      <c r="OHO12" s="249"/>
      <c r="OHP12" s="249"/>
      <c r="OHQ12" s="249"/>
      <c r="OHR12" s="249"/>
      <c r="OHS12" s="249"/>
      <c r="OHT12" s="249"/>
      <c r="OHU12" s="249"/>
      <c r="OHV12" s="249"/>
      <c r="OHW12" s="249"/>
      <c r="OHX12" s="249"/>
      <c r="OHY12" s="249"/>
      <c r="OHZ12" s="249"/>
      <c r="OIA12" s="249"/>
      <c r="OIB12" s="249"/>
      <c r="OIC12" s="249"/>
      <c r="OID12" s="249"/>
      <c r="OIE12" s="249"/>
      <c r="OIF12" s="249"/>
      <c r="OIG12" s="249"/>
      <c r="OIH12" s="249"/>
      <c r="OII12" s="249"/>
      <c r="OIJ12" s="249"/>
      <c r="OIK12" s="249"/>
      <c r="OIL12" s="249"/>
      <c r="OIM12" s="249"/>
      <c r="OIN12" s="249"/>
      <c r="OIO12" s="249"/>
      <c r="OIP12" s="249"/>
      <c r="OIQ12" s="249"/>
      <c r="OIR12" s="249"/>
      <c r="OIS12" s="249"/>
      <c r="OIT12" s="249"/>
      <c r="OIU12" s="249"/>
      <c r="OIV12" s="249"/>
      <c r="OIW12" s="249"/>
      <c r="OIX12" s="249"/>
      <c r="OIY12" s="249"/>
      <c r="OIZ12" s="249"/>
      <c r="OJA12" s="249"/>
      <c r="OJB12" s="249"/>
      <c r="OJC12" s="249"/>
      <c r="OJD12" s="249"/>
      <c r="OJE12" s="249"/>
      <c r="OJF12" s="249"/>
      <c r="OJG12" s="249"/>
      <c r="OJH12" s="249"/>
      <c r="OJI12" s="249"/>
      <c r="OJJ12" s="249"/>
      <c r="OJK12" s="249"/>
      <c r="OJL12" s="249"/>
      <c r="OJM12" s="249"/>
      <c r="OJN12" s="249"/>
      <c r="OJO12" s="249"/>
      <c r="OJP12" s="249"/>
      <c r="OJQ12" s="249"/>
      <c r="OJR12" s="249"/>
      <c r="OJS12" s="249"/>
      <c r="OJT12" s="249"/>
      <c r="OJU12" s="249"/>
      <c r="OJV12" s="249"/>
      <c r="OJW12" s="249"/>
      <c r="OJX12" s="249"/>
      <c r="OJY12" s="249"/>
      <c r="OJZ12" s="249"/>
      <c r="OKA12" s="249"/>
      <c r="OKB12" s="249"/>
      <c r="OKC12" s="249"/>
      <c r="OKD12" s="249"/>
      <c r="OKE12" s="249"/>
      <c r="OKF12" s="249"/>
      <c r="OKG12" s="249"/>
      <c r="OKH12" s="249"/>
      <c r="OKI12" s="249"/>
      <c r="OKJ12" s="249"/>
      <c r="OKK12" s="249"/>
      <c r="OKL12" s="249"/>
      <c r="OKM12" s="249"/>
      <c r="OKN12" s="249"/>
      <c r="OKO12" s="249"/>
      <c r="OKP12" s="249"/>
      <c r="OKQ12" s="249"/>
      <c r="OKR12" s="249"/>
      <c r="OKS12" s="249"/>
      <c r="OKT12" s="249"/>
      <c r="OKU12" s="249"/>
      <c r="OKV12" s="249"/>
      <c r="OKW12" s="249"/>
      <c r="OKX12" s="249"/>
      <c r="OKY12" s="249"/>
      <c r="OKZ12" s="249"/>
      <c r="OLA12" s="249"/>
      <c r="OLB12" s="249"/>
      <c r="OLC12" s="249"/>
      <c r="OLD12" s="249"/>
      <c r="OLE12" s="249"/>
      <c r="OLF12" s="249"/>
      <c r="OLG12" s="249"/>
      <c r="OLH12" s="249"/>
      <c r="OLI12" s="249"/>
      <c r="OLJ12" s="249"/>
      <c r="OLK12" s="249"/>
      <c r="OLL12" s="249"/>
      <c r="OLM12" s="249"/>
      <c r="OLN12" s="249"/>
      <c r="OLO12" s="249"/>
      <c r="OLP12" s="249"/>
      <c r="OLQ12" s="249"/>
      <c r="OLR12" s="249"/>
      <c r="OLS12" s="249"/>
      <c r="OLT12" s="249"/>
      <c r="OLU12" s="249"/>
      <c r="OLV12" s="249"/>
      <c r="OLW12" s="249"/>
      <c r="OLX12" s="249"/>
      <c r="OLY12" s="249"/>
      <c r="OLZ12" s="249"/>
      <c r="OMA12" s="249"/>
      <c r="OMB12" s="249"/>
      <c r="OMC12" s="249"/>
      <c r="OMD12" s="249"/>
      <c r="OME12" s="249"/>
      <c r="OMF12" s="249"/>
      <c r="OMG12" s="249"/>
      <c r="OMH12" s="249"/>
      <c r="OMI12" s="249"/>
      <c r="OMJ12" s="249"/>
      <c r="OMK12" s="249"/>
      <c r="OML12" s="249"/>
      <c r="OMM12" s="249"/>
      <c r="OMN12" s="249"/>
      <c r="OMO12" s="249"/>
      <c r="OMP12" s="249"/>
      <c r="OMQ12" s="249"/>
      <c r="OMR12" s="249"/>
      <c r="OMS12" s="249"/>
      <c r="OMT12" s="249"/>
      <c r="OMU12" s="249"/>
      <c r="OMV12" s="249"/>
      <c r="OMW12" s="249"/>
      <c r="OMX12" s="249"/>
      <c r="OMY12" s="249"/>
      <c r="OMZ12" s="249"/>
      <c r="ONA12" s="249"/>
      <c r="ONB12" s="249"/>
      <c r="ONC12" s="249"/>
      <c r="OND12" s="249"/>
      <c r="ONE12" s="249"/>
      <c r="ONF12" s="249"/>
      <c r="ONG12" s="249"/>
      <c r="ONH12" s="249"/>
      <c r="ONI12" s="249"/>
      <c r="ONJ12" s="249"/>
      <c r="ONK12" s="249"/>
      <c r="ONL12" s="249"/>
      <c r="ONM12" s="249"/>
      <c r="ONN12" s="249"/>
      <c r="ONO12" s="249"/>
      <c r="ONP12" s="249"/>
      <c r="ONQ12" s="249"/>
      <c r="ONR12" s="249"/>
      <c r="ONS12" s="249"/>
      <c r="ONT12" s="249"/>
      <c r="ONU12" s="249"/>
      <c r="ONV12" s="249"/>
      <c r="ONW12" s="249"/>
      <c r="ONX12" s="249"/>
      <c r="ONY12" s="249"/>
      <c r="ONZ12" s="249"/>
      <c r="OOA12" s="249"/>
      <c r="OOB12" s="249"/>
      <c r="OOC12" s="249"/>
      <c r="OOD12" s="249"/>
      <c r="OOE12" s="249"/>
      <c r="OOF12" s="249"/>
      <c r="OOG12" s="249"/>
      <c r="OOH12" s="249"/>
      <c r="OOI12" s="249"/>
      <c r="OOJ12" s="249"/>
      <c r="OOK12" s="249"/>
      <c r="OOL12" s="249"/>
      <c r="OOM12" s="249"/>
      <c r="OON12" s="249"/>
      <c r="OOO12" s="249"/>
      <c r="OOP12" s="249"/>
      <c r="OOQ12" s="249"/>
      <c r="OOR12" s="249"/>
      <c r="OOS12" s="249"/>
      <c r="OOT12" s="249"/>
      <c r="OOU12" s="249"/>
      <c r="OOV12" s="249"/>
      <c r="OOW12" s="249"/>
      <c r="OOX12" s="249"/>
      <c r="OOY12" s="249"/>
      <c r="OOZ12" s="249"/>
      <c r="OPA12" s="249"/>
      <c r="OPB12" s="249"/>
      <c r="OPC12" s="249"/>
      <c r="OPD12" s="249"/>
      <c r="OPE12" s="249"/>
      <c r="OPF12" s="249"/>
      <c r="OPG12" s="249"/>
      <c r="OPH12" s="249"/>
      <c r="OPI12" s="249"/>
      <c r="OPJ12" s="249"/>
      <c r="OPK12" s="249"/>
      <c r="OPL12" s="249"/>
      <c r="OPM12" s="249"/>
      <c r="OPN12" s="249"/>
      <c r="OPO12" s="249"/>
      <c r="OPP12" s="249"/>
      <c r="OPQ12" s="249"/>
      <c r="OPR12" s="249"/>
      <c r="OPS12" s="249"/>
      <c r="OPT12" s="249"/>
      <c r="OPU12" s="249"/>
      <c r="OPV12" s="249"/>
      <c r="OPW12" s="249"/>
      <c r="OPX12" s="249"/>
      <c r="OPY12" s="249"/>
      <c r="OPZ12" s="249"/>
      <c r="OQA12" s="249"/>
      <c r="OQB12" s="249"/>
      <c r="OQC12" s="249"/>
      <c r="OQD12" s="249"/>
      <c r="OQE12" s="249"/>
      <c r="OQF12" s="249"/>
      <c r="OQG12" s="249"/>
      <c r="OQH12" s="249"/>
      <c r="OQI12" s="249"/>
      <c r="OQJ12" s="249"/>
      <c r="OQK12" s="249"/>
      <c r="OQL12" s="249"/>
      <c r="OQM12" s="249"/>
      <c r="OQN12" s="249"/>
      <c r="OQO12" s="249"/>
      <c r="OQP12" s="249"/>
      <c r="OQQ12" s="249"/>
      <c r="OQR12" s="249"/>
      <c r="OQS12" s="249"/>
      <c r="OQT12" s="249"/>
      <c r="OQU12" s="249"/>
      <c r="OQV12" s="249"/>
      <c r="OQW12" s="249"/>
      <c r="OQX12" s="249"/>
      <c r="OQY12" s="249"/>
      <c r="OQZ12" s="249"/>
      <c r="ORA12" s="249"/>
      <c r="ORB12" s="249"/>
      <c r="ORC12" s="249"/>
      <c r="ORD12" s="249"/>
      <c r="ORE12" s="249"/>
      <c r="ORF12" s="249"/>
      <c r="ORG12" s="249"/>
      <c r="ORH12" s="249"/>
      <c r="ORI12" s="249"/>
      <c r="ORJ12" s="249"/>
      <c r="ORK12" s="249"/>
      <c r="ORL12" s="249"/>
      <c r="ORM12" s="249"/>
      <c r="ORN12" s="249"/>
      <c r="ORO12" s="249"/>
      <c r="ORP12" s="249"/>
      <c r="ORQ12" s="249"/>
      <c r="ORR12" s="249"/>
      <c r="ORS12" s="249"/>
      <c r="ORT12" s="249"/>
      <c r="ORU12" s="249"/>
      <c r="ORV12" s="249"/>
      <c r="ORW12" s="249"/>
      <c r="ORX12" s="249"/>
      <c r="ORY12" s="249"/>
      <c r="ORZ12" s="249"/>
      <c r="OSA12" s="249"/>
      <c r="OSB12" s="249"/>
      <c r="OSC12" s="249"/>
      <c r="OSD12" s="249"/>
      <c r="OSE12" s="249"/>
      <c r="OSF12" s="249"/>
      <c r="OSG12" s="249"/>
      <c r="OSH12" s="249"/>
      <c r="OSI12" s="249"/>
      <c r="OSJ12" s="249"/>
      <c r="OSK12" s="249"/>
      <c r="OSL12" s="249"/>
      <c r="OSM12" s="249"/>
      <c r="OSN12" s="249"/>
      <c r="OSO12" s="249"/>
      <c r="OSP12" s="249"/>
      <c r="OSQ12" s="249"/>
      <c r="OSR12" s="249"/>
      <c r="OSS12" s="249"/>
      <c r="OST12" s="249"/>
      <c r="OSU12" s="249"/>
      <c r="OSV12" s="249"/>
      <c r="OSW12" s="249"/>
      <c r="OSX12" s="249"/>
      <c r="OSY12" s="249"/>
      <c r="OSZ12" s="249"/>
      <c r="OTA12" s="249"/>
      <c r="OTB12" s="249"/>
      <c r="OTC12" s="249"/>
      <c r="OTD12" s="249"/>
      <c r="OTE12" s="249"/>
      <c r="OTF12" s="249"/>
      <c r="OTG12" s="249"/>
      <c r="OTH12" s="249"/>
      <c r="OTI12" s="249"/>
      <c r="OTJ12" s="249"/>
      <c r="OTK12" s="249"/>
      <c r="OTL12" s="249"/>
      <c r="OTM12" s="249"/>
      <c r="OTN12" s="249"/>
      <c r="OTO12" s="249"/>
      <c r="OTP12" s="249"/>
      <c r="OTQ12" s="249"/>
      <c r="OTR12" s="249"/>
      <c r="OTS12" s="249"/>
      <c r="OTT12" s="249"/>
      <c r="OTU12" s="249"/>
      <c r="OTV12" s="249"/>
      <c r="OTW12" s="249"/>
      <c r="OTX12" s="249"/>
      <c r="OTY12" s="249"/>
      <c r="OTZ12" s="249"/>
      <c r="OUA12" s="249"/>
      <c r="OUB12" s="249"/>
      <c r="OUC12" s="249"/>
      <c r="OUD12" s="249"/>
      <c r="OUE12" s="249"/>
      <c r="OUF12" s="249"/>
      <c r="OUG12" s="249"/>
      <c r="OUH12" s="249"/>
      <c r="OUI12" s="249"/>
      <c r="OUJ12" s="249"/>
      <c r="OUK12" s="249"/>
      <c r="OUL12" s="249"/>
      <c r="OUM12" s="249"/>
      <c r="OUN12" s="249"/>
      <c r="OUO12" s="249"/>
      <c r="OUP12" s="249"/>
      <c r="OUQ12" s="249"/>
      <c r="OUR12" s="249"/>
      <c r="OUS12" s="249"/>
      <c r="OUT12" s="249"/>
      <c r="OUU12" s="249"/>
      <c r="OUV12" s="249"/>
      <c r="OUW12" s="249"/>
      <c r="OUX12" s="249"/>
      <c r="OUY12" s="249"/>
      <c r="OUZ12" s="249"/>
      <c r="OVA12" s="249"/>
      <c r="OVB12" s="249"/>
      <c r="OVC12" s="249"/>
      <c r="OVD12" s="249"/>
      <c r="OVE12" s="249"/>
      <c r="OVF12" s="249"/>
      <c r="OVG12" s="249"/>
      <c r="OVH12" s="249"/>
      <c r="OVI12" s="249"/>
      <c r="OVJ12" s="249"/>
      <c r="OVK12" s="249"/>
      <c r="OVL12" s="249"/>
      <c r="OVM12" s="249"/>
      <c r="OVN12" s="249"/>
      <c r="OVO12" s="249"/>
      <c r="OVP12" s="249"/>
      <c r="OVQ12" s="249"/>
      <c r="OVR12" s="249"/>
      <c r="OVS12" s="249"/>
      <c r="OVT12" s="249"/>
      <c r="OVU12" s="249"/>
      <c r="OVV12" s="249"/>
      <c r="OVW12" s="249"/>
      <c r="OVX12" s="249"/>
      <c r="OVY12" s="249"/>
      <c r="OVZ12" s="249"/>
      <c r="OWA12" s="249"/>
      <c r="OWB12" s="249"/>
      <c r="OWC12" s="249"/>
      <c r="OWD12" s="249"/>
      <c r="OWE12" s="249"/>
      <c r="OWF12" s="249"/>
      <c r="OWG12" s="249"/>
      <c r="OWH12" s="249"/>
      <c r="OWI12" s="249"/>
      <c r="OWJ12" s="249"/>
      <c r="OWK12" s="249"/>
      <c r="OWL12" s="249"/>
      <c r="OWM12" s="249"/>
      <c r="OWN12" s="249"/>
      <c r="OWO12" s="249"/>
      <c r="OWP12" s="249"/>
      <c r="OWQ12" s="249"/>
      <c r="OWR12" s="249"/>
      <c r="OWS12" s="249"/>
      <c r="OWT12" s="249"/>
      <c r="OWU12" s="249"/>
      <c r="OWV12" s="249"/>
      <c r="OWW12" s="249"/>
      <c r="OWX12" s="249"/>
      <c r="OWY12" s="249"/>
      <c r="OWZ12" s="249"/>
      <c r="OXA12" s="249"/>
      <c r="OXB12" s="249"/>
      <c r="OXC12" s="249"/>
      <c r="OXD12" s="249"/>
      <c r="OXE12" s="249"/>
      <c r="OXF12" s="249"/>
      <c r="OXG12" s="249"/>
      <c r="OXH12" s="249"/>
      <c r="OXI12" s="249"/>
      <c r="OXJ12" s="249"/>
      <c r="OXK12" s="249"/>
      <c r="OXL12" s="249"/>
      <c r="OXM12" s="249"/>
      <c r="OXN12" s="249"/>
      <c r="OXO12" s="249"/>
      <c r="OXP12" s="249"/>
      <c r="OXQ12" s="249"/>
      <c r="OXR12" s="249"/>
      <c r="OXS12" s="249"/>
      <c r="OXT12" s="249"/>
      <c r="OXU12" s="249"/>
      <c r="OXV12" s="249"/>
      <c r="OXW12" s="249"/>
      <c r="OXX12" s="249"/>
      <c r="OXY12" s="249"/>
      <c r="OXZ12" s="249"/>
      <c r="OYA12" s="249"/>
      <c r="OYB12" s="249"/>
      <c r="OYC12" s="249"/>
      <c r="OYD12" s="249"/>
      <c r="OYE12" s="249"/>
      <c r="OYF12" s="249"/>
      <c r="OYG12" s="249"/>
      <c r="OYH12" s="249"/>
      <c r="OYI12" s="249"/>
      <c r="OYJ12" s="249"/>
      <c r="OYK12" s="249"/>
      <c r="OYL12" s="249"/>
      <c r="OYM12" s="249"/>
      <c r="OYN12" s="249"/>
      <c r="OYO12" s="249"/>
      <c r="OYP12" s="249"/>
      <c r="OYQ12" s="249"/>
      <c r="OYR12" s="249"/>
      <c r="OYS12" s="249"/>
      <c r="OYT12" s="249"/>
      <c r="OYU12" s="249"/>
      <c r="OYV12" s="249"/>
      <c r="OYW12" s="249"/>
      <c r="OYX12" s="249"/>
      <c r="OYY12" s="249"/>
      <c r="OYZ12" s="249"/>
      <c r="OZA12" s="249"/>
      <c r="OZB12" s="249"/>
      <c r="OZC12" s="249"/>
      <c r="OZD12" s="249"/>
      <c r="OZE12" s="249"/>
      <c r="OZF12" s="249"/>
      <c r="OZG12" s="249"/>
      <c r="OZH12" s="249"/>
      <c r="OZI12" s="249"/>
      <c r="OZJ12" s="249"/>
      <c r="OZK12" s="249"/>
      <c r="OZL12" s="249"/>
      <c r="OZM12" s="249"/>
      <c r="OZN12" s="249"/>
      <c r="OZO12" s="249"/>
      <c r="OZP12" s="249"/>
      <c r="OZQ12" s="249"/>
      <c r="OZR12" s="249"/>
      <c r="OZS12" s="249"/>
      <c r="OZT12" s="249"/>
      <c r="OZU12" s="249"/>
      <c r="OZV12" s="249"/>
      <c r="OZW12" s="249"/>
      <c r="OZX12" s="249"/>
      <c r="OZY12" s="249"/>
      <c r="OZZ12" s="249"/>
      <c r="PAA12" s="249"/>
      <c r="PAB12" s="249"/>
      <c r="PAC12" s="249"/>
      <c r="PAD12" s="249"/>
      <c r="PAE12" s="249"/>
      <c r="PAF12" s="249"/>
      <c r="PAG12" s="249"/>
      <c r="PAH12" s="249"/>
      <c r="PAI12" s="249"/>
      <c r="PAJ12" s="249"/>
      <c r="PAK12" s="249"/>
      <c r="PAL12" s="249"/>
      <c r="PAM12" s="249"/>
      <c r="PAN12" s="249"/>
      <c r="PAO12" s="249"/>
      <c r="PAP12" s="249"/>
      <c r="PAQ12" s="249"/>
      <c r="PAR12" s="249"/>
      <c r="PAS12" s="249"/>
      <c r="PAT12" s="249"/>
      <c r="PAU12" s="249"/>
      <c r="PAV12" s="249"/>
      <c r="PAW12" s="249"/>
      <c r="PAX12" s="249"/>
      <c r="PAY12" s="249"/>
      <c r="PAZ12" s="249"/>
      <c r="PBA12" s="249"/>
      <c r="PBB12" s="249"/>
      <c r="PBC12" s="249"/>
      <c r="PBD12" s="249"/>
      <c r="PBE12" s="249"/>
      <c r="PBF12" s="249"/>
      <c r="PBG12" s="249"/>
      <c r="PBH12" s="249"/>
      <c r="PBI12" s="249"/>
      <c r="PBJ12" s="249"/>
      <c r="PBK12" s="249"/>
      <c r="PBL12" s="249"/>
      <c r="PBM12" s="249"/>
      <c r="PBN12" s="249"/>
      <c r="PBO12" s="249"/>
      <c r="PBP12" s="249"/>
      <c r="PBQ12" s="249"/>
      <c r="PBR12" s="249"/>
      <c r="PBS12" s="249"/>
      <c r="PBT12" s="249"/>
      <c r="PBU12" s="249"/>
      <c r="PBV12" s="249"/>
      <c r="PBW12" s="249"/>
      <c r="PBX12" s="249"/>
      <c r="PBY12" s="249"/>
      <c r="PBZ12" s="249"/>
      <c r="PCA12" s="249"/>
      <c r="PCB12" s="249"/>
      <c r="PCC12" s="249"/>
      <c r="PCD12" s="249"/>
      <c r="PCE12" s="249"/>
      <c r="PCF12" s="249"/>
      <c r="PCG12" s="249"/>
      <c r="PCH12" s="249"/>
      <c r="PCI12" s="249"/>
      <c r="PCJ12" s="249"/>
      <c r="PCK12" s="249"/>
      <c r="PCL12" s="249"/>
      <c r="PCM12" s="249"/>
      <c r="PCN12" s="249"/>
      <c r="PCO12" s="249"/>
      <c r="PCP12" s="249"/>
      <c r="PCQ12" s="249"/>
      <c r="PCR12" s="249"/>
      <c r="PCS12" s="249"/>
      <c r="PCT12" s="249"/>
      <c r="PCU12" s="249"/>
      <c r="PCV12" s="249"/>
      <c r="PCW12" s="249"/>
      <c r="PCX12" s="249"/>
      <c r="PCY12" s="249"/>
      <c r="PCZ12" s="249"/>
      <c r="PDA12" s="249"/>
      <c r="PDB12" s="249"/>
      <c r="PDC12" s="249"/>
      <c r="PDD12" s="249"/>
      <c r="PDE12" s="249"/>
      <c r="PDF12" s="249"/>
      <c r="PDG12" s="249"/>
      <c r="PDH12" s="249"/>
      <c r="PDI12" s="249"/>
      <c r="PDJ12" s="249"/>
      <c r="PDK12" s="249"/>
      <c r="PDL12" s="249"/>
      <c r="PDM12" s="249"/>
      <c r="PDN12" s="249"/>
      <c r="PDO12" s="249"/>
      <c r="PDP12" s="249"/>
      <c r="PDQ12" s="249"/>
      <c r="PDR12" s="249"/>
      <c r="PDS12" s="249"/>
      <c r="PDT12" s="249"/>
      <c r="PDU12" s="249"/>
      <c r="PDV12" s="249"/>
      <c r="PDW12" s="249"/>
      <c r="PDX12" s="249"/>
      <c r="PDY12" s="249"/>
      <c r="PDZ12" s="249"/>
      <c r="PEA12" s="249"/>
      <c r="PEB12" s="249"/>
      <c r="PEC12" s="249"/>
      <c r="PED12" s="249"/>
      <c r="PEE12" s="249"/>
      <c r="PEF12" s="249"/>
      <c r="PEG12" s="249"/>
      <c r="PEH12" s="249"/>
      <c r="PEI12" s="249"/>
      <c r="PEJ12" s="249"/>
      <c r="PEK12" s="249"/>
      <c r="PEL12" s="249"/>
      <c r="PEM12" s="249"/>
      <c r="PEN12" s="249"/>
      <c r="PEO12" s="249"/>
      <c r="PEP12" s="249"/>
      <c r="PEQ12" s="249"/>
      <c r="PER12" s="249"/>
      <c r="PES12" s="249"/>
      <c r="PET12" s="249"/>
      <c r="PEU12" s="249"/>
      <c r="PEV12" s="249"/>
      <c r="PEW12" s="249"/>
      <c r="PEX12" s="249"/>
      <c r="PEY12" s="249"/>
      <c r="PEZ12" s="249"/>
      <c r="PFA12" s="249"/>
      <c r="PFB12" s="249"/>
      <c r="PFC12" s="249"/>
      <c r="PFD12" s="249"/>
      <c r="PFE12" s="249"/>
      <c r="PFF12" s="249"/>
      <c r="PFG12" s="249"/>
      <c r="PFH12" s="249"/>
      <c r="PFI12" s="249"/>
      <c r="PFJ12" s="249"/>
      <c r="PFK12" s="249"/>
      <c r="PFL12" s="249"/>
      <c r="PFM12" s="249"/>
      <c r="PFN12" s="249"/>
      <c r="PFO12" s="249"/>
      <c r="PFP12" s="249"/>
      <c r="PFQ12" s="249"/>
      <c r="PFR12" s="249"/>
      <c r="PFS12" s="249"/>
      <c r="PFT12" s="249"/>
      <c r="PFU12" s="249"/>
      <c r="PFV12" s="249"/>
      <c r="PFW12" s="249"/>
      <c r="PFX12" s="249"/>
      <c r="PFY12" s="249"/>
      <c r="PFZ12" s="249"/>
      <c r="PGA12" s="249"/>
      <c r="PGB12" s="249"/>
      <c r="PGC12" s="249"/>
      <c r="PGD12" s="249"/>
      <c r="PGE12" s="249"/>
      <c r="PGF12" s="249"/>
      <c r="PGG12" s="249"/>
      <c r="PGH12" s="249"/>
      <c r="PGI12" s="249"/>
      <c r="PGJ12" s="249"/>
      <c r="PGK12" s="249"/>
      <c r="PGL12" s="249"/>
      <c r="PGM12" s="249"/>
      <c r="PGN12" s="249"/>
      <c r="PGO12" s="249"/>
      <c r="PGP12" s="249"/>
      <c r="PGQ12" s="249"/>
      <c r="PGR12" s="249"/>
      <c r="PGS12" s="249"/>
      <c r="PGT12" s="249"/>
      <c r="PGU12" s="249"/>
      <c r="PGV12" s="249"/>
      <c r="PGW12" s="249"/>
      <c r="PGX12" s="249"/>
      <c r="PGY12" s="249"/>
      <c r="PGZ12" s="249"/>
      <c r="PHA12" s="249"/>
      <c r="PHB12" s="249"/>
      <c r="PHC12" s="249"/>
      <c r="PHD12" s="249"/>
      <c r="PHE12" s="249"/>
      <c r="PHF12" s="249"/>
      <c r="PHG12" s="249"/>
      <c r="PHH12" s="249"/>
      <c r="PHI12" s="249"/>
      <c r="PHJ12" s="249"/>
      <c r="PHK12" s="249"/>
      <c r="PHL12" s="249"/>
      <c r="PHM12" s="249"/>
      <c r="PHN12" s="249"/>
      <c r="PHO12" s="249"/>
      <c r="PHP12" s="249"/>
      <c r="PHQ12" s="249"/>
      <c r="PHR12" s="249"/>
      <c r="PHS12" s="249"/>
      <c r="PHT12" s="249"/>
      <c r="PHU12" s="249"/>
      <c r="PHV12" s="249"/>
      <c r="PHW12" s="249"/>
      <c r="PHX12" s="249"/>
      <c r="PHY12" s="249"/>
      <c r="PHZ12" s="249"/>
      <c r="PIA12" s="249"/>
      <c r="PIB12" s="249"/>
      <c r="PIC12" s="249"/>
      <c r="PID12" s="249"/>
      <c r="PIE12" s="249"/>
      <c r="PIF12" s="249"/>
      <c r="PIG12" s="249"/>
      <c r="PIH12" s="249"/>
      <c r="PII12" s="249"/>
      <c r="PIJ12" s="249"/>
      <c r="PIK12" s="249"/>
      <c r="PIL12" s="249"/>
      <c r="PIM12" s="249"/>
      <c r="PIN12" s="249"/>
      <c r="PIO12" s="249"/>
      <c r="PIP12" s="249"/>
      <c r="PIQ12" s="249"/>
      <c r="PIR12" s="249"/>
      <c r="PIS12" s="249"/>
      <c r="PIT12" s="249"/>
      <c r="PIU12" s="249"/>
      <c r="PIV12" s="249"/>
      <c r="PIW12" s="249"/>
      <c r="PIX12" s="249"/>
      <c r="PIY12" s="249"/>
      <c r="PIZ12" s="249"/>
      <c r="PJA12" s="249"/>
      <c r="PJB12" s="249"/>
      <c r="PJC12" s="249"/>
      <c r="PJD12" s="249"/>
      <c r="PJE12" s="249"/>
      <c r="PJF12" s="249"/>
      <c r="PJG12" s="249"/>
      <c r="PJH12" s="249"/>
      <c r="PJI12" s="249"/>
      <c r="PJJ12" s="249"/>
      <c r="PJK12" s="249"/>
      <c r="PJL12" s="249"/>
      <c r="PJM12" s="249"/>
      <c r="PJN12" s="249"/>
      <c r="PJO12" s="249"/>
      <c r="PJP12" s="249"/>
      <c r="PJQ12" s="249"/>
      <c r="PJR12" s="249"/>
      <c r="PJS12" s="249"/>
      <c r="PJT12" s="249"/>
      <c r="PJU12" s="249"/>
      <c r="PJV12" s="249"/>
      <c r="PJW12" s="249"/>
      <c r="PJX12" s="249"/>
      <c r="PJY12" s="249"/>
      <c r="PJZ12" s="249"/>
      <c r="PKA12" s="249"/>
      <c r="PKB12" s="249"/>
      <c r="PKC12" s="249"/>
      <c r="PKD12" s="249"/>
      <c r="PKE12" s="249"/>
      <c r="PKF12" s="249"/>
      <c r="PKG12" s="249"/>
      <c r="PKH12" s="249"/>
      <c r="PKI12" s="249"/>
      <c r="PKJ12" s="249"/>
      <c r="PKK12" s="249"/>
      <c r="PKL12" s="249"/>
      <c r="PKM12" s="249"/>
      <c r="PKN12" s="249"/>
      <c r="PKO12" s="249"/>
      <c r="PKP12" s="249"/>
      <c r="PKQ12" s="249"/>
      <c r="PKR12" s="249"/>
      <c r="PKS12" s="249"/>
      <c r="PKT12" s="249"/>
      <c r="PKU12" s="249"/>
      <c r="PKV12" s="249"/>
      <c r="PKW12" s="249"/>
      <c r="PKX12" s="249"/>
      <c r="PKY12" s="249"/>
      <c r="PKZ12" s="249"/>
      <c r="PLA12" s="249"/>
      <c r="PLB12" s="249"/>
      <c r="PLC12" s="249"/>
      <c r="PLD12" s="249"/>
      <c r="PLE12" s="249"/>
      <c r="PLF12" s="249"/>
      <c r="PLG12" s="249"/>
      <c r="PLH12" s="249"/>
      <c r="PLI12" s="249"/>
      <c r="PLJ12" s="249"/>
      <c r="PLK12" s="249"/>
      <c r="PLL12" s="249"/>
      <c r="PLM12" s="249"/>
      <c r="PLN12" s="249"/>
      <c r="PLO12" s="249"/>
      <c r="PLP12" s="249"/>
      <c r="PLQ12" s="249"/>
      <c r="PLR12" s="249"/>
      <c r="PLS12" s="249"/>
      <c r="PLT12" s="249"/>
      <c r="PLU12" s="249"/>
      <c r="PLV12" s="249"/>
      <c r="PLW12" s="249"/>
      <c r="PLX12" s="249"/>
      <c r="PLY12" s="249"/>
      <c r="PLZ12" s="249"/>
      <c r="PMA12" s="249"/>
      <c r="PMB12" s="249"/>
      <c r="PMC12" s="249"/>
      <c r="PMD12" s="249"/>
      <c r="PME12" s="249"/>
      <c r="PMF12" s="249"/>
      <c r="PMG12" s="249"/>
      <c r="PMH12" s="249"/>
      <c r="PMI12" s="249"/>
      <c r="PMJ12" s="249"/>
      <c r="PMK12" s="249"/>
      <c r="PML12" s="249"/>
      <c r="PMM12" s="249"/>
      <c r="PMN12" s="249"/>
      <c r="PMO12" s="249"/>
      <c r="PMP12" s="249"/>
      <c r="PMQ12" s="249"/>
      <c r="PMR12" s="249"/>
      <c r="PMS12" s="249"/>
      <c r="PMT12" s="249"/>
      <c r="PMU12" s="249"/>
      <c r="PMV12" s="249"/>
      <c r="PMW12" s="249"/>
      <c r="PMX12" s="249"/>
      <c r="PMY12" s="249"/>
      <c r="PMZ12" s="249"/>
      <c r="PNA12" s="249"/>
      <c r="PNB12" s="249"/>
      <c r="PNC12" s="249"/>
      <c r="PND12" s="249"/>
      <c r="PNE12" s="249"/>
      <c r="PNF12" s="249"/>
      <c r="PNG12" s="249"/>
      <c r="PNH12" s="249"/>
      <c r="PNI12" s="249"/>
      <c r="PNJ12" s="249"/>
      <c r="PNK12" s="249"/>
      <c r="PNL12" s="249"/>
      <c r="PNM12" s="249"/>
      <c r="PNN12" s="249"/>
      <c r="PNO12" s="249"/>
      <c r="PNP12" s="249"/>
      <c r="PNQ12" s="249"/>
      <c r="PNR12" s="249"/>
      <c r="PNS12" s="249"/>
      <c r="PNT12" s="249"/>
      <c r="PNU12" s="249"/>
      <c r="PNV12" s="249"/>
      <c r="PNW12" s="249"/>
      <c r="PNX12" s="249"/>
      <c r="PNY12" s="249"/>
      <c r="PNZ12" s="249"/>
      <c r="POA12" s="249"/>
      <c r="POB12" s="249"/>
      <c r="POC12" s="249"/>
      <c r="POD12" s="249"/>
      <c r="POE12" s="249"/>
      <c r="POF12" s="249"/>
      <c r="POG12" s="249"/>
      <c r="POH12" s="249"/>
      <c r="POI12" s="249"/>
      <c r="POJ12" s="249"/>
      <c r="POK12" s="249"/>
      <c r="POL12" s="249"/>
      <c r="POM12" s="249"/>
      <c r="PON12" s="249"/>
      <c r="POO12" s="249"/>
      <c r="POP12" s="249"/>
      <c r="POQ12" s="249"/>
      <c r="POR12" s="249"/>
      <c r="POS12" s="249"/>
      <c r="POT12" s="249"/>
      <c r="POU12" s="249"/>
      <c r="POV12" s="249"/>
      <c r="POW12" s="249"/>
      <c r="POX12" s="249"/>
      <c r="POY12" s="249"/>
      <c r="POZ12" s="249"/>
      <c r="PPA12" s="249"/>
      <c r="PPB12" s="249"/>
      <c r="PPC12" s="249"/>
      <c r="PPD12" s="249"/>
      <c r="PPE12" s="249"/>
      <c r="PPF12" s="249"/>
      <c r="PPG12" s="249"/>
      <c r="PPH12" s="249"/>
      <c r="PPI12" s="249"/>
      <c r="PPJ12" s="249"/>
      <c r="PPK12" s="249"/>
      <c r="PPL12" s="249"/>
      <c r="PPM12" s="249"/>
      <c r="PPN12" s="249"/>
      <c r="PPO12" s="249"/>
      <c r="PPP12" s="249"/>
      <c r="PPQ12" s="249"/>
      <c r="PPR12" s="249"/>
      <c r="PPS12" s="249"/>
      <c r="PPT12" s="249"/>
      <c r="PPU12" s="249"/>
      <c r="PPV12" s="249"/>
      <c r="PPW12" s="249"/>
      <c r="PPX12" s="249"/>
      <c r="PPY12" s="249"/>
      <c r="PPZ12" s="249"/>
      <c r="PQA12" s="249"/>
      <c r="PQB12" s="249"/>
      <c r="PQC12" s="249"/>
      <c r="PQD12" s="249"/>
      <c r="PQE12" s="249"/>
      <c r="PQF12" s="249"/>
      <c r="PQG12" s="249"/>
      <c r="PQH12" s="249"/>
      <c r="PQI12" s="249"/>
      <c r="PQJ12" s="249"/>
      <c r="PQK12" s="249"/>
      <c r="PQL12" s="249"/>
      <c r="PQM12" s="249"/>
      <c r="PQN12" s="249"/>
      <c r="PQO12" s="249"/>
      <c r="PQP12" s="249"/>
      <c r="PQQ12" s="249"/>
      <c r="PQR12" s="249"/>
      <c r="PQS12" s="249"/>
      <c r="PQT12" s="249"/>
      <c r="PQU12" s="249"/>
      <c r="PQV12" s="249"/>
      <c r="PQW12" s="249"/>
      <c r="PQX12" s="249"/>
      <c r="PQY12" s="249"/>
      <c r="PQZ12" s="249"/>
      <c r="PRA12" s="249"/>
      <c r="PRB12" s="249"/>
      <c r="PRC12" s="249"/>
      <c r="PRD12" s="249"/>
      <c r="PRE12" s="249"/>
      <c r="PRF12" s="249"/>
      <c r="PRG12" s="249"/>
      <c r="PRH12" s="249"/>
      <c r="PRI12" s="249"/>
      <c r="PRJ12" s="249"/>
      <c r="PRK12" s="249"/>
      <c r="PRL12" s="249"/>
      <c r="PRM12" s="249"/>
      <c r="PRN12" s="249"/>
      <c r="PRO12" s="249"/>
      <c r="PRP12" s="249"/>
      <c r="PRQ12" s="249"/>
      <c r="PRR12" s="249"/>
      <c r="PRS12" s="249"/>
      <c r="PRT12" s="249"/>
      <c r="PRU12" s="249"/>
      <c r="PRV12" s="249"/>
      <c r="PRW12" s="249"/>
      <c r="PRX12" s="249"/>
      <c r="PRY12" s="249"/>
      <c r="PRZ12" s="249"/>
      <c r="PSA12" s="249"/>
      <c r="PSB12" s="249"/>
      <c r="PSC12" s="249"/>
      <c r="PSD12" s="249"/>
      <c r="PSE12" s="249"/>
      <c r="PSF12" s="249"/>
      <c r="PSG12" s="249"/>
      <c r="PSH12" s="249"/>
      <c r="PSI12" s="249"/>
      <c r="PSJ12" s="249"/>
      <c r="PSK12" s="249"/>
      <c r="PSL12" s="249"/>
      <c r="PSM12" s="249"/>
      <c r="PSN12" s="249"/>
      <c r="PSO12" s="249"/>
      <c r="PSP12" s="249"/>
      <c r="PSQ12" s="249"/>
      <c r="PSR12" s="249"/>
      <c r="PSS12" s="249"/>
      <c r="PST12" s="249"/>
      <c r="PSU12" s="249"/>
      <c r="PSV12" s="249"/>
      <c r="PSW12" s="249"/>
      <c r="PSX12" s="249"/>
      <c r="PSY12" s="249"/>
      <c r="PSZ12" s="249"/>
      <c r="PTA12" s="249"/>
      <c r="PTB12" s="249"/>
      <c r="PTC12" s="249"/>
      <c r="PTD12" s="249"/>
      <c r="PTE12" s="249"/>
      <c r="PTF12" s="249"/>
      <c r="PTG12" s="249"/>
      <c r="PTH12" s="249"/>
      <c r="PTI12" s="249"/>
      <c r="PTJ12" s="249"/>
      <c r="PTK12" s="249"/>
      <c r="PTL12" s="249"/>
      <c r="PTM12" s="249"/>
      <c r="PTN12" s="249"/>
      <c r="PTO12" s="249"/>
      <c r="PTP12" s="249"/>
      <c r="PTQ12" s="249"/>
      <c r="PTR12" s="249"/>
      <c r="PTS12" s="249"/>
      <c r="PTT12" s="249"/>
      <c r="PTU12" s="249"/>
      <c r="PTV12" s="249"/>
      <c r="PTW12" s="249"/>
      <c r="PTX12" s="249"/>
      <c r="PTY12" s="249"/>
      <c r="PTZ12" s="249"/>
      <c r="PUA12" s="249"/>
      <c r="PUB12" s="249"/>
      <c r="PUC12" s="249"/>
      <c r="PUD12" s="249"/>
      <c r="PUE12" s="249"/>
      <c r="PUF12" s="249"/>
      <c r="PUG12" s="249"/>
      <c r="PUH12" s="249"/>
      <c r="PUI12" s="249"/>
      <c r="PUJ12" s="249"/>
      <c r="PUK12" s="249"/>
      <c r="PUL12" s="249"/>
      <c r="PUM12" s="249"/>
      <c r="PUN12" s="249"/>
      <c r="PUO12" s="249"/>
      <c r="PUP12" s="249"/>
      <c r="PUQ12" s="249"/>
      <c r="PUR12" s="249"/>
      <c r="PUS12" s="249"/>
      <c r="PUT12" s="249"/>
      <c r="PUU12" s="249"/>
      <c r="PUV12" s="249"/>
      <c r="PUW12" s="249"/>
      <c r="PUX12" s="249"/>
      <c r="PUY12" s="249"/>
      <c r="PUZ12" s="249"/>
      <c r="PVA12" s="249"/>
      <c r="PVB12" s="249"/>
      <c r="PVC12" s="249"/>
      <c r="PVD12" s="249"/>
      <c r="PVE12" s="249"/>
      <c r="PVF12" s="249"/>
      <c r="PVG12" s="249"/>
      <c r="PVH12" s="249"/>
      <c r="PVI12" s="249"/>
      <c r="PVJ12" s="249"/>
      <c r="PVK12" s="249"/>
      <c r="PVL12" s="249"/>
      <c r="PVM12" s="249"/>
      <c r="PVN12" s="249"/>
      <c r="PVO12" s="249"/>
      <c r="PVP12" s="249"/>
      <c r="PVQ12" s="249"/>
      <c r="PVR12" s="249"/>
      <c r="PVS12" s="249"/>
      <c r="PVT12" s="249"/>
      <c r="PVU12" s="249"/>
      <c r="PVV12" s="249"/>
      <c r="PVW12" s="249"/>
      <c r="PVX12" s="249"/>
      <c r="PVY12" s="249"/>
      <c r="PVZ12" s="249"/>
      <c r="PWA12" s="249"/>
      <c r="PWB12" s="249"/>
      <c r="PWC12" s="249"/>
      <c r="PWD12" s="249"/>
      <c r="PWE12" s="249"/>
      <c r="PWF12" s="249"/>
      <c r="PWG12" s="249"/>
      <c r="PWH12" s="249"/>
      <c r="PWI12" s="249"/>
      <c r="PWJ12" s="249"/>
      <c r="PWK12" s="249"/>
      <c r="PWL12" s="249"/>
      <c r="PWM12" s="249"/>
      <c r="PWN12" s="249"/>
      <c r="PWO12" s="249"/>
      <c r="PWP12" s="249"/>
      <c r="PWQ12" s="249"/>
      <c r="PWR12" s="249"/>
      <c r="PWS12" s="249"/>
      <c r="PWT12" s="249"/>
      <c r="PWU12" s="249"/>
      <c r="PWV12" s="249"/>
      <c r="PWW12" s="249"/>
      <c r="PWX12" s="249"/>
      <c r="PWY12" s="249"/>
      <c r="PWZ12" s="249"/>
      <c r="PXA12" s="249"/>
      <c r="PXB12" s="249"/>
      <c r="PXC12" s="249"/>
      <c r="PXD12" s="249"/>
      <c r="PXE12" s="249"/>
      <c r="PXF12" s="249"/>
      <c r="PXG12" s="249"/>
      <c r="PXH12" s="249"/>
      <c r="PXI12" s="249"/>
      <c r="PXJ12" s="249"/>
      <c r="PXK12" s="249"/>
      <c r="PXL12" s="249"/>
      <c r="PXM12" s="249"/>
      <c r="PXN12" s="249"/>
      <c r="PXO12" s="249"/>
      <c r="PXP12" s="249"/>
      <c r="PXQ12" s="249"/>
      <c r="PXR12" s="249"/>
      <c r="PXS12" s="249"/>
      <c r="PXT12" s="249"/>
      <c r="PXU12" s="249"/>
      <c r="PXV12" s="249"/>
      <c r="PXW12" s="249"/>
      <c r="PXX12" s="249"/>
      <c r="PXY12" s="249"/>
      <c r="PXZ12" s="249"/>
      <c r="PYA12" s="249"/>
      <c r="PYB12" s="249"/>
      <c r="PYC12" s="249"/>
      <c r="PYD12" s="249"/>
      <c r="PYE12" s="249"/>
      <c r="PYF12" s="249"/>
      <c r="PYG12" s="249"/>
      <c r="PYH12" s="249"/>
      <c r="PYI12" s="249"/>
      <c r="PYJ12" s="249"/>
      <c r="PYK12" s="249"/>
      <c r="PYL12" s="249"/>
      <c r="PYM12" s="249"/>
      <c r="PYN12" s="249"/>
      <c r="PYO12" s="249"/>
      <c r="PYP12" s="249"/>
      <c r="PYQ12" s="249"/>
      <c r="PYR12" s="249"/>
      <c r="PYS12" s="249"/>
      <c r="PYT12" s="249"/>
      <c r="PYU12" s="249"/>
      <c r="PYV12" s="249"/>
      <c r="PYW12" s="249"/>
      <c r="PYX12" s="249"/>
      <c r="PYY12" s="249"/>
      <c r="PYZ12" s="249"/>
      <c r="PZA12" s="249"/>
      <c r="PZB12" s="249"/>
      <c r="PZC12" s="249"/>
      <c r="PZD12" s="249"/>
      <c r="PZE12" s="249"/>
      <c r="PZF12" s="249"/>
      <c r="PZG12" s="249"/>
      <c r="PZH12" s="249"/>
      <c r="PZI12" s="249"/>
      <c r="PZJ12" s="249"/>
      <c r="PZK12" s="249"/>
      <c r="PZL12" s="249"/>
      <c r="PZM12" s="249"/>
      <c r="PZN12" s="249"/>
      <c r="PZO12" s="249"/>
      <c r="PZP12" s="249"/>
      <c r="PZQ12" s="249"/>
      <c r="PZR12" s="249"/>
      <c r="PZS12" s="249"/>
      <c r="PZT12" s="249"/>
      <c r="PZU12" s="249"/>
      <c r="PZV12" s="249"/>
      <c r="PZW12" s="249"/>
      <c r="PZX12" s="249"/>
      <c r="PZY12" s="249"/>
      <c r="PZZ12" s="249"/>
      <c r="QAA12" s="249"/>
      <c r="QAB12" s="249"/>
      <c r="QAC12" s="249"/>
      <c r="QAD12" s="249"/>
      <c r="QAE12" s="249"/>
      <c r="QAF12" s="249"/>
      <c r="QAG12" s="249"/>
      <c r="QAH12" s="249"/>
      <c r="QAI12" s="249"/>
      <c r="QAJ12" s="249"/>
      <c r="QAK12" s="249"/>
      <c r="QAL12" s="249"/>
      <c r="QAM12" s="249"/>
      <c r="QAN12" s="249"/>
      <c r="QAO12" s="249"/>
      <c r="QAP12" s="249"/>
      <c r="QAQ12" s="249"/>
      <c r="QAR12" s="249"/>
      <c r="QAS12" s="249"/>
      <c r="QAT12" s="249"/>
      <c r="QAU12" s="249"/>
      <c r="QAV12" s="249"/>
      <c r="QAW12" s="249"/>
      <c r="QAX12" s="249"/>
      <c r="QAY12" s="249"/>
      <c r="QAZ12" s="249"/>
      <c r="QBA12" s="249"/>
      <c r="QBB12" s="249"/>
      <c r="QBC12" s="249"/>
      <c r="QBD12" s="249"/>
      <c r="QBE12" s="249"/>
      <c r="QBF12" s="249"/>
      <c r="QBG12" s="249"/>
      <c r="QBH12" s="249"/>
      <c r="QBI12" s="249"/>
      <c r="QBJ12" s="249"/>
      <c r="QBK12" s="249"/>
      <c r="QBL12" s="249"/>
      <c r="QBM12" s="249"/>
      <c r="QBN12" s="249"/>
      <c r="QBO12" s="249"/>
      <c r="QBP12" s="249"/>
      <c r="QBQ12" s="249"/>
      <c r="QBR12" s="249"/>
      <c r="QBS12" s="249"/>
      <c r="QBT12" s="249"/>
      <c r="QBU12" s="249"/>
      <c r="QBV12" s="249"/>
      <c r="QBW12" s="249"/>
      <c r="QBX12" s="249"/>
      <c r="QBY12" s="249"/>
      <c r="QBZ12" s="249"/>
      <c r="QCA12" s="249"/>
      <c r="QCB12" s="249"/>
      <c r="QCC12" s="249"/>
      <c r="QCD12" s="249"/>
      <c r="QCE12" s="249"/>
      <c r="QCF12" s="249"/>
      <c r="QCG12" s="249"/>
      <c r="QCH12" s="249"/>
      <c r="QCI12" s="249"/>
      <c r="QCJ12" s="249"/>
      <c r="QCK12" s="249"/>
      <c r="QCL12" s="249"/>
      <c r="QCM12" s="249"/>
      <c r="QCN12" s="249"/>
      <c r="QCO12" s="249"/>
      <c r="QCP12" s="249"/>
      <c r="QCQ12" s="249"/>
      <c r="QCR12" s="249"/>
      <c r="QCS12" s="249"/>
      <c r="QCT12" s="249"/>
      <c r="QCU12" s="249"/>
      <c r="QCV12" s="249"/>
      <c r="QCW12" s="249"/>
      <c r="QCX12" s="249"/>
      <c r="QCY12" s="249"/>
      <c r="QCZ12" s="249"/>
      <c r="QDA12" s="249"/>
      <c r="QDB12" s="249"/>
      <c r="QDC12" s="249"/>
      <c r="QDD12" s="249"/>
      <c r="QDE12" s="249"/>
      <c r="QDF12" s="249"/>
      <c r="QDG12" s="249"/>
      <c r="QDH12" s="249"/>
      <c r="QDI12" s="249"/>
      <c r="QDJ12" s="249"/>
      <c r="QDK12" s="249"/>
      <c r="QDL12" s="249"/>
      <c r="QDM12" s="249"/>
      <c r="QDN12" s="249"/>
      <c r="QDO12" s="249"/>
      <c r="QDP12" s="249"/>
      <c r="QDQ12" s="249"/>
      <c r="QDR12" s="249"/>
      <c r="QDS12" s="249"/>
      <c r="QDT12" s="249"/>
      <c r="QDU12" s="249"/>
      <c r="QDV12" s="249"/>
      <c r="QDW12" s="249"/>
      <c r="QDX12" s="249"/>
      <c r="QDY12" s="249"/>
      <c r="QDZ12" s="249"/>
      <c r="QEA12" s="249"/>
      <c r="QEB12" s="249"/>
      <c r="QEC12" s="249"/>
      <c r="QED12" s="249"/>
      <c r="QEE12" s="249"/>
      <c r="QEF12" s="249"/>
      <c r="QEG12" s="249"/>
      <c r="QEH12" s="249"/>
      <c r="QEI12" s="249"/>
      <c r="QEJ12" s="249"/>
      <c r="QEK12" s="249"/>
      <c r="QEL12" s="249"/>
      <c r="QEM12" s="249"/>
      <c r="QEN12" s="249"/>
      <c r="QEO12" s="249"/>
      <c r="QEP12" s="249"/>
      <c r="QEQ12" s="249"/>
      <c r="QER12" s="249"/>
      <c r="QES12" s="249"/>
      <c r="QET12" s="249"/>
      <c r="QEU12" s="249"/>
      <c r="QEV12" s="249"/>
      <c r="QEW12" s="249"/>
      <c r="QEX12" s="249"/>
      <c r="QEY12" s="249"/>
      <c r="QEZ12" s="249"/>
      <c r="QFA12" s="249"/>
      <c r="QFB12" s="249"/>
      <c r="QFC12" s="249"/>
      <c r="QFD12" s="249"/>
      <c r="QFE12" s="249"/>
      <c r="QFF12" s="249"/>
      <c r="QFG12" s="249"/>
      <c r="QFH12" s="249"/>
      <c r="QFI12" s="249"/>
      <c r="QFJ12" s="249"/>
      <c r="QFK12" s="249"/>
      <c r="QFL12" s="249"/>
      <c r="QFM12" s="249"/>
      <c r="QFN12" s="249"/>
      <c r="QFO12" s="249"/>
      <c r="QFP12" s="249"/>
      <c r="QFQ12" s="249"/>
      <c r="QFR12" s="249"/>
      <c r="QFS12" s="249"/>
      <c r="QFT12" s="249"/>
      <c r="QFU12" s="249"/>
      <c r="QFV12" s="249"/>
      <c r="QFW12" s="249"/>
      <c r="QFX12" s="249"/>
      <c r="QFY12" s="249"/>
      <c r="QFZ12" s="249"/>
      <c r="QGA12" s="249"/>
      <c r="QGB12" s="249"/>
      <c r="QGC12" s="249"/>
      <c r="QGD12" s="249"/>
      <c r="QGE12" s="249"/>
      <c r="QGF12" s="249"/>
      <c r="QGG12" s="249"/>
      <c r="QGH12" s="249"/>
      <c r="QGI12" s="249"/>
      <c r="QGJ12" s="249"/>
      <c r="QGK12" s="249"/>
      <c r="QGL12" s="249"/>
      <c r="QGM12" s="249"/>
      <c r="QGN12" s="249"/>
      <c r="QGO12" s="249"/>
      <c r="QGP12" s="249"/>
      <c r="QGQ12" s="249"/>
      <c r="QGR12" s="249"/>
      <c r="QGS12" s="249"/>
      <c r="QGT12" s="249"/>
      <c r="QGU12" s="249"/>
      <c r="QGV12" s="249"/>
      <c r="QGW12" s="249"/>
      <c r="QGX12" s="249"/>
      <c r="QGY12" s="249"/>
      <c r="QGZ12" s="249"/>
      <c r="QHA12" s="249"/>
      <c r="QHB12" s="249"/>
      <c r="QHC12" s="249"/>
      <c r="QHD12" s="249"/>
      <c r="QHE12" s="249"/>
      <c r="QHF12" s="249"/>
      <c r="QHG12" s="249"/>
      <c r="QHH12" s="249"/>
      <c r="QHI12" s="249"/>
      <c r="QHJ12" s="249"/>
      <c r="QHK12" s="249"/>
      <c r="QHL12" s="249"/>
      <c r="QHM12" s="249"/>
      <c r="QHN12" s="249"/>
      <c r="QHO12" s="249"/>
      <c r="QHP12" s="249"/>
      <c r="QHQ12" s="249"/>
      <c r="QHR12" s="249"/>
      <c r="QHS12" s="249"/>
      <c r="QHT12" s="249"/>
      <c r="QHU12" s="249"/>
      <c r="QHV12" s="249"/>
      <c r="QHW12" s="249"/>
      <c r="QHX12" s="249"/>
      <c r="QHY12" s="249"/>
      <c r="QHZ12" s="249"/>
      <c r="QIA12" s="249"/>
      <c r="QIB12" s="249"/>
      <c r="QIC12" s="249"/>
      <c r="QID12" s="249"/>
      <c r="QIE12" s="249"/>
      <c r="QIF12" s="249"/>
      <c r="QIG12" s="249"/>
      <c r="QIH12" s="249"/>
      <c r="QII12" s="249"/>
      <c r="QIJ12" s="249"/>
      <c r="QIK12" s="249"/>
      <c r="QIL12" s="249"/>
      <c r="QIM12" s="249"/>
      <c r="QIN12" s="249"/>
      <c r="QIO12" s="249"/>
      <c r="QIP12" s="249"/>
      <c r="QIQ12" s="249"/>
      <c r="QIR12" s="249"/>
      <c r="QIS12" s="249"/>
      <c r="QIT12" s="249"/>
      <c r="QIU12" s="249"/>
      <c r="QIV12" s="249"/>
      <c r="QIW12" s="249"/>
      <c r="QIX12" s="249"/>
      <c r="QIY12" s="249"/>
      <c r="QIZ12" s="249"/>
      <c r="QJA12" s="249"/>
      <c r="QJB12" s="249"/>
      <c r="QJC12" s="249"/>
      <c r="QJD12" s="249"/>
      <c r="QJE12" s="249"/>
      <c r="QJF12" s="249"/>
      <c r="QJG12" s="249"/>
      <c r="QJH12" s="249"/>
      <c r="QJI12" s="249"/>
      <c r="QJJ12" s="249"/>
      <c r="QJK12" s="249"/>
      <c r="QJL12" s="249"/>
      <c r="QJM12" s="249"/>
      <c r="QJN12" s="249"/>
      <c r="QJO12" s="249"/>
      <c r="QJP12" s="249"/>
      <c r="QJQ12" s="249"/>
      <c r="QJR12" s="249"/>
      <c r="QJS12" s="249"/>
      <c r="QJT12" s="249"/>
      <c r="QJU12" s="249"/>
      <c r="QJV12" s="249"/>
      <c r="QJW12" s="249"/>
      <c r="QJX12" s="249"/>
      <c r="QJY12" s="249"/>
      <c r="QJZ12" s="249"/>
      <c r="QKA12" s="249"/>
      <c r="QKB12" s="249"/>
      <c r="QKC12" s="249"/>
      <c r="QKD12" s="249"/>
      <c r="QKE12" s="249"/>
      <c r="QKF12" s="249"/>
      <c r="QKG12" s="249"/>
      <c r="QKH12" s="249"/>
      <c r="QKI12" s="249"/>
      <c r="QKJ12" s="249"/>
      <c r="QKK12" s="249"/>
      <c r="QKL12" s="249"/>
      <c r="QKM12" s="249"/>
      <c r="QKN12" s="249"/>
      <c r="QKO12" s="249"/>
      <c r="QKP12" s="249"/>
      <c r="QKQ12" s="249"/>
      <c r="QKR12" s="249"/>
      <c r="QKS12" s="249"/>
      <c r="QKT12" s="249"/>
      <c r="QKU12" s="249"/>
      <c r="QKV12" s="249"/>
      <c r="QKW12" s="249"/>
      <c r="QKX12" s="249"/>
      <c r="QKY12" s="249"/>
      <c r="QKZ12" s="249"/>
      <c r="QLA12" s="249"/>
      <c r="QLB12" s="249"/>
      <c r="QLC12" s="249"/>
      <c r="QLD12" s="249"/>
      <c r="QLE12" s="249"/>
      <c r="QLF12" s="249"/>
      <c r="QLG12" s="249"/>
      <c r="QLH12" s="249"/>
      <c r="QLI12" s="249"/>
      <c r="QLJ12" s="249"/>
      <c r="QLK12" s="249"/>
      <c r="QLL12" s="249"/>
      <c r="QLM12" s="249"/>
      <c r="QLN12" s="249"/>
      <c r="QLO12" s="249"/>
      <c r="QLP12" s="249"/>
      <c r="QLQ12" s="249"/>
      <c r="QLR12" s="249"/>
      <c r="QLS12" s="249"/>
      <c r="QLT12" s="249"/>
      <c r="QLU12" s="249"/>
      <c r="QLV12" s="249"/>
      <c r="QLW12" s="249"/>
      <c r="QLX12" s="249"/>
      <c r="QLY12" s="249"/>
      <c r="QLZ12" s="249"/>
      <c r="QMA12" s="249"/>
      <c r="QMB12" s="249"/>
      <c r="QMC12" s="249"/>
      <c r="QMD12" s="249"/>
      <c r="QME12" s="249"/>
      <c r="QMF12" s="249"/>
      <c r="QMG12" s="249"/>
      <c r="QMH12" s="249"/>
      <c r="QMI12" s="249"/>
      <c r="QMJ12" s="249"/>
      <c r="QMK12" s="249"/>
      <c r="QML12" s="249"/>
      <c r="QMM12" s="249"/>
      <c r="QMN12" s="249"/>
      <c r="QMO12" s="249"/>
      <c r="QMP12" s="249"/>
      <c r="QMQ12" s="249"/>
      <c r="QMR12" s="249"/>
      <c r="QMS12" s="249"/>
      <c r="QMT12" s="249"/>
      <c r="QMU12" s="249"/>
      <c r="QMV12" s="249"/>
      <c r="QMW12" s="249"/>
      <c r="QMX12" s="249"/>
      <c r="QMY12" s="249"/>
      <c r="QMZ12" s="249"/>
      <c r="QNA12" s="249"/>
      <c r="QNB12" s="249"/>
      <c r="QNC12" s="249"/>
      <c r="QND12" s="249"/>
      <c r="QNE12" s="249"/>
      <c r="QNF12" s="249"/>
      <c r="QNG12" s="249"/>
      <c r="QNH12" s="249"/>
      <c r="QNI12" s="249"/>
      <c r="QNJ12" s="249"/>
      <c r="QNK12" s="249"/>
      <c r="QNL12" s="249"/>
      <c r="QNM12" s="249"/>
      <c r="QNN12" s="249"/>
      <c r="QNO12" s="249"/>
      <c r="QNP12" s="249"/>
      <c r="QNQ12" s="249"/>
      <c r="QNR12" s="249"/>
      <c r="QNS12" s="249"/>
      <c r="QNT12" s="249"/>
      <c r="QNU12" s="249"/>
      <c r="QNV12" s="249"/>
      <c r="QNW12" s="249"/>
      <c r="QNX12" s="249"/>
      <c r="QNY12" s="249"/>
      <c r="QNZ12" s="249"/>
      <c r="QOA12" s="249"/>
      <c r="QOB12" s="249"/>
      <c r="QOC12" s="249"/>
      <c r="QOD12" s="249"/>
      <c r="QOE12" s="249"/>
      <c r="QOF12" s="249"/>
      <c r="QOG12" s="249"/>
      <c r="QOH12" s="249"/>
      <c r="QOI12" s="249"/>
      <c r="QOJ12" s="249"/>
      <c r="QOK12" s="249"/>
      <c r="QOL12" s="249"/>
      <c r="QOM12" s="249"/>
      <c r="QON12" s="249"/>
      <c r="QOO12" s="249"/>
      <c r="QOP12" s="249"/>
      <c r="QOQ12" s="249"/>
      <c r="QOR12" s="249"/>
      <c r="QOS12" s="249"/>
      <c r="QOT12" s="249"/>
      <c r="QOU12" s="249"/>
      <c r="QOV12" s="249"/>
      <c r="QOW12" s="249"/>
      <c r="QOX12" s="249"/>
      <c r="QOY12" s="249"/>
      <c r="QOZ12" s="249"/>
      <c r="QPA12" s="249"/>
      <c r="QPB12" s="249"/>
      <c r="QPC12" s="249"/>
      <c r="QPD12" s="249"/>
      <c r="QPE12" s="249"/>
      <c r="QPF12" s="249"/>
      <c r="QPG12" s="249"/>
      <c r="QPH12" s="249"/>
      <c r="QPI12" s="249"/>
      <c r="QPJ12" s="249"/>
      <c r="QPK12" s="249"/>
      <c r="QPL12" s="249"/>
      <c r="QPM12" s="249"/>
      <c r="QPN12" s="249"/>
      <c r="QPO12" s="249"/>
      <c r="QPP12" s="249"/>
      <c r="QPQ12" s="249"/>
      <c r="QPR12" s="249"/>
      <c r="QPS12" s="249"/>
      <c r="QPT12" s="249"/>
      <c r="QPU12" s="249"/>
      <c r="QPV12" s="249"/>
      <c r="QPW12" s="249"/>
      <c r="QPX12" s="249"/>
      <c r="QPY12" s="249"/>
      <c r="QPZ12" s="249"/>
      <c r="QQA12" s="249"/>
      <c r="QQB12" s="249"/>
      <c r="QQC12" s="249"/>
      <c r="QQD12" s="249"/>
      <c r="QQE12" s="249"/>
      <c r="QQF12" s="249"/>
      <c r="QQG12" s="249"/>
      <c r="QQH12" s="249"/>
      <c r="QQI12" s="249"/>
      <c r="QQJ12" s="249"/>
      <c r="QQK12" s="249"/>
      <c r="QQL12" s="249"/>
      <c r="QQM12" s="249"/>
      <c r="QQN12" s="249"/>
      <c r="QQO12" s="249"/>
      <c r="QQP12" s="249"/>
      <c r="QQQ12" s="249"/>
      <c r="QQR12" s="249"/>
      <c r="QQS12" s="249"/>
      <c r="QQT12" s="249"/>
      <c r="QQU12" s="249"/>
      <c r="QQV12" s="249"/>
      <c r="QQW12" s="249"/>
      <c r="QQX12" s="249"/>
      <c r="QQY12" s="249"/>
      <c r="QQZ12" s="249"/>
      <c r="QRA12" s="249"/>
      <c r="QRB12" s="249"/>
      <c r="QRC12" s="249"/>
      <c r="QRD12" s="249"/>
      <c r="QRE12" s="249"/>
      <c r="QRF12" s="249"/>
      <c r="QRG12" s="249"/>
      <c r="QRH12" s="249"/>
      <c r="QRI12" s="249"/>
      <c r="QRJ12" s="249"/>
      <c r="QRK12" s="249"/>
      <c r="QRL12" s="249"/>
      <c r="QRM12" s="249"/>
      <c r="QRN12" s="249"/>
      <c r="QRO12" s="249"/>
      <c r="QRP12" s="249"/>
      <c r="QRQ12" s="249"/>
      <c r="QRR12" s="249"/>
      <c r="QRS12" s="249"/>
      <c r="QRT12" s="249"/>
      <c r="QRU12" s="249"/>
      <c r="QRV12" s="249"/>
      <c r="QRW12" s="249"/>
      <c r="QRX12" s="249"/>
      <c r="QRY12" s="249"/>
      <c r="QRZ12" s="249"/>
      <c r="QSA12" s="249"/>
      <c r="QSB12" s="249"/>
      <c r="QSC12" s="249"/>
      <c r="QSD12" s="249"/>
      <c r="QSE12" s="249"/>
      <c r="QSF12" s="249"/>
      <c r="QSG12" s="249"/>
      <c r="QSH12" s="249"/>
      <c r="QSI12" s="249"/>
      <c r="QSJ12" s="249"/>
      <c r="QSK12" s="249"/>
      <c r="QSL12" s="249"/>
      <c r="QSM12" s="249"/>
      <c r="QSN12" s="249"/>
      <c r="QSO12" s="249"/>
      <c r="QSP12" s="249"/>
      <c r="QSQ12" s="249"/>
      <c r="QSR12" s="249"/>
      <c r="QSS12" s="249"/>
      <c r="QST12" s="249"/>
      <c r="QSU12" s="249"/>
      <c r="QSV12" s="249"/>
      <c r="QSW12" s="249"/>
      <c r="QSX12" s="249"/>
      <c r="QSY12" s="249"/>
      <c r="QSZ12" s="249"/>
      <c r="QTA12" s="249"/>
      <c r="QTB12" s="249"/>
      <c r="QTC12" s="249"/>
      <c r="QTD12" s="249"/>
      <c r="QTE12" s="249"/>
      <c r="QTF12" s="249"/>
      <c r="QTG12" s="249"/>
      <c r="QTH12" s="249"/>
      <c r="QTI12" s="249"/>
      <c r="QTJ12" s="249"/>
      <c r="QTK12" s="249"/>
      <c r="QTL12" s="249"/>
      <c r="QTM12" s="249"/>
      <c r="QTN12" s="249"/>
      <c r="QTO12" s="249"/>
      <c r="QTP12" s="249"/>
      <c r="QTQ12" s="249"/>
      <c r="QTR12" s="249"/>
      <c r="QTS12" s="249"/>
      <c r="QTT12" s="249"/>
      <c r="QTU12" s="249"/>
      <c r="QTV12" s="249"/>
      <c r="QTW12" s="249"/>
      <c r="QTX12" s="249"/>
      <c r="QTY12" s="249"/>
      <c r="QTZ12" s="249"/>
      <c r="QUA12" s="249"/>
      <c r="QUB12" s="249"/>
      <c r="QUC12" s="249"/>
      <c r="QUD12" s="249"/>
      <c r="QUE12" s="249"/>
      <c r="QUF12" s="249"/>
      <c r="QUG12" s="249"/>
      <c r="QUH12" s="249"/>
      <c r="QUI12" s="249"/>
      <c r="QUJ12" s="249"/>
      <c r="QUK12" s="249"/>
      <c r="QUL12" s="249"/>
      <c r="QUM12" s="249"/>
      <c r="QUN12" s="249"/>
      <c r="QUO12" s="249"/>
      <c r="QUP12" s="249"/>
      <c r="QUQ12" s="249"/>
      <c r="QUR12" s="249"/>
      <c r="QUS12" s="249"/>
      <c r="QUT12" s="249"/>
      <c r="QUU12" s="249"/>
      <c r="QUV12" s="249"/>
      <c r="QUW12" s="249"/>
      <c r="QUX12" s="249"/>
      <c r="QUY12" s="249"/>
      <c r="QUZ12" s="249"/>
      <c r="QVA12" s="249"/>
      <c r="QVB12" s="249"/>
      <c r="QVC12" s="249"/>
      <c r="QVD12" s="249"/>
      <c r="QVE12" s="249"/>
      <c r="QVF12" s="249"/>
      <c r="QVG12" s="249"/>
      <c r="QVH12" s="249"/>
      <c r="QVI12" s="249"/>
      <c r="QVJ12" s="249"/>
      <c r="QVK12" s="249"/>
      <c r="QVL12" s="249"/>
      <c r="QVM12" s="249"/>
      <c r="QVN12" s="249"/>
      <c r="QVO12" s="249"/>
      <c r="QVP12" s="249"/>
      <c r="QVQ12" s="249"/>
      <c r="QVR12" s="249"/>
      <c r="QVS12" s="249"/>
      <c r="QVT12" s="249"/>
      <c r="QVU12" s="249"/>
      <c r="QVV12" s="249"/>
      <c r="QVW12" s="249"/>
      <c r="QVX12" s="249"/>
      <c r="QVY12" s="249"/>
      <c r="QVZ12" s="249"/>
      <c r="QWA12" s="249"/>
      <c r="QWB12" s="249"/>
      <c r="QWC12" s="249"/>
      <c r="QWD12" s="249"/>
      <c r="QWE12" s="249"/>
      <c r="QWF12" s="249"/>
      <c r="QWG12" s="249"/>
      <c r="QWH12" s="249"/>
      <c r="QWI12" s="249"/>
      <c r="QWJ12" s="249"/>
      <c r="QWK12" s="249"/>
      <c r="QWL12" s="249"/>
      <c r="QWM12" s="249"/>
      <c r="QWN12" s="249"/>
      <c r="QWO12" s="249"/>
      <c r="QWP12" s="249"/>
      <c r="QWQ12" s="249"/>
      <c r="QWR12" s="249"/>
      <c r="QWS12" s="249"/>
      <c r="QWT12" s="249"/>
      <c r="QWU12" s="249"/>
      <c r="QWV12" s="249"/>
      <c r="QWW12" s="249"/>
      <c r="QWX12" s="249"/>
      <c r="QWY12" s="249"/>
      <c r="QWZ12" s="249"/>
      <c r="QXA12" s="249"/>
      <c r="QXB12" s="249"/>
      <c r="QXC12" s="249"/>
      <c r="QXD12" s="249"/>
      <c r="QXE12" s="249"/>
      <c r="QXF12" s="249"/>
      <c r="QXG12" s="249"/>
      <c r="QXH12" s="249"/>
      <c r="QXI12" s="249"/>
      <c r="QXJ12" s="249"/>
      <c r="QXK12" s="249"/>
      <c r="QXL12" s="249"/>
      <c r="QXM12" s="249"/>
      <c r="QXN12" s="249"/>
      <c r="QXO12" s="249"/>
      <c r="QXP12" s="249"/>
      <c r="QXQ12" s="249"/>
      <c r="QXR12" s="249"/>
      <c r="QXS12" s="249"/>
      <c r="QXT12" s="249"/>
      <c r="QXU12" s="249"/>
      <c r="QXV12" s="249"/>
      <c r="QXW12" s="249"/>
      <c r="QXX12" s="249"/>
      <c r="QXY12" s="249"/>
      <c r="QXZ12" s="249"/>
      <c r="QYA12" s="249"/>
      <c r="QYB12" s="249"/>
      <c r="QYC12" s="249"/>
      <c r="QYD12" s="249"/>
      <c r="QYE12" s="249"/>
      <c r="QYF12" s="249"/>
      <c r="QYG12" s="249"/>
      <c r="QYH12" s="249"/>
      <c r="QYI12" s="249"/>
      <c r="QYJ12" s="249"/>
      <c r="QYK12" s="249"/>
      <c r="QYL12" s="249"/>
      <c r="QYM12" s="249"/>
      <c r="QYN12" s="249"/>
      <c r="QYO12" s="249"/>
      <c r="QYP12" s="249"/>
      <c r="QYQ12" s="249"/>
      <c r="QYR12" s="249"/>
      <c r="QYS12" s="249"/>
      <c r="QYT12" s="249"/>
      <c r="QYU12" s="249"/>
      <c r="QYV12" s="249"/>
      <c r="QYW12" s="249"/>
      <c r="QYX12" s="249"/>
      <c r="QYY12" s="249"/>
      <c r="QYZ12" s="249"/>
      <c r="QZA12" s="249"/>
      <c r="QZB12" s="249"/>
      <c r="QZC12" s="249"/>
      <c r="QZD12" s="249"/>
      <c r="QZE12" s="249"/>
      <c r="QZF12" s="249"/>
      <c r="QZG12" s="249"/>
      <c r="QZH12" s="249"/>
      <c r="QZI12" s="249"/>
      <c r="QZJ12" s="249"/>
      <c r="QZK12" s="249"/>
      <c r="QZL12" s="249"/>
      <c r="QZM12" s="249"/>
      <c r="QZN12" s="249"/>
      <c r="QZO12" s="249"/>
      <c r="QZP12" s="249"/>
      <c r="QZQ12" s="249"/>
      <c r="QZR12" s="249"/>
      <c r="QZS12" s="249"/>
      <c r="QZT12" s="249"/>
      <c r="QZU12" s="249"/>
      <c r="QZV12" s="249"/>
      <c r="QZW12" s="249"/>
      <c r="QZX12" s="249"/>
      <c r="QZY12" s="249"/>
      <c r="QZZ12" s="249"/>
      <c r="RAA12" s="249"/>
      <c r="RAB12" s="249"/>
      <c r="RAC12" s="249"/>
      <c r="RAD12" s="249"/>
      <c r="RAE12" s="249"/>
      <c r="RAF12" s="249"/>
      <c r="RAG12" s="249"/>
      <c r="RAH12" s="249"/>
      <c r="RAI12" s="249"/>
      <c r="RAJ12" s="249"/>
      <c r="RAK12" s="249"/>
      <c r="RAL12" s="249"/>
      <c r="RAM12" s="249"/>
      <c r="RAN12" s="249"/>
      <c r="RAO12" s="249"/>
      <c r="RAP12" s="249"/>
      <c r="RAQ12" s="249"/>
      <c r="RAR12" s="249"/>
      <c r="RAS12" s="249"/>
      <c r="RAT12" s="249"/>
      <c r="RAU12" s="249"/>
      <c r="RAV12" s="249"/>
      <c r="RAW12" s="249"/>
      <c r="RAX12" s="249"/>
      <c r="RAY12" s="249"/>
      <c r="RAZ12" s="249"/>
      <c r="RBA12" s="249"/>
      <c r="RBB12" s="249"/>
      <c r="RBC12" s="249"/>
      <c r="RBD12" s="249"/>
      <c r="RBE12" s="249"/>
      <c r="RBF12" s="249"/>
      <c r="RBG12" s="249"/>
      <c r="RBH12" s="249"/>
      <c r="RBI12" s="249"/>
      <c r="RBJ12" s="249"/>
      <c r="RBK12" s="249"/>
      <c r="RBL12" s="249"/>
      <c r="RBM12" s="249"/>
      <c r="RBN12" s="249"/>
      <c r="RBO12" s="249"/>
      <c r="RBP12" s="249"/>
      <c r="RBQ12" s="249"/>
      <c r="RBR12" s="249"/>
      <c r="RBS12" s="249"/>
      <c r="RBT12" s="249"/>
      <c r="RBU12" s="249"/>
      <c r="RBV12" s="249"/>
      <c r="RBW12" s="249"/>
      <c r="RBX12" s="249"/>
      <c r="RBY12" s="249"/>
      <c r="RBZ12" s="249"/>
      <c r="RCA12" s="249"/>
      <c r="RCB12" s="249"/>
      <c r="RCC12" s="249"/>
      <c r="RCD12" s="249"/>
      <c r="RCE12" s="249"/>
      <c r="RCF12" s="249"/>
      <c r="RCG12" s="249"/>
      <c r="RCH12" s="249"/>
      <c r="RCI12" s="249"/>
      <c r="RCJ12" s="249"/>
      <c r="RCK12" s="249"/>
      <c r="RCL12" s="249"/>
      <c r="RCM12" s="249"/>
      <c r="RCN12" s="249"/>
      <c r="RCO12" s="249"/>
      <c r="RCP12" s="249"/>
      <c r="RCQ12" s="249"/>
      <c r="RCR12" s="249"/>
      <c r="RCS12" s="249"/>
      <c r="RCT12" s="249"/>
      <c r="RCU12" s="249"/>
      <c r="RCV12" s="249"/>
      <c r="RCW12" s="249"/>
      <c r="RCX12" s="249"/>
      <c r="RCY12" s="249"/>
      <c r="RCZ12" s="249"/>
      <c r="RDA12" s="249"/>
      <c r="RDB12" s="249"/>
      <c r="RDC12" s="249"/>
      <c r="RDD12" s="249"/>
      <c r="RDE12" s="249"/>
      <c r="RDF12" s="249"/>
      <c r="RDG12" s="249"/>
      <c r="RDH12" s="249"/>
      <c r="RDI12" s="249"/>
      <c r="RDJ12" s="249"/>
      <c r="RDK12" s="249"/>
      <c r="RDL12" s="249"/>
      <c r="RDM12" s="249"/>
      <c r="RDN12" s="249"/>
      <c r="RDO12" s="249"/>
      <c r="RDP12" s="249"/>
      <c r="RDQ12" s="249"/>
      <c r="RDR12" s="249"/>
      <c r="RDS12" s="249"/>
      <c r="RDT12" s="249"/>
      <c r="RDU12" s="249"/>
      <c r="RDV12" s="249"/>
      <c r="RDW12" s="249"/>
      <c r="RDX12" s="249"/>
      <c r="RDY12" s="249"/>
      <c r="RDZ12" s="249"/>
      <c r="REA12" s="249"/>
      <c r="REB12" s="249"/>
      <c r="REC12" s="249"/>
      <c r="RED12" s="249"/>
      <c r="REE12" s="249"/>
      <c r="REF12" s="249"/>
      <c r="REG12" s="249"/>
      <c r="REH12" s="249"/>
      <c r="REI12" s="249"/>
      <c r="REJ12" s="249"/>
      <c r="REK12" s="249"/>
      <c r="REL12" s="249"/>
      <c r="REM12" s="249"/>
      <c r="REN12" s="249"/>
      <c r="REO12" s="249"/>
      <c r="REP12" s="249"/>
      <c r="REQ12" s="249"/>
      <c r="RER12" s="249"/>
      <c r="RES12" s="249"/>
      <c r="RET12" s="249"/>
      <c r="REU12" s="249"/>
      <c r="REV12" s="249"/>
      <c r="REW12" s="249"/>
      <c r="REX12" s="249"/>
      <c r="REY12" s="249"/>
      <c r="REZ12" s="249"/>
      <c r="RFA12" s="249"/>
      <c r="RFB12" s="249"/>
      <c r="RFC12" s="249"/>
      <c r="RFD12" s="249"/>
      <c r="RFE12" s="249"/>
      <c r="RFF12" s="249"/>
      <c r="RFG12" s="249"/>
      <c r="RFH12" s="249"/>
      <c r="RFI12" s="249"/>
      <c r="RFJ12" s="249"/>
      <c r="RFK12" s="249"/>
      <c r="RFL12" s="249"/>
      <c r="RFM12" s="249"/>
      <c r="RFN12" s="249"/>
      <c r="RFO12" s="249"/>
      <c r="RFP12" s="249"/>
      <c r="RFQ12" s="249"/>
      <c r="RFR12" s="249"/>
      <c r="RFS12" s="249"/>
      <c r="RFT12" s="249"/>
      <c r="RFU12" s="249"/>
      <c r="RFV12" s="249"/>
      <c r="RFW12" s="249"/>
      <c r="RFX12" s="249"/>
      <c r="RFY12" s="249"/>
      <c r="RFZ12" s="249"/>
      <c r="RGA12" s="249"/>
      <c r="RGB12" s="249"/>
      <c r="RGC12" s="249"/>
      <c r="RGD12" s="249"/>
      <c r="RGE12" s="249"/>
      <c r="RGF12" s="249"/>
      <c r="RGG12" s="249"/>
      <c r="RGH12" s="249"/>
      <c r="RGI12" s="249"/>
      <c r="RGJ12" s="249"/>
      <c r="RGK12" s="249"/>
      <c r="RGL12" s="249"/>
      <c r="RGM12" s="249"/>
      <c r="RGN12" s="249"/>
      <c r="RGO12" s="249"/>
      <c r="RGP12" s="249"/>
      <c r="RGQ12" s="249"/>
      <c r="RGR12" s="249"/>
      <c r="RGS12" s="249"/>
      <c r="RGT12" s="249"/>
      <c r="RGU12" s="249"/>
      <c r="RGV12" s="249"/>
      <c r="RGW12" s="249"/>
      <c r="RGX12" s="249"/>
      <c r="RGY12" s="249"/>
      <c r="RGZ12" s="249"/>
      <c r="RHA12" s="249"/>
      <c r="RHB12" s="249"/>
      <c r="RHC12" s="249"/>
      <c r="RHD12" s="249"/>
      <c r="RHE12" s="249"/>
      <c r="RHF12" s="249"/>
      <c r="RHG12" s="249"/>
      <c r="RHH12" s="249"/>
      <c r="RHI12" s="249"/>
      <c r="RHJ12" s="249"/>
      <c r="RHK12" s="249"/>
      <c r="RHL12" s="249"/>
      <c r="RHM12" s="249"/>
      <c r="RHN12" s="249"/>
      <c r="RHO12" s="249"/>
      <c r="RHP12" s="249"/>
      <c r="RHQ12" s="249"/>
      <c r="RHR12" s="249"/>
      <c r="RHS12" s="249"/>
      <c r="RHT12" s="249"/>
      <c r="RHU12" s="249"/>
      <c r="RHV12" s="249"/>
      <c r="RHW12" s="249"/>
      <c r="RHX12" s="249"/>
      <c r="RHY12" s="249"/>
      <c r="RHZ12" s="249"/>
      <c r="RIA12" s="249"/>
      <c r="RIB12" s="249"/>
      <c r="RIC12" s="249"/>
      <c r="RID12" s="249"/>
      <c r="RIE12" s="249"/>
      <c r="RIF12" s="249"/>
      <c r="RIG12" s="249"/>
      <c r="RIH12" s="249"/>
      <c r="RII12" s="249"/>
      <c r="RIJ12" s="249"/>
      <c r="RIK12" s="249"/>
      <c r="RIL12" s="249"/>
      <c r="RIM12" s="249"/>
      <c r="RIN12" s="249"/>
      <c r="RIO12" s="249"/>
      <c r="RIP12" s="249"/>
      <c r="RIQ12" s="249"/>
      <c r="RIR12" s="249"/>
      <c r="RIS12" s="249"/>
      <c r="RIT12" s="249"/>
      <c r="RIU12" s="249"/>
      <c r="RIV12" s="249"/>
      <c r="RIW12" s="249"/>
      <c r="RIX12" s="249"/>
      <c r="RIY12" s="249"/>
      <c r="RIZ12" s="249"/>
      <c r="RJA12" s="249"/>
      <c r="RJB12" s="249"/>
      <c r="RJC12" s="249"/>
      <c r="RJD12" s="249"/>
      <c r="RJE12" s="249"/>
      <c r="RJF12" s="249"/>
      <c r="RJG12" s="249"/>
      <c r="RJH12" s="249"/>
      <c r="RJI12" s="249"/>
      <c r="RJJ12" s="249"/>
      <c r="RJK12" s="249"/>
      <c r="RJL12" s="249"/>
      <c r="RJM12" s="249"/>
      <c r="RJN12" s="249"/>
      <c r="RJO12" s="249"/>
      <c r="RJP12" s="249"/>
      <c r="RJQ12" s="249"/>
      <c r="RJR12" s="249"/>
      <c r="RJS12" s="249"/>
      <c r="RJT12" s="249"/>
      <c r="RJU12" s="249"/>
      <c r="RJV12" s="249"/>
      <c r="RJW12" s="249"/>
      <c r="RJX12" s="249"/>
      <c r="RJY12" s="249"/>
      <c r="RJZ12" s="249"/>
      <c r="RKA12" s="249"/>
      <c r="RKB12" s="249"/>
      <c r="RKC12" s="249"/>
      <c r="RKD12" s="249"/>
      <c r="RKE12" s="249"/>
      <c r="RKF12" s="249"/>
      <c r="RKG12" s="249"/>
      <c r="RKH12" s="249"/>
      <c r="RKI12" s="249"/>
      <c r="RKJ12" s="249"/>
      <c r="RKK12" s="249"/>
      <c r="RKL12" s="249"/>
      <c r="RKM12" s="249"/>
      <c r="RKN12" s="249"/>
      <c r="RKO12" s="249"/>
      <c r="RKP12" s="249"/>
      <c r="RKQ12" s="249"/>
      <c r="RKR12" s="249"/>
      <c r="RKS12" s="249"/>
      <c r="RKT12" s="249"/>
      <c r="RKU12" s="249"/>
      <c r="RKV12" s="249"/>
      <c r="RKW12" s="249"/>
      <c r="RKX12" s="249"/>
      <c r="RKY12" s="249"/>
      <c r="RKZ12" s="249"/>
      <c r="RLA12" s="249"/>
      <c r="RLB12" s="249"/>
      <c r="RLC12" s="249"/>
      <c r="RLD12" s="249"/>
      <c r="RLE12" s="249"/>
      <c r="RLF12" s="249"/>
      <c r="RLG12" s="249"/>
      <c r="RLH12" s="249"/>
      <c r="RLI12" s="249"/>
      <c r="RLJ12" s="249"/>
      <c r="RLK12" s="249"/>
      <c r="RLL12" s="249"/>
      <c r="RLM12" s="249"/>
      <c r="RLN12" s="249"/>
      <c r="RLO12" s="249"/>
      <c r="RLP12" s="249"/>
      <c r="RLQ12" s="249"/>
      <c r="RLR12" s="249"/>
      <c r="RLS12" s="249"/>
      <c r="RLT12" s="249"/>
      <c r="RLU12" s="249"/>
      <c r="RLV12" s="249"/>
      <c r="RLW12" s="249"/>
      <c r="RLX12" s="249"/>
      <c r="RLY12" s="249"/>
      <c r="RLZ12" s="249"/>
      <c r="RMA12" s="249"/>
      <c r="RMB12" s="249"/>
      <c r="RMC12" s="249"/>
      <c r="RMD12" s="249"/>
      <c r="RME12" s="249"/>
      <c r="RMF12" s="249"/>
      <c r="RMG12" s="249"/>
      <c r="RMH12" s="249"/>
      <c r="RMI12" s="249"/>
      <c r="RMJ12" s="249"/>
      <c r="RMK12" s="249"/>
      <c r="RML12" s="249"/>
      <c r="RMM12" s="249"/>
      <c r="RMN12" s="249"/>
      <c r="RMO12" s="249"/>
      <c r="RMP12" s="249"/>
      <c r="RMQ12" s="249"/>
      <c r="RMR12" s="249"/>
      <c r="RMS12" s="249"/>
      <c r="RMT12" s="249"/>
      <c r="RMU12" s="249"/>
      <c r="RMV12" s="249"/>
      <c r="RMW12" s="249"/>
      <c r="RMX12" s="249"/>
      <c r="RMY12" s="249"/>
      <c r="RMZ12" s="249"/>
      <c r="RNA12" s="249"/>
      <c r="RNB12" s="249"/>
      <c r="RNC12" s="249"/>
      <c r="RND12" s="249"/>
      <c r="RNE12" s="249"/>
      <c r="RNF12" s="249"/>
      <c r="RNG12" s="249"/>
      <c r="RNH12" s="249"/>
      <c r="RNI12" s="249"/>
      <c r="RNJ12" s="249"/>
      <c r="RNK12" s="249"/>
      <c r="RNL12" s="249"/>
      <c r="RNM12" s="249"/>
      <c r="RNN12" s="249"/>
      <c r="RNO12" s="249"/>
      <c r="RNP12" s="249"/>
      <c r="RNQ12" s="249"/>
      <c r="RNR12" s="249"/>
      <c r="RNS12" s="249"/>
      <c r="RNT12" s="249"/>
      <c r="RNU12" s="249"/>
      <c r="RNV12" s="249"/>
      <c r="RNW12" s="249"/>
      <c r="RNX12" s="249"/>
      <c r="RNY12" s="249"/>
      <c r="RNZ12" s="249"/>
      <c r="ROA12" s="249"/>
      <c r="ROB12" s="249"/>
      <c r="ROC12" s="249"/>
      <c r="ROD12" s="249"/>
      <c r="ROE12" s="249"/>
      <c r="ROF12" s="249"/>
      <c r="ROG12" s="249"/>
      <c r="ROH12" s="249"/>
      <c r="ROI12" s="249"/>
      <c r="ROJ12" s="249"/>
      <c r="ROK12" s="249"/>
      <c r="ROL12" s="249"/>
      <c r="ROM12" s="249"/>
      <c r="RON12" s="249"/>
      <c r="ROO12" s="249"/>
      <c r="ROP12" s="249"/>
      <c r="ROQ12" s="249"/>
      <c r="ROR12" s="249"/>
      <c r="ROS12" s="249"/>
      <c r="ROT12" s="249"/>
      <c r="ROU12" s="249"/>
      <c r="ROV12" s="249"/>
      <c r="ROW12" s="249"/>
      <c r="ROX12" s="249"/>
      <c r="ROY12" s="249"/>
      <c r="ROZ12" s="249"/>
      <c r="RPA12" s="249"/>
      <c r="RPB12" s="249"/>
      <c r="RPC12" s="249"/>
      <c r="RPD12" s="249"/>
      <c r="RPE12" s="249"/>
      <c r="RPF12" s="249"/>
      <c r="RPG12" s="249"/>
      <c r="RPH12" s="249"/>
      <c r="RPI12" s="249"/>
      <c r="RPJ12" s="249"/>
      <c r="RPK12" s="249"/>
      <c r="RPL12" s="249"/>
      <c r="RPM12" s="249"/>
      <c r="RPN12" s="249"/>
      <c r="RPO12" s="249"/>
      <c r="RPP12" s="249"/>
      <c r="RPQ12" s="249"/>
      <c r="RPR12" s="249"/>
      <c r="RPS12" s="249"/>
      <c r="RPT12" s="249"/>
      <c r="RPU12" s="249"/>
      <c r="RPV12" s="249"/>
      <c r="RPW12" s="249"/>
      <c r="RPX12" s="249"/>
      <c r="RPY12" s="249"/>
      <c r="RPZ12" s="249"/>
      <c r="RQA12" s="249"/>
      <c r="RQB12" s="249"/>
      <c r="RQC12" s="249"/>
      <c r="RQD12" s="249"/>
      <c r="RQE12" s="249"/>
      <c r="RQF12" s="249"/>
      <c r="RQG12" s="249"/>
      <c r="RQH12" s="249"/>
      <c r="RQI12" s="249"/>
      <c r="RQJ12" s="249"/>
      <c r="RQK12" s="249"/>
      <c r="RQL12" s="249"/>
      <c r="RQM12" s="249"/>
      <c r="RQN12" s="249"/>
      <c r="RQO12" s="249"/>
      <c r="RQP12" s="249"/>
      <c r="RQQ12" s="249"/>
      <c r="RQR12" s="249"/>
      <c r="RQS12" s="249"/>
      <c r="RQT12" s="249"/>
      <c r="RQU12" s="249"/>
      <c r="RQV12" s="249"/>
      <c r="RQW12" s="249"/>
      <c r="RQX12" s="249"/>
      <c r="RQY12" s="249"/>
      <c r="RQZ12" s="249"/>
      <c r="RRA12" s="249"/>
      <c r="RRB12" s="249"/>
      <c r="RRC12" s="249"/>
      <c r="RRD12" s="249"/>
      <c r="RRE12" s="249"/>
      <c r="RRF12" s="249"/>
      <c r="RRG12" s="249"/>
      <c r="RRH12" s="249"/>
      <c r="RRI12" s="249"/>
      <c r="RRJ12" s="249"/>
      <c r="RRK12" s="249"/>
      <c r="RRL12" s="249"/>
      <c r="RRM12" s="249"/>
      <c r="RRN12" s="249"/>
      <c r="RRO12" s="249"/>
      <c r="RRP12" s="249"/>
      <c r="RRQ12" s="249"/>
      <c r="RRR12" s="249"/>
      <c r="RRS12" s="249"/>
      <c r="RRT12" s="249"/>
      <c r="RRU12" s="249"/>
      <c r="RRV12" s="249"/>
      <c r="RRW12" s="249"/>
      <c r="RRX12" s="249"/>
      <c r="RRY12" s="249"/>
      <c r="RRZ12" s="249"/>
      <c r="RSA12" s="249"/>
      <c r="RSB12" s="249"/>
      <c r="RSC12" s="249"/>
      <c r="RSD12" s="249"/>
      <c r="RSE12" s="249"/>
      <c r="RSF12" s="249"/>
      <c r="RSG12" s="249"/>
      <c r="RSH12" s="249"/>
      <c r="RSI12" s="249"/>
      <c r="RSJ12" s="249"/>
      <c r="RSK12" s="249"/>
      <c r="RSL12" s="249"/>
      <c r="RSM12" s="249"/>
      <c r="RSN12" s="249"/>
      <c r="RSO12" s="249"/>
      <c r="RSP12" s="249"/>
      <c r="RSQ12" s="249"/>
      <c r="RSR12" s="249"/>
      <c r="RSS12" s="249"/>
      <c r="RST12" s="249"/>
      <c r="RSU12" s="249"/>
      <c r="RSV12" s="249"/>
      <c r="RSW12" s="249"/>
      <c r="RSX12" s="249"/>
      <c r="RSY12" s="249"/>
      <c r="RSZ12" s="249"/>
      <c r="RTA12" s="249"/>
      <c r="RTB12" s="249"/>
      <c r="RTC12" s="249"/>
      <c r="RTD12" s="249"/>
      <c r="RTE12" s="249"/>
      <c r="RTF12" s="249"/>
      <c r="RTG12" s="249"/>
      <c r="RTH12" s="249"/>
      <c r="RTI12" s="249"/>
      <c r="RTJ12" s="249"/>
      <c r="RTK12" s="249"/>
      <c r="RTL12" s="249"/>
      <c r="RTM12" s="249"/>
      <c r="RTN12" s="249"/>
      <c r="RTO12" s="249"/>
      <c r="RTP12" s="249"/>
      <c r="RTQ12" s="249"/>
      <c r="RTR12" s="249"/>
      <c r="RTS12" s="249"/>
      <c r="RTT12" s="249"/>
      <c r="RTU12" s="249"/>
      <c r="RTV12" s="249"/>
      <c r="RTW12" s="249"/>
      <c r="RTX12" s="249"/>
      <c r="RTY12" s="249"/>
      <c r="RTZ12" s="249"/>
      <c r="RUA12" s="249"/>
      <c r="RUB12" s="249"/>
      <c r="RUC12" s="249"/>
      <c r="RUD12" s="249"/>
      <c r="RUE12" s="249"/>
      <c r="RUF12" s="249"/>
      <c r="RUG12" s="249"/>
      <c r="RUH12" s="249"/>
      <c r="RUI12" s="249"/>
      <c r="RUJ12" s="249"/>
      <c r="RUK12" s="249"/>
      <c r="RUL12" s="249"/>
      <c r="RUM12" s="249"/>
      <c r="RUN12" s="249"/>
      <c r="RUO12" s="249"/>
      <c r="RUP12" s="249"/>
      <c r="RUQ12" s="249"/>
      <c r="RUR12" s="249"/>
      <c r="RUS12" s="249"/>
      <c r="RUT12" s="249"/>
      <c r="RUU12" s="249"/>
      <c r="RUV12" s="249"/>
      <c r="RUW12" s="249"/>
      <c r="RUX12" s="249"/>
      <c r="RUY12" s="249"/>
      <c r="RUZ12" s="249"/>
      <c r="RVA12" s="249"/>
      <c r="RVB12" s="249"/>
      <c r="RVC12" s="249"/>
      <c r="RVD12" s="249"/>
      <c r="RVE12" s="249"/>
      <c r="RVF12" s="249"/>
      <c r="RVG12" s="249"/>
      <c r="RVH12" s="249"/>
      <c r="RVI12" s="249"/>
      <c r="RVJ12" s="249"/>
      <c r="RVK12" s="249"/>
      <c r="RVL12" s="249"/>
      <c r="RVM12" s="249"/>
      <c r="RVN12" s="249"/>
      <c r="RVO12" s="249"/>
      <c r="RVP12" s="249"/>
      <c r="RVQ12" s="249"/>
      <c r="RVR12" s="249"/>
      <c r="RVS12" s="249"/>
      <c r="RVT12" s="249"/>
      <c r="RVU12" s="249"/>
      <c r="RVV12" s="249"/>
      <c r="RVW12" s="249"/>
      <c r="RVX12" s="249"/>
      <c r="RVY12" s="249"/>
      <c r="RVZ12" s="249"/>
      <c r="RWA12" s="249"/>
      <c r="RWB12" s="249"/>
      <c r="RWC12" s="249"/>
      <c r="RWD12" s="249"/>
      <c r="RWE12" s="249"/>
      <c r="RWF12" s="249"/>
      <c r="RWG12" s="249"/>
      <c r="RWH12" s="249"/>
      <c r="RWI12" s="249"/>
      <c r="RWJ12" s="249"/>
      <c r="RWK12" s="249"/>
      <c r="RWL12" s="249"/>
      <c r="RWM12" s="249"/>
      <c r="RWN12" s="249"/>
      <c r="RWO12" s="249"/>
      <c r="RWP12" s="249"/>
      <c r="RWQ12" s="249"/>
      <c r="RWR12" s="249"/>
      <c r="RWS12" s="249"/>
      <c r="RWT12" s="249"/>
      <c r="RWU12" s="249"/>
      <c r="RWV12" s="249"/>
      <c r="RWW12" s="249"/>
      <c r="RWX12" s="249"/>
      <c r="RWY12" s="249"/>
      <c r="RWZ12" s="249"/>
      <c r="RXA12" s="249"/>
      <c r="RXB12" s="249"/>
      <c r="RXC12" s="249"/>
      <c r="RXD12" s="249"/>
      <c r="RXE12" s="249"/>
      <c r="RXF12" s="249"/>
      <c r="RXG12" s="249"/>
      <c r="RXH12" s="249"/>
      <c r="RXI12" s="249"/>
      <c r="RXJ12" s="249"/>
      <c r="RXK12" s="249"/>
      <c r="RXL12" s="249"/>
      <c r="RXM12" s="249"/>
      <c r="RXN12" s="249"/>
      <c r="RXO12" s="249"/>
      <c r="RXP12" s="249"/>
      <c r="RXQ12" s="249"/>
      <c r="RXR12" s="249"/>
      <c r="RXS12" s="249"/>
      <c r="RXT12" s="249"/>
      <c r="RXU12" s="249"/>
      <c r="RXV12" s="249"/>
      <c r="RXW12" s="249"/>
      <c r="RXX12" s="249"/>
      <c r="RXY12" s="249"/>
      <c r="RXZ12" s="249"/>
      <c r="RYA12" s="249"/>
      <c r="RYB12" s="249"/>
      <c r="RYC12" s="249"/>
      <c r="RYD12" s="249"/>
      <c r="RYE12" s="249"/>
      <c r="RYF12" s="249"/>
      <c r="RYG12" s="249"/>
      <c r="RYH12" s="249"/>
      <c r="RYI12" s="249"/>
      <c r="RYJ12" s="249"/>
      <c r="RYK12" s="249"/>
      <c r="RYL12" s="249"/>
      <c r="RYM12" s="249"/>
      <c r="RYN12" s="249"/>
      <c r="RYO12" s="249"/>
      <c r="RYP12" s="249"/>
      <c r="RYQ12" s="249"/>
      <c r="RYR12" s="249"/>
      <c r="RYS12" s="249"/>
      <c r="RYT12" s="249"/>
      <c r="RYU12" s="249"/>
      <c r="RYV12" s="249"/>
      <c r="RYW12" s="249"/>
      <c r="RYX12" s="249"/>
      <c r="RYY12" s="249"/>
      <c r="RYZ12" s="249"/>
      <c r="RZA12" s="249"/>
      <c r="RZB12" s="249"/>
      <c r="RZC12" s="249"/>
      <c r="RZD12" s="249"/>
      <c r="RZE12" s="249"/>
      <c r="RZF12" s="249"/>
      <c r="RZG12" s="249"/>
      <c r="RZH12" s="249"/>
      <c r="RZI12" s="249"/>
      <c r="RZJ12" s="249"/>
      <c r="RZK12" s="249"/>
      <c r="RZL12" s="249"/>
      <c r="RZM12" s="249"/>
      <c r="RZN12" s="249"/>
      <c r="RZO12" s="249"/>
      <c r="RZP12" s="249"/>
      <c r="RZQ12" s="249"/>
      <c r="RZR12" s="249"/>
      <c r="RZS12" s="249"/>
      <c r="RZT12" s="249"/>
      <c r="RZU12" s="249"/>
      <c r="RZV12" s="249"/>
      <c r="RZW12" s="249"/>
      <c r="RZX12" s="249"/>
      <c r="RZY12" s="249"/>
      <c r="RZZ12" s="249"/>
      <c r="SAA12" s="249"/>
      <c r="SAB12" s="249"/>
      <c r="SAC12" s="249"/>
      <c r="SAD12" s="249"/>
      <c r="SAE12" s="249"/>
      <c r="SAF12" s="249"/>
      <c r="SAG12" s="249"/>
      <c r="SAH12" s="249"/>
      <c r="SAI12" s="249"/>
      <c r="SAJ12" s="249"/>
      <c r="SAK12" s="249"/>
      <c r="SAL12" s="249"/>
      <c r="SAM12" s="249"/>
      <c r="SAN12" s="249"/>
      <c r="SAO12" s="249"/>
      <c r="SAP12" s="249"/>
      <c r="SAQ12" s="249"/>
      <c r="SAR12" s="249"/>
      <c r="SAS12" s="249"/>
      <c r="SAT12" s="249"/>
      <c r="SAU12" s="249"/>
      <c r="SAV12" s="249"/>
      <c r="SAW12" s="249"/>
      <c r="SAX12" s="249"/>
      <c r="SAY12" s="249"/>
      <c r="SAZ12" s="249"/>
      <c r="SBA12" s="249"/>
      <c r="SBB12" s="249"/>
      <c r="SBC12" s="249"/>
      <c r="SBD12" s="249"/>
      <c r="SBE12" s="249"/>
      <c r="SBF12" s="249"/>
      <c r="SBG12" s="249"/>
      <c r="SBH12" s="249"/>
      <c r="SBI12" s="249"/>
      <c r="SBJ12" s="249"/>
      <c r="SBK12" s="249"/>
      <c r="SBL12" s="249"/>
      <c r="SBM12" s="249"/>
      <c r="SBN12" s="249"/>
      <c r="SBO12" s="249"/>
      <c r="SBP12" s="249"/>
      <c r="SBQ12" s="249"/>
      <c r="SBR12" s="249"/>
      <c r="SBS12" s="249"/>
      <c r="SBT12" s="249"/>
      <c r="SBU12" s="249"/>
      <c r="SBV12" s="249"/>
      <c r="SBW12" s="249"/>
      <c r="SBX12" s="249"/>
      <c r="SBY12" s="249"/>
      <c r="SBZ12" s="249"/>
      <c r="SCA12" s="249"/>
      <c r="SCB12" s="249"/>
      <c r="SCC12" s="249"/>
      <c r="SCD12" s="249"/>
      <c r="SCE12" s="249"/>
      <c r="SCF12" s="249"/>
      <c r="SCG12" s="249"/>
      <c r="SCH12" s="249"/>
      <c r="SCI12" s="249"/>
      <c r="SCJ12" s="249"/>
      <c r="SCK12" s="249"/>
      <c r="SCL12" s="249"/>
      <c r="SCM12" s="249"/>
      <c r="SCN12" s="249"/>
      <c r="SCO12" s="249"/>
      <c r="SCP12" s="249"/>
      <c r="SCQ12" s="249"/>
      <c r="SCR12" s="249"/>
      <c r="SCS12" s="249"/>
      <c r="SCT12" s="249"/>
      <c r="SCU12" s="249"/>
      <c r="SCV12" s="249"/>
      <c r="SCW12" s="249"/>
      <c r="SCX12" s="249"/>
      <c r="SCY12" s="249"/>
      <c r="SCZ12" s="249"/>
      <c r="SDA12" s="249"/>
      <c r="SDB12" s="249"/>
      <c r="SDC12" s="249"/>
      <c r="SDD12" s="249"/>
      <c r="SDE12" s="249"/>
      <c r="SDF12" s="249"/>
      <c r="SDG12" s="249"/>
      <c r="SDH12" s="249"/>
      <c r="SDI12" s="249"/>
      <c r="SDJ12" s="249"/>
      <c r="SDK12" s="249"/>
      <c r="SDL12" s="249"/>
      <c r="SDM12" s="249"/>
      <c r="SDN12" s="249"/>
      <c r="SDO12" s="249"/>
      <c r="SDP12" s="249"/>
      <c r="SDQ12" s="249"/>
      <c r="SDR12" s="249"/>
      <c r="SDS12" s="249"/>
      <c r="SDT12" s="249"/>
      <c r="SDU12" s="249"/>
      <c r="SDV12" s="249"/>
      <c r="SDW12" s="249"/>
      <c r="SDX12" s="249"/>
      <c r="SDY12" s="249"/>
      <c r="SDZ12" s="249"/>
      <c r="SEA12" s="249"/>
      <c r="SEB12" s="249"/>
      <c r="SEC12" s="249"/>
      <c r="SED12" s="249"/>
      <c r="SEE12" s="249"/>
      <c r="SEF12" s="249"/>
      <c r="SEG12" s="249"/>
      <c r="SEH12" s="249"/>
      <c r="SEI12" s="249"/>
      <c r="SEJ12" s="249"/>
      <c r="SEK12" s="249"/>
      <c r="SEL12" s="249"/>
      <c r="SEM12" s="249"/>
      <c r="SEN12" s="249"/>
      <c r="SEO12" s="249"/>
      <c r="SEP12" s="249"/>
      <c r="SEQ12" s="249"/>
      <c r="SER12" s="249"/>
      <c r="SES12" s="249"/>
      <c r="SET12" s="249"/>
      <c r="SEU12" s="249"/>
      <c r="SEV12" s="249"/>
      <c r="SEW12" s="249"/>
      <c r="SEX12" s="249"/>
      <c r="SEY12" s="249"/>
      <c r="SEZ12" s="249"/>
      <c r="SFA12" s="249"/>
      <c r="SFB12" s="249"/>
      <c r="SFC12" s="249"/>
      <c r="SFD12" s="249"/>
      <c r="SFE12" s="249"/>
      <c r="SFF12" s="249"/>
      <c r="SFG12" s="249"/>
      <c r="SFH12" s="249"/>
      <c r="SFI12" s="249"/>
      <c r="SFJ12" s="249"/>
      <c r="SFK12" s="249"/>
      <c r="SFL12" s="249"/>
      <c r="SFM12" s="249"/>
      <c r="SFN12" s="249"/>
      <c r="SFO12" s="249"/>
      <c r="SFP12" s="249"/>
      <c r="SFQ12" s="249"/>
      <c r="SFR12" s="249"/>
      <c r="SFS12" s="249"/>
      <c r="SFT12" s="249"/>
      <c r="SFU12" s="249"/>
      <c r="SFV12" s="249"/>
      <c r="SFW12" s="249"/>
      <c r="SFX12" s="249"/>
      <c r="SFY12" s="249"/>
      <c r="SFZ12" s="249"/>
      <c r="SGA12" s="249"/>
      <c r="SGB12" s="249"/>
      <c r="SGC12" s="249"/>
      <c r="SGD12" s="249"/>
      <c r="SGE12" s="249"/>
      <c r="SGF12" s="249"/>
      <c r="SGG12" s="249"/>
      <c r="SGH12" s="249"/>
      <c r="SGI12" s="249"/>
      <c r="SGJ12" s="249"/>
      <c r="SGK12" s="249"/>
      <c r="SGL12" s="249"/>
      <c r="SGM12" s="249"/>
      <c r="SGN12" s="249"/>
      <c r="SGO12" s="249"/>
      <c r="SGP12" s="249"/>
      <c r="SGQ12" s="249"/>
      <c r="SGR12" s="249"/>
      <c r="SGS12" s="249"/>
      <c r="SGT12" s="249"/>
      <c r="SGU12" s="249"/>
      <c r="SGV12" s="249"/>
      <c r="SGW12" s="249"/>
      <c r="SGX12" s="249"/>
      <c r="SGY12" s="249"/>
      <c r="SGZ12" s="249"/>
      <c r="SHA12" s="249"/>
      <c r="SHB12" s="249"/>
      <c r="SHC12" s="249"/>
      <c r="SHD12" s="249"/>
      <c r="SHE12" s="249"/>
      <c r="SHF12" s="249"/>
      <c r="SHG12" s="249"/>
      <c r="SHH12" s="249"/>
      <c r="SHI12" s="249"/>
      <c r="SHJ12" s="249"/>
      <c r="SHK12" s="249"/>
      <c r="SHL12" s="249"/>
      <c r="SHM12" s="249"/>
      <c r="SHN12" s="249"/>
      <c r="SHO12" s="249"/>
      <c r="SHP12" s="249"/>
      <c r="SHQ12" s="249"/>
      <c r="SHR12" s="249"/>
      <c r="SHS12" s="249"/>
      <c r="SHT12" s="249"/>
      <c r="SHU12" s="249"/>
      <c r="SHV12" s="249"/>
      <c r="SHW12" s="249"/>
      <c r="SHX12" s="249"/>
      <c r="SHY12" s="249"/>
      <c r="SHZ12" s="249"/>
      <c r="SIA12" s="249"/>
      <c r="SIB12" s="249"/>
      <c r="SIC12" s="249"/>
      <c r="SID12" s="249"/>
      <c r="SIE12" s="249"/>
      <c r="SIF12" s="249"/>
      <c r="SIG12" s="249"/>
      <c r="SIH12" s="249"/>
      <c r="SII12" s="249"/>
      <c r="SIJ12" s="249"/>
      <c r="SIK12" s="249"/>
      <c r="SIL12" s="249"/>
      <c r="SIM12" s="249"/>
      <c r="SIN12" s="249"/>
      <c r="SIO12" s="249"/>
      <c r="SIP12" s="249"/>
      <c r="SIQ12" s="249"/>
      <c r="SIR12" s="249"/>
      <c r="SIS12" s="249"/>
      <c r="SIT12" s="249"/>
      <c r="SIU12" s="249"/>
      <c r="SIV12" s="249"/>
      <c r="SIW12" s="249"/>
      <c r="SIX12" s="249"/>
      <c r="SIY12" s="249"/>
      <c r="SIZ12" s="249"/>
      <c r="SJA12" s="249"/>
      <c r="SJB12" s="249"/>
      <c r="SJC12" s="249"/>
      <c r="SJD12" s="249"/>
      <c r="SJE12" s="249"/>
      <c r="SJF12" s="249"/>
      <c r="SJG12" s="249"/>
      <c r="SJH12" s="249"/>
      <c r="SJI12" s="249"/>
      <c r="SJJ12" s="249"/>
      <c r="SJK12" s="249"/>
      <c r="SJL12" s="249"/>
      <c r="SJM12" s="249"/>
      <c r="SJN12" s="249"/>
      <c r="SJO12" s="249"/>
      <c r="SJP12" s="249"/>
      <c r="SJQ12" s="249"/>
      <c r="SJR12" s="249"/>
      <c r="SJS12" s="249"/>
      <c r="SJT12" s="249"/>
      <c r="SJU12" s="249"/>
      <c r="SJV12" s="249"/>
      <c r="SJW12" s="249"/>
      <c r="SJX12" s="249"/>
      <c r="SJY12" s="249"/>
      <c r="SJZ12" s="249"/>
      <c r="SKA12" s="249"/>
      <c r="SKB12" s="249"/>
      <c r="SKC12" s="249"/>
      <c r="SKD12" s="249"/>
      <c r="SKE12" s="249"/>
      <c r="SKF12" s="249"/>
      <c r="SKG12" s="249"/>
      <c r="SKH12" s="249"/>
      <c r="SKI12" s="249"/>
      <c r="SKJ12" s="249"/>
      <c r="SKK12" s="249"/>
      <c r="SKL12" s="249"/>
      <c r="SKM12" s="249"/>
      <c r="SKN12" s="249"/>
      <c r="SKO12" s="249"/>
      <c r="SKP12" s="249"/>
      <c r="SKQ12" s="249"/>
      <c r="SKR12" s="249"/>
      <c r="SKS12" s="249"/>
      <c r="SKT12" s="249"/>
      <c r="SKU12" s="249"/>
      <c r="SKV12" s="249"/>
      <c r="SKW12" s="249"/>
      <c r="SKX12" s="249"/>
      <c r="SKY12" s="249"/>
      <c r="SKZ12" s="249"/>
      <c r="SLA12" s="249"/>
      <c r="SLB12" s="249"/>
      <c r="SLC12" s="249"/>
      <c r="SLD12" s="249"/>
      <c r="SLE12" s="249"/>
      <c r="SLF12" s="249"/>
      <c r="SLG12" s="249"/>
      <c r="SLH12" s="249"/>
      <c r="SLI12" s="249"/>
      <c r="SLJ12" s="249"/>
      <c r="SLK12" s="249"/>
      <c r="SLL12" s="249"/>
      <c r="SLM12" s="249"/>
      <c r="SLN12" s="249"/>
      <c r="SLO12" s="249"/>
      <c r="SLP12" s="249"/>
      <c r="SLQ12" s="249"/>
      <c r="SLR12" s="249"/>
      <c r="SLS12" s="249"/>
      <c r="SLT12" s="249"/>
      <c r="SLU12" s="249"/>
      <c r="SLV12" s="249"/>
      <c r="SLW12" s="249"/>
      <c r="SLX12" s="249"/>
      <c r="SLY12" s="249"/>
      <c r="SLZ12" s="249"/>
      <c r="SMA12" s="249"/>
      <c r="SMB12" s="249"/>
      <c r="SMC12" s="249"/>
      <c r="SMD12" s="249"/>
      <c r="SME12" s="249"/>
      <c r="SMF12" s="249"/>
      <c r="SMG12" s="249"/>
      <c r="SMH12" s="249"/>
      <c r="SMI12" s="249"/>
      <c r="SMJ12" s="249"/>
      <c r="SMK12" s="249"/>
      <c r="SML12" s="249"/>
      <c r="SMM12" s="249"/>
      <c r="SMN12" s="249"/>
      <c r="SMO12" s="249"/>
      <c r="SMP12" s="249"/>
      <c r="SMQ12" s="249"/>
      <c r="SMR12" s="249"/>
      <c r="SMS12" s="249"/>
      <c r="SMT12" s="249"/>
      <c r="SMU12" s="249"/>
      <c r="SMV12" s="249"/>
      <c r="SMW12" s="249"/>
      <c r="SMX12" s="249"/>
      <c r="SMY12" s="249"/>
      <c r="SMZ12" s="249"/>
      <c r="SNA12" s="249"/>
      <c r="SNB12" s="249"/>
      <c r="SNC12" s="249"/>
      <c r="SND12" s="249"/>
      <c r="SNE12" s="249"/>
      <c r="SNF12" s="249"/>
      <c r="SNG12" s="249"/>
      <c r="SNH12" s="249"/>
      <c r="SNI12" s="249"/>
      <c r="SNJ12" s="249"/>
      <c r="SNK12" s="249"/>
      <c r="SNL12" s="249"/>
      <c r="SNM12" s="249"/>
      <c r="SNN12" s="249"/>
      <c r="SNO12" s="249"/>
      <c r="SNP12" s="249"/>
      <c r="SNQ12" s="249"/>
      <c r="SNR12" s="249"/>
      <c r="SNS12" s="249"/>
      <c r="SNT12" s="249"/>
      <c r="SNU12" s="249"/>
      <c r="SNV12" s="249"/>
      <c r="SNW12" s="249"/>
      <c r="SNX12" s="249"/>
      <c r="SNY12" s="249"/>
      <c r="SNZ12" s="249"/>
      <c r="SOA12" s="249"/>
      <c r="SOB12" s="249"/>
      <c r="SOC12" s="249"/>
      <c r="SOD12" s="249"/>
      <c r="SOE12" s="249"/>
      <c r="SOF12" s="249"/>
      <c r="SOG12" s="249"/>
      <c r="SOH12" s="249"/>
      <c r="SOI12" s="249"/>
      <c r="SOJ12" s="249"/>
      <c r="SOK12" s="249"/>
      <c r="SOL12" s="249"/>
      <c r="SOM12" s="249"/>
      <c r="SON12" s="249"/>
      <c r="SOO12" s="249"/>
      <c r="SOP12" s="249"/>
      <c r="SOQ12" s="249"/>
      <c r="SOR12" s="249"/>
      <c r="SOS12" s="249"/>
      <c r="SOT12" s="249"/>
      <c r="SOU12" s="249"/>
      <c r="SOV12" s="249"/>
      <c r="SOW12" s="249"/>
      <c r="SOX12" s="249"/>
      <c r="SOY12" s="249"/>
      <c r="SOZ12" s="249"/>
      <c r="SPA12" s="249"/>
      <c r="SPB12" s="249"/>
      <c r="SPC12" s="249"/>
      <c r="SPD12" s="249"/>
      <c r="SPE12" s="249"/>
      <c r="SPF12" s="249"/>
      <c r="SPG12" s="249"/>
      <c r="SPH12" s="249"/>
      <c r="SPI12" s="249"/>
      <c r="SPJ12" s="249"/>
      <c r="SPK12" s="249"/>
      <c r="SPL12" s="249"/>
      <c r="SPM12" s="249"/>
      <c r="SPN12" s="249"/>
      <c r="SPO12" s="249"/>
      <c r="SPP12" s="249"/>
      <c r="SPQ12" s="249"/>
      <c r="SPR12" s="249"/>
      <c r="SPS12" s="249"/>
      <c r="SPT12" s="249"/>
      <c r="SPU12" s="249"/>
      <c r="SPV12" s="249"/>
      <c r="SPW12" s="249"/>
      <c r="SPX12" s="249"/>
      <c r="SPY12" s="249"/>
      <c r="SPZ12" s="249"/>
      <c r="SQA12" s="249"/>
      <c r="SQB12" s="249"/>
      <c r="SQC12" s="249"/>
      <c r="SQD12" s="249"/>
      <c r="SQE12" s="249"/>
      <c r="SQF12" s="249"/>
      <c r="SQG12" s="249"/>
      <c r="SQH12" s="249"/>
      <c r="SQI12" s="249"/>
      <c r="SQJ12" s="249"/>
      <c r="SQK12" s="249"/>
      <c r="SQL12" s="249"/>
      <c r="SQM12" s="249"/>
      <c r="SQN12" s="249"/>
      <c r="SQO12" s="249"/>
      <c r="SQP12" s="249"/>
      <c r="SQQ12" s="249"/>
      <c r="SQR12" s="249"/>
      <c r="SQS12" s="249"/>
      <c r="SQT12" s="249"/>
      <c r="SQU12" s="249"/>
      <c r="SQV12" s="249"/>
      <c r="SQW12" s="249"/>
      <c r="SQX12" s="249"/>
      <c r="SQY12" s="249"/>
      <c r="SQZ12" s="249"/>
      <c r="SRA12" s="249"/>
      <c r="SRB12" s="249"/>
      <c r="SRC12" s="249"/>
      <c r="SRD12" s="249"/>
      <c r="SRE12" s="249"/>
      <c r="SRF12" s="249"/>
      <c r="SRG12" s="249"/>
      <c r="SRH12" s="249"/>
      <c r="SRI12" s="249"/>
      <c r="SRJ12" s="249"/>
      <c r="SRK12" s="249"/>
      <c r="SRL12" s="249"/>
      <c r="SRM12" s="249"/>
      <c r="SRN12" s="249"/>
      <c r="SRO12" s="249"/>
      <c r="SRP12" s="249"/>
      <c r="SRQ12" s="249"/>
      <c r="SRR12" s="249"/>
      <c r="SRS12" s="249"/>
      <c r="SRT12" s="249"/>
      <c r="SRU12" s="249"/>
      <c r="SRV12" s="249"/>
      <c r="SRW12" s="249"/>
      <c r="SRX12" s="249"/>
      <c r="SRY12" s="249"/>
      <c r="SRZ12" s="249"/>
      <c r="SSA12" s="249"/>
      <c r="SSB12" s="249"/>
      <c r="SSC12" s="249"/>
      <c r="SSD12" s="249"/>
      <c r="SSE12" s="249"/>
      <c r="SSF12" s="249"/>
      <c r="SSG12" s="249"/>
      <c r="SSH12" s="249"/>
      <c r="SSI12" s="249"/>
      <c r="SSJ12" s="249"/>
      <c r="SSK12" s="249"/>
      <c r="SSL12" s="249"/>
      <c r="SSM12" s="249"/>
      <c r="SSN12" s="249"/>
      <c r="SSO12" s="249"/>
      <c r="SSP12" s="249"/>
      <c r="SSQ12" s="249"/>
      <c r="SSR12" s="249"/>
      <c r="SSS12" s="249"/>
      <c r="SST12" s="249"/>
      <c r="SSU12" s="249"/>
      <c r="SSV12" s="249"/>
      <c r="SSW12" s="249"/>
      <c r="SSX12" s="249"/>
      <c r="SSY12" s="249"/>
      <c r="SSZ12" s="249"/>
      <c r="STA12" s="249"/>
      <c r="STB12" s="249"/>
      <c r="STC12" s="249"/>
      <c r="STD12" s="249"/>
      <c r="STE12" s="249"/>
      <c r="STF12" s="249"/>
      <c r="STG12" s="249"/>
      <c r="STH12" s="249"/>
      <c r="STI12" s="249"/>
      <c r="STJ12" s="249"/>
      <c r="STK12" s="249"/>
      <c r="STL12" s="249"/>
      <c r="STM12" s="249"/>
      <c r="STN12" s="249"/>
      <c r="STO12" s="249"/>
      <c r="STP12" s="249"/>
      <c r="STQ12" s="249"/>
      <c r="STR12" s="249"/>
      <c r="STS12" s="249"/>
      <c r="STT12" s="249"/>
      <c r="STU12" s="249"/>
      <c r="STV12" s="249"/>
      <c r="STW12" s="249"/>
      <c r="STX12" s="249"/>
      <c r="STY12" s="249"/>
      <c r="STZ12" s="249"/>
      <c r="SUA12" s="249"/>
      <c r="SUB12" s="249"/>
      <c r="SUC12" s="249"/>
      <c r="SUD12" s="249"/>
      <c r="SUE12" s="249"/>
      <c r="SUF12" s="249"/>
      <c r="SUG12" s="249"/>
      <c r="SUH12" s="249"/>
      <c r="SUI12" s="249"/>
      <c r="SUJ12" s="249"/>
      <c r="SUK12" s="249"/>
      <c r="SUL12" s="249"/>
      <c r="SUM12" s="249"/>
      <c r="SUN12" s="249"/>
      <c r="SUO12" s="249"/>
      <c r="SUP12" s="249"/>
      <c r="SUQ12" s="249"/>
      <c r="SUR12" s="249"/>
      <c r="SUS12" s="249"/>
      <c r="SUT12" s="249"/>
      <c r="SUU12" s="249"/>
      <c r="SUV12" s="249"/>
      <c r="SUW12" s="249"/>
      <c r="SUX12" s="249"/>
      <c r="SUY12" s="249"/>
      <c r="SUZ12" s="249"/>
      <c r="SVA12" s="249"/>
      <c r="SVB12" s="249"/>
      <c r="SVC12" s="249"/>
      <c r="SVD12" s="249"/>
      <c r="SVE12" s="249"/>
      <c r="SVF12" s="249"/>
      <c r="SVG12" s="249"/>
      <c r="SVH12" s="249"/>
      <c r="SVI12" s="249"/>
      <c r="SVJ12" s="249"/>
      <c r="SVK12" s="249"/>
      <c r="SVL12" s="249"/>
      <c r="SVM12" s="249"/>
      <c r="SVN12" s="249"/>
      <c r="SVO12" s="249"/>
      <c r="SVP12" s="249"/>
      <c r="SVQ12" s="249"/>
      <c r="SVR12" s="249"/>
      <c r="SVS12" s="249"/>
      <c r="SVT12" s="249"/>
      <c r="SVU12" s="249"/>
      <c r="SVV12" s="249"/>
      <c r="SVW12" s="249"/>
      <c r="SVX12" s="249"/>
      <c r="SVY12" s="249"/>
      <c r="SVZ12" s="249"/>
      <c r="SWA12" s="249"/>
      <c r="SWB12" s="249"/>
      <c r="SWC12" s="249"/>
      <c r="SWD12" s="249"/>
      <c r="SWE12" s="249"/>
      <c r="SWF12" s="249"/>
      <c r="SWG12" s="249"/>
      <c r="SWH12" s="249"/>
      <c r="SWI12" s="249"/>
      <c r="SWJ12" s="249"/>
      <c r="SWK12" s="249"/>
      <c r="SWL12" s="249"/>
      <c r="SWM12" s="249"/>
      <c r="SWN12" s="249"/>
      <c r="SWO12" s="249"/>
      <c r="SWP12" s="249"/>
      <c r="SWQ12" s="249"/>
      <c r="SWR12" s="249"/>
      <c r="SWS12" s="249"/>
      <c r="SWT12" s="249"/>
      <c r="SWU12" s="249"/>
      <c r="SWV12" s="249"/>
      <c r="SWW12" s="249"/>
      <c r="SWX12" s="249"/>
      <c r="SWY12" s="249"/>
      <c r="SWZ12" s="249"/>
      <c r="SXA12" s="249"/>
      <c r="SXB12" s="249"/>
      <c r="SXC12" s="249"/>
      <c r="SXD12" s="249"/>
      <c r="SXE12" s="249"/>
      <c r="SXF12" s="249"/>
      <c r="SXG12" s="249"/>
      <c r="SXH12" s="249"/>
      <c r="SXI12" s="249"/>
      <c r="SXJ12" s="249"/>
      <c r="SXK12" s="249"/>
      <c r="SXL12" s="249"/>
      <c r="SXM12" s="249"/>
      <c r="SXN12" s="249"/>
      <c r="SXO12" s="249"/>
      <c r="SXP12" s="249"/>
      <c r="SXQ12" s="249"/>
      <c r="SXR12" s="249"/>
      <c r="SXS12" s="249"/>
      <c r="SXT12" s="249"/>
      <c r="SXU12" s="249"/>
      <c r="SXV12" s="249"/>
      <c r="SXW12" s="249"/>
      <c r="SXX12" s="249"/>
      <c r="SXY12" s="249"/>
      <c r="SXZ12" s="249"/>
      <c r="SYA12" s="249"/>
      <c r="SYB12" s="249"/>
      <c r="SYC12" s="249"/>
      <c r="SYD12" s="249"/>
      <c r="SYE12" s="249"/>
      <c r="SYF12" s="249"/>
      <c r="SYG12" s="249"/>
      <c r="SYH12" s="249"/>
      <c r="SYI12" s="249"/>
      <c r="SYJ12" s="249"/>
      <c r="SYK12" s="249"/>
      <c r="SYL12" s="249"/>
      <c r="SYM12" s="249"/>
      <c r="SYN12" s="249"/>
      <c r="SYO12" s="249"/>
      <c r="SYP12" s="249"/>
      <c r="SYQ12" s="249"/>
      <c r="SYR12" s="249"/>
      <c r="SYS12" s="249"/>
      <c r="SYT12" s="249"/>
      <c r="SYU12" s="249"/>
      <c r="SYV12" s="249"/>
      <c r="SYW12" s="249"/>
      <c r="SYX12" s="249"/>
      <c r="SYY12" s="249"/>
      <c r="SYZ12" s="249"/>
      <c r="SZA12" s="249"/>
      <c r="SZB12" s="249"/>
      <c r="SZC12" s="249"/>
      <c r="SZD12" s="249"/>
      <c r="SZE12" s="249"/>
      <c r="SZF12" s="249"/>
      <c r="SZG12" s="249"/>
      <c r="SZH12" s="249"/>
      <c r="SZI12" s="249"/>
      <c r="SZJ12" s="249"/>
      <c r="SZK12" s="249"/>
      <c r="SZL12" s="249"/>
      <c r="SZM12" s="249"/>
      <c r="SZN12" s="249"/>
      <c r="SZO12" s="249"/>
      <c r="SZP12" s="249"/>
      <c r="SZQ12" s="249"/>
      <c r="SZR12" s="249"/>
      <c r="SZS12" s="249"/>
      <c r="SZT12" s="249"/>
      <c r="SZU12" s="249"/>
      <c r="SZV12" s="249"/>
      <c r="SZW12" s="249"/>
      <c r="SZX12" s="249"/>
      <c r="SZY12" s="249"/>
      <c r="SZZ12" s="249"/>
      <c r="TAA12" s="249"/>
      <c r="TAB12" s="249"/>
      <c r="TAC12" s="249"/>
      <c r="TAD12" s="249"/>
      <c r="TAE12" s="249"/>
      <c r="TAF12" s="249"/>
      <c r="TAG12" s="249"/>
      <c r="TAH12" s="249"/>
      <c r="TAI12" s="249"/>
      <c r="TAJ12" s="249"/>
      <c r="TAK12" s="249"/>
      <c r="TAL12" s="249"/>
      <c r="TAM12" s="249"/>
      <c r="TAN12" s="249"/>
      <c r="TAO12" s="249"/>
      <c r="TAP12" s="249"/>
      <c r="TAQ12" s="249"/>
      <c r="TAR12" s="249"/>
      <c r="TAS12" s="249"/>
      <c r="TAT12" s="249"/>
      <c r="TAU12" s="249"/>
      <c r="TAV12" s="249"/>
      <c r="TAW12" s="249"/>
      <c r="TAX12" s="249"/>
      <c r="TAY12" s="249"/>
      <c r="TAZ12" s="249"/>
      <c r="TBA12" s="249"/>
      <c r="TBB12" s="249"/>
      <c r="TBC12" s="249"/>
      <c r="TBD12" s="249"/>
      <c r="TBE12" s="249"/>
      <c r="TBF12" s="249"/>
      <c r="TBG12" s="249"/>
      <c r="TBH12" s="249"/>
      <c r="TBI12" s="249"/>
      <c r="TBJ12" s="249"/>
      <c r="TBK12" s="249"/>
      <c r="TBL12" s="249"/>
      <c r="TBM12" s="249"/>
      <c r="TBN12" s="249"/>
      <c r="TBO12" s="249"/>
      <c r="TBP12" s="249"/>
      <c r="TBQ12" s="249"/>
      <c r="TBR12" s="249"/>
      <c r="TBS12" s="249"/>
      <c r="TBT12" s="249"/>
      <c r="TBU12" s="249"/>
      <c r="TBV12" s="249"/>
      <c r="TBW12" s="249"/>
      <c r="TBX12" s="249"/>
      <c r="TBY12" s="249"/>
      <c r="TBZ12" s="249"/>
      <c r="TCA12" s="249"/>
      <c r="TCB12" s="249"/>
      <c r="TCC12" s="249"/>
      <c r="TCD12" s="249"/>
      <c r="TCE12" s="249"/>
      <c r="TCF12" s="249"/>
      <c r="TCG12" s="249"/>
      <c r="TCH12" s="249"/>
      <c r="TCI12" s="249"/>
      <c r="TCJ12" s="249"/>
      <c r="TCK12" s="249"/>
      <c r="TCL12" s="249"/>
      <c r="TCM12" s="249"/>
      <c r="TCN12" s="249"/>
      <c r="TCO12" s="249"/>
      <c r="TCP12" s="249"/>
      <c r="TCQ12" s="249"/>
      <c r="TCR12" s="249"/>
      <c r="TCS12" s="249"/>
      <c r="TCT12" s="249"/>
      <c r="TCU12" s="249"/>
      <c r="TCV12" s="249"/>
      <c r="TCW12" s="249"/>
      <c r="TCX12" s="249"/>
      <c r="TCY12" s="249"/>
      <c r="TCZ12" s="249"/>
      <c r="TDA12" s="249"/>
      <c r="TDB12" s="249"/>
      <c r="TDC12" s="249"/>
      <c r="TDD12" s="249"/>
      <c r="TDE12" s="249"/>
      <c r="TDF12" s="249"/>
      <c r="TDG12" s="249"/>
      <c r="TDH12" s="249"/>
      <c r="TDI12" s="249"/>
      <c r="TDJ12" s="249"/>
      <c r="TDK12" s="249"/>
      <c r="TDL12" s="249"/>
      <c r="TDM12" s="249"/>
      <c r="TDN12" s="249"/>
      <c r="TDO12" s="249"/>
      <c r="TDP12" s="249"/>
      <c r="TDQ12" s="249"/>
      <c r="TDR12" s="249"/>
      <c r="TDS12" s="249"/>
      <c r="TDT12" s="249"/>
      <c r="TDU12" s="249"/>
      <c r="TDV12" s="249"/>
      <c r="TDW12" s="249"/>
      <c r="TDX12" s="249"/>
      <c r="TDY12" s="249"/>
      <c r="TDZ12" s="249"/>
      <c r="TEA12" s="249"/>
      <c r="TEB12" s="249"/>
      <c r="TEC12" s="249"/>
      <c r="TED12" s="249"/>
      <c r="TEE12" s="249"/>
      <c r="TEF12" s="249"/>
      <c r="TEG12" s="249"/>
      <c r="TEH12" s="249"/>
      <c r="TEI12" s="249"/>
      <c r="TEJ12" s="249"/>
      <c r="TEK12" s="249"/>
      <c r="TEL12" s="249"/>
      <c r="TEM12" s="249"/>
      <c r="TEN12" s="249"/>
      <c r="TEO12" s="249"/>
      <c r="TEP12" s="249"/>
      <c r="TEQ12" s="249"/>
      <c r="TER12" s="249"/>
      <c r="TES12" s="249"/>
      <c r="TET12" s="249"/>
      <c r="TEU12" s="249"/>
      <c r="TEV12" s="249"/>
      <c r="TEW12" s="249"/>
      <c r="TEX12" s="249"/>
      <c r="TEY12" s="249"/>
      <c r="TEZ12" s="249"/>
      <c r="TFA12" s="249"/>
      <c r="TFB12" s="249"/>
      <c r="TFC12" s="249"/>
      <c r="TFD12" s="249"/>
      <c r="TFE12" s="249"/>
      <c r="TFF12" s="249"/>
      <c r="TFG12" s="249"/>
      <c r="TFH12" s="249"/>
      <c r="TFI12" s="249"/>
      <c r="TFJ12" s="249"/>
      <c r="TFK12" s="249"/>
      <c r="TFL12" s="249"/>
      <c r="TFM12" s="249"/>
      <c r="TFN12" s="249"/>
      <c r="TFO12" s="249"/>
      <c r="TFP12" s="249"/>
      <c r="TFQ12" s="249"/>
      <c r="TFR12" s="249"/>
      <c r="TFS12" s="249"/>
      <c r="TFT12" s="249"/>
      <c r="TFU12" s="249"/>
      <c r="TFV12" s="249"/>
      <c r="TFW12" s="249"/>
      <c r="TFX12" s="249"/>
      <c r="TFY12" s="249"/>
      <c r="TFZ12" s="249"/>
      <c r="TGA12" s="249"/>
      <c r="TGB12" s="249"/>
      <c r="TGC12" s="249"/>
      <c r="TGD12" s="249"/>
      <c r="TGE12" s="249"/>
      <c r="TGF12" s="249"/>
      <c r="TGG12" s="249"/>
      <c r="TGH12" s="249"/>
      <c r="TGI12" s="249"/>
      <c r="TGJ12" s="249"/>
      <c r="TGK12" s="249"/>
      <c r="TGL12" s="249"/>
      <c r="TGM12" s="249"/>
      <c r="TGN12" s="249"/>
      <c r="TGO12" s="249"/>
      <c r="TGP12" s="249"/>
      <c r="TGQ12" s="249"/>
      <c r="TGR12" s="249"/>
      <c r="TGS12" s="249"/>
      <c r="TGT12" s="249"/>
      <c r="TGU12" s="249"/>
      <c r="TGV12" s="249"/>
      <c r="TGW12" s="249"/>
      <c r="TGX12" s="249"/>
      <c r="TGY12" s="249"/>
      <c r="TGZ12" s="249"/>
      <c r="THA12" s="249"/>
      <c r="THB12" s="249"/>
      <c r="THC12" s="249"/>
      <c r="THD12" s="249"/>
      <c r="THE12" s="249"/>
      <c r="THF12" s="249"/>
      <c r="THG12" s="249"/>
      <c r="THH12" s="249"/>
      <c r="THI12" s="249"/>
      <c r="THJ12" s="249"/>
      <c r="THK12" s="249"/>
      <c r="THL12" s="249"/>
      <c r="THM12" s="249"/>
      <c r="THN12" s="249"/>
      <c r="THO12" s="249"/>
      <c r="THP12" s="249"/>
      <c r="THQ12" s="249"/>
      <c r="THR12" s="249"/>
      <c r="THS12" s="249"/>
      <c r="THT12" s="249"/>
      <c r="THU12" s="249"/>
      <c r="THV12" s="249"/>
      <c r="THW12" s="249"/>
      <c r="THX12" s="249"/>
      <c r="THY12" s="249"/>
      <c r="THZ12" s="249"/>
      <c r="TIA12" s="249"/>
      <c r="TIB12" s="249"/>
      <c r="TIC12" s="249"/>
      <c r="TID12" s="249"/>
      <c r="TIE12" s="249"/>
      <c r="TIF12" s="249"/>
      <c r="TIG12" s="249"/>
      <c r="TIH12" s="249"/>
      <c r="TII12" s="249"/>
      <c r="TIJ12" s="249"/>
      <c r="TIK12" s="249"/>
      <c r="TIL12" s="249"/>
      <c r="TIM12" s="249"/>
      <c r="TIN12" s="249"/>
      <c r="TIO12" s="249"/>
      <c r="TIP12" s="249"/>
      <c r="TIQ12" s="249"/>
      <c r="TIR12" s="249"/>
      <c r="TIS12" s="249"/>
      <c r="TIT12" s="249"/>
      <c r="TIU12" s="249"/>
      <c r="TIV12" s="249"/>
      <c r="TIW12" s="249"/>
      <c r="TIX12" s="249"/>
      <c r="TIY12" s="249"/>
      <c r="TIZ12" s="249"/>
      <c r="TJA12" s="249"/>
      <c r="TJB12" s="249"/>
      <c r="TJC12" s="249"/>
      <c r="TJD12" s="249"/>
      <c r="TJE12" s="249"/>
      <c r="TJF12" s="249"/>
      <c r="TJG12" s="249"/>
      <c r="TJH12" s="249"/>
      <c r="TJI12" s="249"/>
      <c r="TJJ12" s="249"/>
      <c r="TJK12" s="249"/>
      <c r="TJL12" s="249"/>
      <c r="TJM12" s="249"/>
      <c r="TJN12" s="249"/>
      <c r="TJO12" s="249"/>
      <c r="TJP12" s="249"/>
      <c r="TJQ12" s="249"/>
      <c r="TJR12" s="249"/>
      <c r="TJS12" s="249"/>
      <c r="TJT12" s="249"/>
      <c r="TJU12" s="249"/>
      <c r="TJV12" s="249"/>
      <c r="TJW12" s="249"/>
      <c r="TJX12" s="249"/>
      <c r="TJY12" s="249"/>
      <c r="TJZ12" s="249"/>
      <c r="TKA12" s="249"/>
      <c r="TKB12" s="249"/>
      <c r="TKC12" s="249"/>
      <c r="TKD12" s="249"/>
      <c r="TKE12" s="249"/>
      <c r="TKF12" s="249"/>
      <c r="TKG12" s="249"/>
      <c r="TKH12" s="249"/>
      <c r="TKI12" s="249"/>
      <c r="TKJ12" s="249"/>
      <c r="TKK12" s="249"/>
      <c r="TKL12" s="249"/>
      <c r="TKM12" s="249"/>
      <c r="TKN12" s="249"/>
      <c r="TKO12" s="249"/>
      <c r="TKP12" s="249"/>
      <c r="TKQ12" s="249"/>
      <c r="TKR12" s="249"/>
      <c r="TKS12" s="249"/>
      <c r="TKT12" s="249"/>
      <c r="TKU12" s="249"/>
      <c r="TKV12" s="249"/>
      <c r="TKW12" s="249"/>
      <c r="TKX12" s="249"/>
      <c r="TKY12" s="249"/>
      <c r="TKZ12" s="249"/>
      <c r="TLA12" s="249"/>
      <c r="TLB12" s="249"/>
      <c r="TLC12" s="249"/>
      <c r="TLD12" s="249"/>
      <c r="TLE12" s="249"/>
      <c r="TLF12" s="249"/>
      <c r="TLG12" s="249"/>
      <c r="TLH12" s="249"/>
      <c r="TLI12" s="249"/>
      <c r="TLJ12" s="249"/>
      <c r="TLK12" s="249"/>
      <c r="TLL12" s="249"/>
      <c r="TLM12" s="249"/>
      <c r="TLN12" s="249"/>
      <c r="TLO12" s="249"/>
      <c r="TLP12" s="249"/>
      <c r="TLQ12" s="249"/>
      <c r="TLR12" s="249"/>
      <c r="TLS12" s="249"/>
      <c r="TLT12" s="249"/>
      <c r="TLU12" s="249"/>
      <c r="TLV12" s="249"/>
      <c r="TLW12" s="249"/>
      <c r="TLX12" s="249"/>
      <c r="TLY12" s="249"/>
      <c r="TLZ12" s="249"/>
      <c r="TMA12" s="249"/>
      <c r="TMB12" s="249"/>
      <c r="TMC12" s="249"/>
      <c r="TMD12" s="249"/>
      <c r="TME12" s="249"/>
      <c r="TMF12" s="249"/>
      <c r="TMG12" s="249"/>
      <c r="TMH12" s="249"/>
      <c r="TMI12" s="249"/>
      <c r="TMJ12" s="249"/>
      <c r="TMK12" s="249"/>
      <c r="TML12" s="249"/>
      <c r="TMM12" s="249"/>
      <c r="TMN12" s="249"/>
      <c r="TMO12" s="249"/>
      <c r="TMP12" s="249"/>
      <c r="TMQ12" s="249"/>
      <c r="TMR12" s="249"/>
      <c r="TMS12" s="249"/>
      <c r="TMT12" s="249"/>
      <c r="TMU12" s="249"/>
      <c r="TMV12" s="249"/>
      <c r="TMW12" s="249"/>
      <c r="TMX12" s="249"/>
      <c r="TMY12" s="249"/>
      <c r="TMZ12" s="249"/>
      <c r="TNA12" s="249"/>
      <c r="TNB12" s="249"/>
      <c r="TNC12" s="249"/>
      <c r="TND12" s="249"/>
      <c r="TNE12" s="249"/>
      <c r="TNF12" s="249"/>
      <c r="TNG12" s="249"/>
      <c r="TNH12" s="249"/>
      <c r="TNI12" s="249"/>
      <c r="TNJ12" s="249"/>
      <c r="TNK12" s="249"/>
      <c r="TNL12" s="249"/>
      <c r="TNM12" s="249"/>
      <c r="TNN12" s="249"/>
      <c r="TNO12" s="249"/>
      <c r="TNP12" s="249"/>
      <c r="TNQ12" s="249"/>
      <c r="TNR12" s="249"/>
      <c r="TNS12" s="249"/>
      <c r="TNT12" s="249"/>
      <c r="TNU12" s="249"/>
      <c r="TNV12" s="249"/>
      <c r="TNW12" s="249"/>
      <c r="TNX12" s="249"/>
      <c r="TNY12" s="249"/>
      <c r="TNZ12" s="249"/>
      <c r="TOA12" s="249"/>
      <c r="TOB12" s="249"/>
      <c r="TOC12" s="249"/>
      <c r="TOD12" s="249"/>
      <c r="TOE12" s="249"/>
      <c r="TOF12" s="249"/>
      <c r="TOG12" s="249"/>
      <c r="TOH12" s="249"/>
      <c r="TOI12" s="249"/>
      <c r="TOJ12" s="249"/>
      <c r="TOK12" s="249"/>
      <c r="TOL12" s="249"/>
      <c r="TOM12" s="249"/>
      <c r="TON12" s="249"/>
      <c r="TOO12" s="249"/>
      <c r="TOP12" s="249"/>
      <c r="TOQ12" s="249"/>
      <c r="TOR12" s="249"/>
      <c r="TOS12" s="249"/>
      <c r="TOT12" s="249"/>
      <c r="TOU12" s="249"/>
      <c r="TOV12" s="249"/>
      <c r="TOW12" s="249"/>
      <c r="TOX12" s="249"/>
      <c r="TOY12" s="249"/>
      <c r="TOZ12" s="249"/>
      <c r="TPA12" s="249"/>
      <c r="TPB12" s="249"/>
      <c r="TPC12" s="249"/>
      <c r="TPD12" s="249"/>
      <c r="TPE12" s="249"/>
      <c r="TPF12" s="249"/>
      <c r="TPG12" s="249"/>
      <c r="TPH12" s="249"/>
      <c r="TPI12" s="249"/>
      <c r="TPJ12" s="249"/>
      <c r="TPK12" s="249"/>
      <c r="TPL12" s="249"/>
      <c r="TPM12" s="249"/>
      <c r="TPN12" s="249"/>
      <c r="TPO12" s="249"/>
      <c r="TPP12" s="249"/>
      <c r="TPQ12" s="249"/>
      <c r="TPR12" s="249"/>
      <c r="TPS12" s="249"/>
      <c r="TPT12" s="249"/>
      <c r="TPU12" s="249"/>
      <c r="TPV12" s="249"/>
      <c r="TPW12" s="249"/>
      <c r="TPX12" s="249"/>
      <c r="TPY12" s="249"/>
      <c r="TPZ12" s="249"/>
      <c r="TQA12" s="249"/>
      <c r="TQB12" s="249"/>
      <c r="TQC12" s="249"/>
      <c r="TQD12" s="249"/>
      <c r="TQE12" s="249"/>
      <c r="TQF12" s="249"/>
      <c r="TQG12" s="249"/>
      <c r="TQH12" s="249"/>
      <c r="TQI12" s="249"/>
      <c r="TQJ12" s="249"/>
      <c r="TQK12" s="249"/>
      <c r="TQL12" s="249"/>
      <c r="TQM12" s="249"/>
      <c r="TQN12" s="249"/>
      <c r="TQO12" s="249"/>
      <c r="TQP12" s="249"/>
      <c r="TQQ12" s="249"/>
      <c r="TQR12" s="249"/>
      <c r="TQS12" s="249"/>
      <c r="TQT12" s="249"/>
      <c r="TQU12" s="249"/>
      <c r="TQV12" s="249"/>
      <c r="TQW12" s="249"/>
      <c r="TQX12" s="249"/>
      <c r="TQY12" s="249"/>
      <c r="TQZ12" s="249"/>
      <c r="TRA12" s="249"/>
      <c r="TRB12" s="249"/>
      <c r="TRC12" s="249"/>
      <c r="TRD12" s="249"/>
      <c r="TRE12" s="249"/>
      <c r="TRF12" s="249"/>
      <c r="TRG12" s="249"/>
      <c r="TRH12" s="249"/>
      <c r="TRI12" s="249"/>
      <c r="TRJ12" s="249"/>
      <c r="TRK12" s="249"/>
      <c r="TRL12" s="249"/>
      <c r="TRM12" s="249"/>
      <c r="TRN12" s="249"/>
      <c r="TRO12" s="249"/>
      <c r="TRP12" s="249"/>
      <c r="TRQ12" s="249"/>
      <c r="TRR12" s="249"/>
      <c r="TRS12" s="249"/>
      <c r="TRT12" s="249"/>
      <c r="TRU12" s="249"/>
      <c r="TRV12" s="249"/>
      <c r="TRW12" s="249"/>
      <c r="TRX12" s="249"/>
      <c r="TRY12" s="249"/>
      <c r="TRZ12" s="249"/>
      <c r="TSA12" s="249"/>
      <c r="TSB12" s="249"/>
      <c r="TSC12" s="249"/>
      <c r="TSD12" s="249"/>
      <c r="TSE12" s="249"/>
      <c r="TSF12" s="249"/>
      <c r="TSG12" s="249"/>
      <c r="TSH12" s="249"/>
      <c r="TSI12" s="249"/>
      <c r="TSJ12" s="249"/>
      <c r="TSK12" s="249"/>
      <c r="TSL12" s="249"/>
      <c r="TSM12" s="249"/>
      <c r="TSN12" s="249"/>
      <c r="TSO12" s="249"/>
      <c r="TSP12" s="249"/>
      <c r="TSQ12" s="249"/>
      <c r="TSR12" s="249"/>
      <c r="TSS12" s="249"/>
      <c r="TST12" s="249"/>
      <c r="TSU12" s="249"/>
      <c r="TSV12" s="249"/>
      <c r="TSW12" s="249"/>
      <c r="TSX12" s="249"/>
      <c r="TSY12" s="249"/>
      <c r="TSZ12" s="249"/>
      <c r="TTA12" s="249"/>
      <c r="TTB12" s="249"/>
      <c r="TTC12" s="249"/>
      <c r="TTD12" s="249"/>
      <c r="TTE12" s="249"/>
      <c r="TTF12" s="249"/>
      <c r="TTG12" s="249"/>
      <c r="TTH12" s="249"/>
      <c r="TTI12" s="249"/>
      <c r="TTJ12" s="249"/>
      <c r="TTK12" s="249"/>
      <c r="TTL12" s="249"/>
      <c r="TTM12" s="249"/>
      <c r="TTN12" s="249"/>
      <c r="TTO12" s="249"/>
      <c r="TTP12" s="249"/>
      <c r="TTQ12" s="249"/>
      <c r="TTR12" s="249"/>
      <c r="TTS12" s="249"/>
      <c r="TTT12" s="249"/>
      <c r="TTU12" s="249"/>
      <c r="TTV12" s="249"/>
      <c r="TTW12" s="249"/>
      <c r="TTX12" s="249"/>
      <c r="TTY12" s="249"/>
      <c r="TTZ12" s="249"/>
      <c r="TUA12" s="249"/>
      <c r="TUB12" s="249"/>
      <c r="TUC12" s="249"/>
      <c r="TUD12" s="249"/>
      <c r="TUE12" s="249"/>
      <c r="TUF12" s="249"/>
      <c r="TUG12" s="249"/>
      <c r="TUH12" s="249"/>
      <c r="TUI12" s="249"/>
      <c r="TUJ12" s="249"/>
      <c r="TUK12" s="249"/>
      <c r="TUL12" s="249"/>
      <c r="TUM12" s="249"/>
      <c r="TUN12" s="249"/>
      <c r="TUO12" s="249"/>
      <c r="TUP12" s="249"/>
      <c r="TUQ12" s="249"/>
      <c r="TUR12" s="249"/>
      <c r="TUS12" s="249"/>
      <c r="TUT12" s="249"/>
      <c r="TUU12" s="249"/>
      <c r="TUV12" s="249"/>
      <c r="TUW12" s="249"/>
      <c r="TUX12" s="249"/>
      <c r="TUY12" s="249"/>
      <c r="TUZ12" s="249"/>
      <c r="TVA12" s="249"/>
      <c r="TVB12" s="249"/>
      <c r="TVC12" s="249"/>
      <c r="TVD12" s="249"/>
      <c r="TVE12" s="249"/>
      <c r="TVF12" s="249"/>
      <c r="TVG12" s="249"/>
      <c r="TVH12" s="249"/>
      <c r="TVI12" s="249"/>
      <c r="TVJ12" s="249"/>
      <c r="TVK12" s="249"/>
      <c r="TVL12" s="249"/>
      <c r="TVM12" s="249"/>
      <c r="TVN12" s="249"/>
      <c r="TVO12" s="249"/>
      <c r="TVP12" s="249"/>
      <c r="TVQ12" s="249"/>
      <c r="TVR12" s="249"/>
      <c r="TVS12" s="249"/>
      <c r="TVT12" s="249"/>
      <c r="TVU12" s="249"/>
      <c r="TVV12" s="249"/>
      <c r="TVW12" s="249"/>
      <c r="TVX12" s="249"/>
      <c r="TVY12" s="249"/>
      <c r="TVZ12" s="249"/>
      <c r="TWA12" s="249"/>
      <c r="TWB12" s="249"/>
      <c r="TWC12" s="249"/>
      <c r="TWD12" s="249"/>
      <c r="TWE12" s="249"/>
      <c r="TWF12" s="249"/>
      <c r="TWG12" s="249"/>
      <c r="TWH12" s="249"/>
      <c r="TWI12" s="249"/>
      <c r="TWJ12" s="249"/>
      <c r="TWK12" s="249"/>
      <c r="TWL12" s="249"/>
      <c r="TWM12" s="249"/>
      <c r="TWN12" s="249"/>
      <c r="TWO12" s="249"/>
      <c r="TWP12" s="249"/>
      <c r="TWQ12" s="249"/>
      <c r="TWR12" s="249"/>
      <c r="TWS12" s="249"/>
      <c r="TWT12" s="249"/>
      <c r="TWU12" s="249"/>
      <c r="TWV12" s="249"/>
      <c r="TWW12" s="249"/>
      <c r="TWX12" s="249"/>
      <c r="TWY12" s="249"/>
      <c r="TWZ12" s="249"/>
      <c r="TXA12" s="249"/>
      <c r="TXB12" s="249"/>
      <c r="TXC12" s="249"/>
      <c r="TXD12" s="249"/>
      <c r="TXE12" s="249"/>
      <c r="TXF12" s="249"/>
      <c r="TXG12" s="249"/>
      <c r="TXH12" s="249"/>
      <c r="TXI12" s="249"/>
      <c r="TXJ12" s="249"/>
      <c r="TXK12" s="249"/>
      <c r="TXL12" s="249"/>
      <c r="TXM12" s="249"/>
      <c r="TXN12" s="249"/>
      <c r="TXO12" s="249"/>
      <c r="TXP12" s="249"/>
      <c r="TXQ12" s="249"/>
      <c r="TXR12" s="249"/>
      <c r="TXS12" s="249"/>
      <c r="TXT12" s="249"/>
      <c r="TXU12" s="249"/>
      <c r="TXV12" s="249"/>
      <c r="TXW12" s="249"/>
      <c r="TXX12" s="249"/>
      <c r="TXY12" s="249"/>
      <c r="TXZ12" s="249"/>
      <c r="TYA12" s="249"/>
      <c r="TYB12" s="249"/>
      <c r="TYC12" s="249"/>
      <c r="TYD12" s="249"/>
      <c r="TYE12" s="249"/>
      <c r="TYF12" s="249"/>
      <c r="TYG12" s="249"/>
      <c r="TYH12" s="249"/>
      <c r="TYI12" s="249"/>
      <c r="TYJ12" s="249"/>
      <c r="TYK12" s="249"/>
      <c r="TYL12" s="249"/>
      <c r="TYM12" s="249"/>
      <c r="TYN12" s="249"/>
      <c r="TYO12" s="249"/>
      <c r="TYP12" s="249"/>
      <c r="TYQ12" s="249"/>
      <c r="TYR12" s="249"/>
      <c r="TYS12" s="249"/>
      <c r="TYT12" s="249"/>
      <c r="TYU12" s="249"/>
      <c r="TYV12" s="249"/>
      <c r="TYW12" s="249"/>
      <c r="TYX12" s="249"/>
      <c r="TYY12" s="249"/>
      <c r="TYZ12" s="249"/>
      <c r="TZA12" s="249"/>
      <c r="TZB12" s="249"/>
      <c r="TZC12" s="249"/>
      <c r="TZD12" s="249"/>
      <c r="TZE12" s="249"/>
      <c r="TZF12" s="249"/>
      <c r="TZG12" s="249"/>
      <c r="TZH12" s="249"/>
      <c r="TZI12" s="249"/>
      <c r="TZJ12" s="249"/>
      <c r="TZK12" s="249"/>
      <c r="TZL12" s="249"/>
      <c r="TZM12" s="249"/>
      <c r="TZN12" s="249"/>
      <c r="TZO12" s="249"/>
      <c r="TZP12" s="249"/>
      <c r="TZQ12" s="249"/>
      <c r="TZR12" s="249"/>
      <c r="TZS12" s="249"/>
      <c r="TZT12" s="249"/>
      <c r="TZU12" s="249"/>
      <c r="TZV12" s="249"/>
      <c r="TZW12" s="249"/>
      <c r="TZX12" s="249"/>
      <c r="TZY12" s="249"/>
      <c r="TZZ12" s="249"/>
      <c r="UAA12" s="249"/>
      <c r="UAB12" s="249"/>
      <c r="UAC12" s="249"/>
      <c r="UAD12" s="249"/>
      <c r="UAE12" s="249"/>
      <c r="UAF12" s="249"/>
      <c r="UAG12" s="249"/>
      <c r="UAH12" s="249"/>
      <c r="UAI12" s="249"/>
      <c r="UAJ12" s="249"/>
      <c r="UAK12" s="249"/>
      <c r="UAL12" s="249"/>
      <c r="UAM12" s="249"/>
      <c r="UAN12" s="249"/>
      <c r="UAO12" s="249"/>
      <c r="UAP12" s="249"/>
      <c r="UAQ12" s="249"/>
      <c r="UAR12" s="249"/>
      <c r="UAS12" s="249"/>
      <c r="UAT12" s="249"/>
      <c r="UAU12" s="249"/>
      <c r="UAV12" s="249"/>
      <c r="UAW12" s="249"/>
      <c r="UAX12" s="249"/>
      <c r="UAY12" s="249"/>
      <c r="UAZ12" s="249"/>
      <c r="UBA12" s="249"/>
      <c r="UBB12" s="249"/>
      <c r="UBC12" s="249"/>
      <c r="UBD12" s="249"/>
      <c r="UBE12" s="249"/>
      <c r="UBF12" s="249"/>
      <c r="UBG12" s="249"/>
      <c r="UBH12" s="249"/>
      <c r="UBI12" s="249"/>
      <c r="UBJ12" s="249"/>
      <c r="UBK12" s="249"/>
      <c r="UBL12" s="249"/>
      <c r="UBM12" s="249"/>
      <c r="UBN12" s="249"/>
      <c r="UBO12" s="249"/>
      <c r="UBP12" s="249"/>
      <c r="UBQ12" s="249"/>
      <c r="UBR12" s="249"/>
      <c r="UBS12" s="249"/>
      <c r="UBT12" s="249"/>
      <c r="UBU12" s="249"/>
      <c r="UBV12" s="249"/>
      <c r="UBW12" s="249"/>
      <c r="UBX12" s="249"/>
      <c r="UBY12" s="249"/>
      <c r="UBZ12" s="249"/>
      <c r="UCA12" s="249"/>
      <c r="UCB12" s="249"/>
      <c r="UCC12" s="249"/>
      <c r="UCD12" s="249"/>
      <c r="UCE12" s="249"/>
      <c r="UCF12" s="249"/>
      <c r="UCG12" s="249"/>
      <c r="UCH12" s="249"/>
      <c r="UCI12" s="249"/>
      <c r="UCJ12" s="249"/>
      <c r="UCK12" s="249"/>
      <c r="UCL12" s="249"/>
      <c r="UCM12" s="249"/>
      <c r="UCN12" s="249"/>
      <c r="UCO12" s="249"/>
      <c r="UCP12" s="249"/>
      <c r="UCQ12" s="249"/>
      <c r="UCR12" s="249"/>
      <c r="UCS12" s="249"/>
      <c r="UCT12" s="249"/>
      <c r="UCU12" s="249"/>
      <c r="UCV12" s="249"/>
      <c r="UCW12" s="249"/>
      <c r="UCX12" s="249"/>
      <c r="UCY12" s="249"/>
      <c r="UCZ12" s="249"/>
      <c r="UDA12" s="249"/>
      <c r="UDB12" s="249"/>
      <c r="UDC12" s="249"/>
      <c r="UDD12" s="249"/>
      <c r="UDE12" s="249"/>
      <c r="UDF12" s="249"/>
      <c r="UDG12" s="249"/>
      <c r="UDH12" s="249"/>
      <c r="UDI12" s="249"/>
      <c r="UDJ12" s="249"/>
      <c r="UDK12" s="249"/>
      <c r="UDL12" s="249"/>
      <c r="UDM12" s="249"/>
      <c r="UDN12" s="249"/>
      <c r="UDO12" s="249"/>
      <c r="UDP12" s="249"/>
      <c r="UDQ12" s="249"/>
      <c r="UDR12" s="249"/>
      <c r="UDS12" s="249"/>
      <c r="UDT12" s="249"/>
      <c r="UDU12" s="249"/>
      <c r="UDV12" s="249"/>
      <c r="UDW12" s="249"/>
      <c r="UDX12" s="249"/>
      <c r="UDY12" s="249"/>
      <c r="UDZ12" s="249"/>
      <c r="UEA12" s="249"/>
      <c r="UEB12" s="249"/>
      <c r="UEC12" s="249"/>
      <c r="UED12" s="249"/>
      <c r="UEE12" s="249"/>
      <c r="UEF12" s="249"/>
      <c r="UEG12" s="249"/>
      <c r="UEH12" s="249"/>
      <c r="UEI12" s="249"/>
      <c r="UEJ12" s="249"/>
      <c r="UEK12" s="249"/>
      <c r="UEL12" s="249"/>
      <c r="UEM12" s="249"/>
      <c r="UEN12" s="249"/>
      <c r="UEO12" s="249"/>
      <c r="UEP12" s="249"/>
      <c r="UEQ12" s="249"/>
      <c r="UER12" s="249"/>
      <c r="UES12" s="249"/>
      <c r="UET12" s="249"/>
      <c r="UEU12" s="249"/>
      <c r="UEV12" s="249"/>
      <c r="UEW12" s="249"/>
      <c r="UEX12" s="249"/>
      <c r="UEY12" s="249"/>
      <c r="UEZ12" s="249"/>
      <c r="UFA12" s="249"/>
      <c r="UFB12" s="249"/>
      <c r="UFC12" s="249"/>
      <c r="UFD12" s="249"/>
      <c r="UFE12" s="249"/>
      <c r="UFF12" s="249"/>
      <c r="UFG12" s="249"/>
      <c r="UFH12" s="249"/>
      <c r="UFI12" s="249"/>
      <c r="UFJ12" s="249"/>
      <c r="UFK12" s="249"/>
      <c r="UFL12" s="249"/>
      <c r="UFM12" s="249"/>
      <c r="UFN12" s="249"/>
      <c r="UFO12" s="249"/>
      <c r="UFP12" s="249"/>
      <c r="UFQ12" s="249"/>
      <c r="UFR12" s="249"/>
      <c r="UFS12" s="249"/>
      <c r="UFT12" s="249"/>
      <c r="UFU12" s="249"/>
      <c r="UFV12" s="249"/>
      <c r="UFW12" s="249"/>
      <c r="UFX12" s="249"/>
      <c r="UFY12" s="249"/>
      <c r="UFZ12" s="249"/>
      <c r="UGA12" s="249"/>
      <c r="UGB12" s="249"/>
      <c r="UGC12" s="249"/>
      <c r="UGD12" s="249"/>
      <c r="UGE12" s="249"/>
      <c r="UGF12" s="249"/>
      <c r="UGG12" s="249"/>
      <c r="UGH12" s="249"/>
      <c r="UGI12" s="249"/>
      <c r="UGJ12" s="249"/>
      <c r="UGK12" s="249"/>
      <c r="UGL12" s="249"/>
      <c r="UGM12" s="249"/>
      <c r="UGN12" s="249"/>
      <c r="UGO12" s="249"/>
      <c r="UGP12" s="249"/>
      <c r="UGQ12" s="249"/>
      <c r="UGR12" s="249"/>
      <c r="UGS12" s="249"/>
      <c r="UGT12" s="249"/>
      <c r="UGU12" s="249"/>
      <c r="UGV12" s="249"/>
      <c r="UGW12" s="249"/>
      <c r="UGX12" s="249"/>
      <c r="UGY12" s="249"/>
      <c r="UGZ12" s="249"/>
      <c r="UHA12" s="249"/>
      <c r="UHB12" s="249"/>
      <c r="UHC12" s="249"/>
      <c r="UHD12" s="249"/>
      <c r="UHE12" s="249"/>
      <c r="UHF12" s="249"/>
      <c r="UHG12" s="249"/>
      <c r="UHH12" s="249"/>
      <c r="UHI12" s="249"/>
      <c r="UHJ12" s="249"/>
      <c r="UHK12" s="249"/>
      <c r="UHL12" s="249"/>
      <c r="UHM12" s="249"/>
      <c r="UHN12" s="249"/>
      <c r="UHO12" s="249"/>
      <c r="UHP12" s="249"/>
      <c r="UHQ12" s="249"/>
      <c r="UHR12" s="249"/>
      <c r="UHS12" s="249"/>
      <c r="UHT12" s="249"/>
      <c r="UHU12" s="249"/>
      <c r="UHV12" s="249"/>
      <c r="UHW12" s="249"/>
      <c r="UHX12" s="249"/>
      <c r="UHY12" s="249"/>
      <c r="UHZ12" s="249"/>
      <c r="UIA12" s="249"/>
      <c r="UIB12" s="249"/>
      <c r="UIC12" s="249"/>
      <c r="UID12" s="249"/>
      <c r="UIE12" s="249"/>
      <c r="UIF12" s="249"/>
      <c r="UIG12" s="249"/>
      <c r="UIH12" s="249"/>
      <c r="UII12" s="249"/>
      <c r="UIJ12" s="249"/>
      <c r="UIK12" s="249"/>
      <c r="UIL12" s="249"/>
      <c r="UIM12" s="249"/>
      <c r="UIN12" s="249"/>
      <c r="UIO12" s="249"/>
      <c r="UIP12" s="249"/>
      <c r="UIQ12" s="249"/>
      <c r="UIR12" s="249"/>
      <c r="UIS12" s="249"/>
      <c r="UIT12" s="249"/>
      <c r="UIU12" s="249"/>
      <c r="UIV12" s="249"/>
      <c r="UIW12" s="249"/>
      <c r="UIX12" s="249"/>
      <c r="UIY12" s="249"/>
      <c r="UIZ12" s="249"/>
      <c r="UJA12" s="249"/>
      <c r="UJB12" s="249"/>
      <c r="UJC12" s="249"/>
      <c r="UJD12" s="249"/>
      <c r="UJE12" s="249"/>
      <c r="UJF12" s="249"/>
      <c r="UJG12" s="249"/>
      <c r="UJH12" s="249"/>
      <c r="UJI12" s="249"/>
      <c r="UJJ12" s="249"/>
      <c r="UJK12" s="249"/>
      <c r="UJL12" s="249"/>
      <c r="UJM12" s="249"/>
      <c r="UJN12" s="249"/>
      <c r="UJO12" s="249"/>
      <c r="UJP12" s="249"/>
      <c r="UJQ12" s="249"/>
      <c r="UJR12" s="249"/>
      <c r="UJS12" s="249"/>
      <c r="UJT12" s="249"/>
      <c r="UJU12" s="249"/>
      <c r="UJV12" s="249"/>
      <c r="UJW12" s="249"/>
      <c r="UJX12" s="249"/>
      <c r="UJY12" s="249"/>
      <c r="UJZ12" s="249"/>
      <c r="UKA12" s="249"/>
      <c r="UKB12" s="249"/>
      <c r="UKC12" s="249"/>
      <c r="UKD12" s="249"/>
      <c r="UKE12" s="249"/>
      <c r="UKF12" s="249"/>
      <c r="UKG12" s="249"/>
      <c r="UKH12" s="249"/>
      <c r="UKI12" s="249"/>
      <c r="UKJ12" s="249"/>
      <c r="UKK12" s="249"/>
      <c r="UKL12" s="249"/>
      <c r="UKM12" s="249"/>
      <c r="UKN12" s="249"/>
      <c r="UKO12" s="249"/>
      <c r="UKP12" s="249"/>
      <c r="UKQ12" s="249"/>
      <c r="UKR12" s="249"/>
      <c r="UKS12" s="249"/>
      <c r="UKT12" s="249"/>
      <c r="UKU12" s="249"/>
      <c r="UKV12" s="249"/>
      <c r="UKW12" s="249"/>
      <c r="UKX12" s="249"/>
      <c r="UKY12" s="249"/>
      <c r="UKZ12" s="249"/>
      <c r="ULA12" s="249"/>
      <c r="ULB12" s="249"/>
      <c r="ULC12" s="249"/>
      <c r="ULD12" s="249"/>
      <c r="ULE12" s="249"/>
      <c r="ULF12" s="249"/>
      <c r="ULG12" s="249"/>
      <c r="ULH12" s="249"/>
      <c r="ULI12" s="249"/>
      <c r="ULJ12" s="249"/>
      <c r="ULK12" s="249"/>
      <c r="ULL12" s="249"/>
      <c r="ULM12" s="249"/>
      <c r="ULN12" s="249"/>
      <c r="ULO12" s="249"/>
      <c r="ULP12" s="249"/>
      <c r="ULQ12" s="249"/>
      <c r="ULR12" s="249"/>
      <c r="ULS12" s="249"/>
      <c r="ULT12" s="249"/>
      <c r="ULU12" s="249"/>
      <c r="ULV12" s="249"/>
      <c r="ULW12" s="249"/>
      <c r="ULX12" s="249"/>
      <c r="ULY12" s="249"/>
      <c r="ULZ12" s="249"/>
      <c r="UMA12" s="249"/>
      <c r="UMB12" s="249"/>
      <c r="UMC12" s="249"/>
      <c r="UMD12" s="249"/>
      <c r="UME12" s="249"/>
      <c r="UMF12" s="249"/>
      <c r="UMG12" s="249"/>
      <c r="UMH12" s="249"/>
      <c r="UMI12" s="249"/>
      <c r="UMJ12" s="249"/>
      <c r="UMK12" s="249"/>
      <c r="UML12" s="249"/>
      <c r="UMM12" s="249"/>
      <c r="UMN12" s="249"/>
      <c r="UMO12" s="249"/>
      <c r="UMP12" s="249"/>
      <c r="UMQ12" s="249"/>
      <c r="UMR12" s="249"/>
      <c r="UMS12" s="249"/>
      <c r="UMT12" s="249"/>
      <c r="UMU12" s="249"/>
      <c r="UMV12" s="249"/>
      <c r="UMW12" s="249"/>
      <c r="UMX12" s="249"/>
      <c r="UMY12" s="249"/>
      <c r="UMZ12" s="249"/>
      <c r="UNA12" s="249"/>
      <c r="UNB12" s="249"/>
      <c r="UNC12" s="249"/>
      <c r="UND12" s="249"/>
      <c r="UNE12" s="249"/>
      <c r="UNF12" s="249"/>
      <c r="UNG12" s="249"/>
      <c r="UNH12" s="249"/>
      <c r="UNI12" s="249"/>
      <c r="UNJ12" s="249"/>
      <c r="UNK12" s="249"/>
      <c r="UNL12" s="249"/>
      <c r="UNM12" s="249"/>
      <c r="UNN12" s="249"/>
      <c r="UNO12" s="249"/>
      <c r="UNP12" s="249"/>
      <c r="UNQ12" s="249"/>
      <c r="UNR12" s="249"/>
      <c r="UNS12" s="249"/>
      <c r="UNT12" s="249"/>
      <c r="UNU12" s="249"/>
      <c r="UNV12" s="249"/>
      <c r="UNW12" s="249"/>
      <c r="UNX12" s="249"/>
      <c r="UNY12" s="249"/>
      <c r="UNZ12" s="249"/>
      <c r="UOA12" s="249"/>
      <c r="UOB12" s="249"/>
      <c r="UOC12" s="249"/>
      <c r="UOD12" s="249"/>
      <c r="UOE12" s="249"/>
      <c r="UOF12" s="249"/>
      <c r="UOG12" s="249"/>
      <c r="UOH12" s="249"/>
      <c r="UOI12" s="249"/>
      <c r="UOJ12" s="249"/>
      <c r="UOK12" s="249"/>
      <c r="UOL12" s="249"/>
      <c r="UOM12" s="249"/>
      <c r="UON12" s="249"/>
      <c r="UOO12" s="249"/>
      <c r="UOP12" s="249"/>
      <c r="UOQ12" s="249"/>
      <c r="UOR12" s="249"/>
      <c r="UOS12" s="249"/>
      <c r="UOT12" s="249"/>
      <c r="UOU12" s="249"/>
      <c r="UOV12" s="249"/>
      <c r="UOW12" s="249"/>
      <c r="UOX12" s="249"/>
      <c r="UOY12" s="249"/>
      <c r="UOZ12" s="249"/>
      <c r="UPA12" s="249"/>
      <c r="UPB12" s="249"/>
      <c r="UPC12" s="249"/>
      <c r="UPD12" s="249"/>
      <c r="UPE12" s="249"/>
      <c r="UPF12" s="249"/>
      <c r="UPG12" s="249"/>
      <c r="UPH12" s="249"/>
      <c r="UPI12" s="249"/>
      <c r="UPJ12" s="249"/>
      <c r="UPK12" s="249"/>
      <c r="UPL12" s="249"/>
      <c r="UPM12" s="249"/>
      <c r="UPN12" s="249"/>
      <c r="UPO12" s="249"/>
      <c r="UPP12" s="249"/>
      <c r="UPQ12" s="249"/>
      <c r="UPR12" s="249"/>
      <c r="UPS12" s="249"/>
      <c r="UPT12" s="249"/>
      <c r="UPU12" s="249"/>
      <c r="UPV12" s="249"/>
      <c r="UPW12" s="249"/>
      <c r="UPX12" s="249"/>
      <c r="UPY12" s="249"/>
      <c r="UPZ12" s="249"/>
      <c r="UQA12" s="249"/>
      <c r="UQB12" s="249"/>
      <c r="UQC12" s="249"/>
      <c r="UQD12" s="249"/>
      <c r="UQE12" s="249"/>
      <c r="UQF12" s="249"/>
      <c r="UQG12" s="249"/>
      <c r="UQH12" s="249"/>
      <c r="UQI12" s="249"/>
      <c r="UQJ12" s="249"/>
      <c r="UQK12" s="249"/>
      <c r="UQL12" s="249"/>
      <c r="UQM12" s="249"/>
      <c r="UQN12" s="249"/>
      <c r="UQO12" s="249"/>
      <c r="UQP12" s="249"/>
      <c r="UQQ12" s="249"/>
      <c r="UQR12" s="249"/>
      <c r="UQS12" s="249"/>
      <c r="UQT12" s="249"/>
      <c r="UQU12" s="249"/>
      <c r="UQV12" s="249"/>
      <c r="UQW12" s="249"/>
      <c r="UQX12" s="249"/>
      <c r="UQY12" s="249"/>
      <c r="UQZ12" s="249"/>
      <c r="URA12" s="249"/>
      <c r="URB12" s="249"/>
      <c r="URC12" s="249"/>
      <c r="URD12" s="249"/>
      <c r="URE12" s="249"/>
      <c r="URF12" s="249"/>
      <c r="URG12" s="249"/>
      <c r="URH12" s="249"/>
      <c r="URI12" s="249"/>
      <c r="URJ12" s="249"/>
      <c r="URK12" s="249"/>
      <c r="URL12" s="249"/>
      <c r="URM12" s="249"/>
      <c r="URN12" s="249"/>
      <c r="URO12" s="249"/>
      <c r="URP12" s="249"/>
      <c r="URQ12" s="249"/>
      <c r="URR12" s="249"/>
      <c r="URS12" s="249"/>
      <c r="URT12" s="249"/>
      <c r="URU12" s="249"/>
      <c r="URV12" s="249"/>
      <c r="URW12" s="249"/>
      <c r="URX12" s="249"/>
      <c r="URY12" s="249"/>
      <c r="URZ12" s="249"/>
      <c r="USA12" s="249"/>
      <c r="USB12" s="249"/>
      <c r="USC12" s="249"/>
      <c r="USD12" s="249"/>
      <c r="USE12" s="249"/>
      <c r="USF12" s="249"/>
      <c r="USG12" s="249"/>
      <c r="USH12" s="249"/>
      <c r="USI12" s="249"/>
      <c r="USJ12" s="249"/>
      <c r="USK12" s="249"/>
      <c r="USL12" s="249"/>
      <c r="USM12" s="249"/>
      <c r="USN12" s="249"/>
      <c r="USO12" s="249"/>
      <c r="USP12" s="249"/>
      <c r="USQ12" s="249"/>
      <c r="USR12" s="249"/>
      <c r="USS12" s="249"/>
      <c r="UST12" s="249"/>
      <c r="USU12" s="249"/>
      <c r="USV12" s="249"/>
      <c r="USW12" s="249"/>
      <c r="USX12" s="249"/>
      <c r="USY12" s="249"/>
      <c r="USZ12" s="249"/>
      <c r="UTA12" s="249"/>
      <c r="UTB12" s="249"/>
      <c r="UTC12" s="249"/>
      <c r="UTD12" s="249"/>
      <c r="UTE12" s="249"/>
      <c r="UTF12" s="249"/>
      <c r="UTG12" s="249"/>
      <c r="UTH12" s="249"/>
      <c r="UTI12" s="249"/>
      <c r="UTJ12" s="249"/>
      <c r="UTK12" s="249"/>
      <c r="UTL12" s="249"/>
      <c r="UTM12" s="249"/>
      <c r="UTN12" s="249"/>
      <c r="UTO12" s="249"/>
      <c r="UTP12" s="249"/>
      <c r="UTQ12" s="249"/>
      <c r="UTR12" s="249"/>
      <c r="UTS12" s="249"/>
      <c r="UTT12" s="249"/>
      <c r="UTU12" s="249"/>
      <c r="UTV12" s="249"/>
      <c r="UTW12" s="249"/>
      <c r="UTX12" s="249"/>
      <c r="UTY12" s="249"/>
      <c r="UTZ12" s="249"/>
      <c r="UUA12" s="249"/>
      <c r="UUB12" s="249"/>
      <c r="UUC12" s="249"/>
      <c r="UUD12" s="249"/>
      <c r="UUE12" s="249"/>
      <c r="UUF12" s="249"/>
      <c r="UUG12" s="249"/>
      <c r="UUH12" s="249"/>
      <c r="UUI12" s="249"/>
      <c r="UUJ12" s="249"/>
      <c r="UUK12" s="249"/>
      <c r="UUL12" s="249"/>
      <c r="UUM12" s="249"/>
      <c r="UUN12" s="249"/>
      <c r="UUO12" s="249"/>
      <c r="UUP12" s="249"/>
      <c r="UUQ12" s="249"/>
      <c r="UUR12" s="249"/>
      <c r="UUS12" s="249"/>
      <c r="UUT12" s="249"/>
      <c r="UUU12" s="249"/>
      <c r="UUV12" s="249"/>
      <c r="UUW12" s="249"/>
      <c r="UUX12" s="249"/>
      <c r="UUY12" s="249"/>
      <c r="UUZ12" s="249"/>
      <c r="UVA12" s="249"/>
      <c r="UVB12" s="249"/>
      <c r="UVC12" s="249"/>
      <c r="UVD12" s="249"/>
      <c r="UVE12" s="249"/>
      <c r="UVF12" s="249"/>
      <c r="UVG12" s="249"/>
      <c r="UVH12" s="249"/>
      <c r="UVI12" s="249"/>
      <c r="UVJ12" s="249"/>
      <c r="UVK12" s="249"/>
      <c r="UVL12" s="249"/>
      <c r="UVM12" s="249"/>
      <c r="UVN12" s="249"/>
      <c r="UVO12" s="249"/>
      <c r="UVP12" s="249"/>
      <c r="UVQ12" s="249"/>
      <c r="UVR12" s="249"/>
      <c r="UVS12" s="249"/>
      <c r="UVT12" s="249"/>
      <c r="UVU12" s="249"/>
      <c r="UVV12" s="249"/>
      <c r="UVW12" s="249"/>
      <c r="UVX12" s="249"/>
      <c r="UVY12" s="249"/>
      <c r="UVZ12" s="249"/>
      <c r="UWA12" s="249"/>
      <c r="UWB12" s="249"/>
      <c r="UWC12" s="249"/>
      <c r="UWD12" s="249"/>
      <c r="UWE12" s="249"/>
      <c r="UWF12" s="249"/>
      <c r="UWG12" s="249"/>
      <c r="UWH12" s="249"/>
      <c r="UWI12" s="249"/>
      <c r="UWJ12" s="249"/>
      <c r="UWK12" s="249"/>
      <c r="UWL12" s="249"/>
      <c r="UWM12" s="249"/>
      <c r="UWN12" s="249"/>
      <c r="UWO12" s="249"/>
      <c r="UWP12" s="249"/>
      <c r="UWQ12" s="249"/>
      <c r="UWR12" s="249"/>
      <c r="UWS12" s="249"/>
      <c r="UWT12" s="249"/>
      <c r="UWU12" s="249"/>
      <c r="UWV12" s="249"/>
      <c r="UWW12" s="249"/>
      <c r="UWX12" s="249"/>
      <c r="UWY12" s="249"/>
      <c r="UWZ12" s="249"/>
      <c r="UXA12" s="249"/>
      <c r="UXB12" s="249"/>
      <c r="UXC12" s="249"/>
      <c r="UXD12" s="249"/>
      <c r="UXE12" s="249"/>
      <c r="UXF12" s="249"/>
      <c r="UXG12" s="249"/>
      <c r="UXH12" s="249"/>
      <c r="UXI12" s="249"/>
      <c r="UXJ12" s="249"/>
      <c r="UXK12" s="249"/>
      <c r="UXL12" s="249"/>
      <c r="UXM12" s="249"/>
      <c r="UXN12" s="249"/>
      <c r="UXO12" s="249"/>
      <c r="UXP12" s="249"/>
      <c r="UXQ12" s="249"/>
      <c r="UXR12" s="249"/>
      <c r="UXS12" s="249"/>
      <c r="UXT12" s="249"/>
      <c r="UXU12" s="249"/>
      <c r="UXV12" s="249"/>
      <c r="UXW12" s="249"/>
      <c r="UXX12" s="249"/>
      <c r="UXY12" s="249"/>
      <c r="UXZ12" s="249"/>
      <c r="UYA12" s="249"/>
      <c r="UYB12" s="249"/>
      <c r="UYC12" s="249"/>
      <c r="UYD12" s="249"/>
      <c r="UYE12" s="249"/>
      <c r="UYF12" s="249"/>
      <c r="UYG12" s="249"/>
      <c r="UYH12" s="249"/>
      <c r="UYI12" s="249"/>
      <c r="UYJ12" s="249"/>
      <c r="UYK12" s="249"/>
      <c r="UYL12" s="249"/>
      <c r="UYM12" s="249"/>
      <c r="UYN12" s="249"/>
      <c r="UYO12" s="249"/>
      <c r="UYP12" s="249"/>
      <c r="UYQ12" s="249"/>
      <c r="UYR12" s="249"/>
      <c r="UYS12" s="249"/>
      <c r="UYT12" s="249"/>
      <c r="UYU12" s="249"/>
      <c r="UYV12" s="249"/>
      <c r="UYW12" s="249"/>
      <c r="UYX12" s="249"/>
      <c r="UYY12" s="249"/>
      <c r="UYZ12" s="249"/>
      <c r="UZA12" s="249"/>
      <c r="UZB12" s="249"/>
      <c r="UZC12" s="249"/>
      <c r="UZD12" s="249"/>
      <c r="UZE12" s="249"/>
      <c r="UZF12" s="249"/>
      <c r="UZG12" s="249"/>
      <c r="UZH12" s="249"/>
      <c r="UZI12" s="249"/>
      <c r="UZJ12" s="249"/>
      <c r="UZK12" s="249"/>
      <c r="UZL12" s="249"/>
      <c r="UZM12" s="249"/>
      <c r="UZN12" s="249"/>
      <c r="UZO12" s="249"/>
      <c r="UZP12" s="249"/>
      <c r="UZQ12" s="249"/>
      <c r="UZR12" s="249"/>
      <c r="UZS12" s="249"/>
      <c r="UZT12" s="249"/>
      <c r="UZU12" s="249"/>
      <c r="UZV12" s="249"/>
      <c r="UZW12" s="249"/>
      <c r="UZX12" s="249"/>
      <c r="UZY12" s="249"/>
      <c r="UZZ12" s="249"/>
      <c r="VAA12" s="249"/>
      <c r="VAB12" s="249"/>
      <c r="VAC12" s="249"/>
      <c r="VAD12" s="249"/>
      <c r="VAE12" s="249"/>
      <c r="VAF12" s="249"/>
      <c r="VAG12" s="249"/>
      <c r="VAH12" s="249"/>
      <c r="VAI12" s="249"/>
      <c r="VAJ12" s="249"/>
      <c r="VAK12" s="249"/>
      <c r="VAL12" s="249"/>
      <c r="VAM12" s="249"/>
      <c r="VAN12" s="249"/>
      <c r="VAO12" s="249"/>
      <c r="VAP12" s="249"/>
      <c r="VAQ12" s="249"/>
      <c r="VAR12" s="249"/>
      <c r="VAS12" s="249"/>
      <c r="VAT12" s="249"/>
      <c r="VAU12" s="249"/>
      <c r="VAV12" s="249"/>
      <c r="VAW12" s="249"/>
      <c r="VAX12" s="249"/>
      <c r="VAY12" s="249"/>
      <c r="VAZ12" s="249"/>
      <c r="VBA12" s="249"/>
      <c r="VBB12" s="249"/>
      <c r="VBC12" s="249"/>
      <c r="VBD12" s="249"/>
      <c r="VBE12" s="249"/>
      <c r="VBF12" s="249"/>
      <c r="VBG12" s="249"/>
      <c r="VBH12" s="249"/>
      <c r="VBI12" s="249"/>
      <c r="VBJ12" s="249"/>
      <c r="VBK12" s="249"/>
      <c r="VBL12" s="249"/>
      <c r="VBM12" s="249"/>
      <c r="VBN12" s="249"/>
      <c r="VBO12" s="249"/>
      <c r="VBP12" s="249"/>
      <c r="VBQ12" s="249"/>
      <c r="VBR12" s="249"/>
      <c r="VBS12" s="249"/>
      <c r="VBT12" s="249"/>
      <c r="VBU12" s="249"/>
      <c r="VBV12" s="249"/>
      <c r="VBW12" s="249"/>
      <c r="VBX12" s="249"/>
      <c r="VBY12" s="249"/>
      <c r="VBZ12" s="249"/>
      <c r="VCA12" s="249"/>
      <c r="VCB12" s="249"/>
      <c r="VCC12" s="249"/>
      <c r="VCD12" s="249"/>
      <c r="VCE12" s="249"/>
      <c r="VCF12" s="249"/>
      <c r="VCG12" s="249"/>
      <c r="VCH12" s="249"/>
      <c r="VCI12" s="249"/>
      <c r="VCJ12" s="249"/>
      <c r="VCK12" s="249"/>
      <c r="VCL12" s="249"/>
      <c r="VCM12" s="249"/>
      <c r="VCN12" s="249"/>
      <c r="VCO12" s="249"/>
      <c r="VCP12" s="249"/>
      <c r="VCQ12" s="249"/>
      <c r="VCR12" s="249"/>
      <c r="VCS12" s="249"/>
      <c r="VCT12" s="249"/>
      <c r="VCU12" s="249"/>
      <c r="VCV12" s="249"/>
      <c r="VCW12" s="249"/>
      <c r="VCX12" s="249"/>
      <c r="VCY12" s="249"/>
      <c r="VCZ12" s="249"/>
      <c r="VDA12" s="249"/>
      <c r="VDB12" s="249"/>
      <c r="VDC12" s="249"/>
      <c r="VDD12" s="249"/>
      <c r="VDE12" s="249"/>
      <c r="VDF12" s="249"/>
      <c r="VDG12" s="249"/>
      <c r="VDH12" s="249"/>
      <c r="VDI12" s="249"/>
      <c r="VDJ12" s="249"/>
      <c r="VDK12" s="249"/>
      <c r="VDL12" s="249"/>
      <c r="VDM12" s="249"/>
      <c r="VDN12" s="249"/>
      <c r="VDO12" s="249"/>
      <c r="VDP12" s="249"/>
      <c r="VDQ12" s="249"/>
      <c r="VDR12" s="249"/>
      <c r="VDS12" s="249"/>
      <c r="VDT12" s="249"/>
      <c r="VDU12" s="249"/>
      <c r="VDV12" s="249"/>
      <c r="VDW12" s="249"/>
      <c r="VDX12" s="249"/>
      <c r="VDY12" s="249"/>
      <c r="VDZ12" s="249"/>
      <c r="VEA12" s="249"/>
      <c r="VEB12" s="249"/>
      <c r="VEC12" s="249"/>
      <c r="VED12" s="249"/>
      <c r="VEE12" s="249"/>
      <c r="VEF12" s="249"/>
      <c r="VEG12" s="249"/>
      <c r="VEH12" s="249"/>
      <c r="VEI12" s="249"/>
      <c r="VEJ12" s="249"/>
      <c r="VEK12" s="249"/>
      <c r="VEL12" s="249"/>
      <c r="VEM12" s="249"/>
      <c r="VEN12" s="249"/>
      <c r="VEO12" s="249"/>
      <c r="VEP12" s="249"/>
      <c r="VEQ12" s="249"/>
      <c r="VER12" s="249"/>
      <c r="VES12" s="249"/>
      <c r="VET12" s="249"/>
      <c r="VEU12" s="249"/>
      <c r="VEV12" s="249"/>
      <c r="VEW12" s="249"/>
      <c r="VEX12" s="249"/>
      <c r="VEY12" s="249"/>
      <c r="VEZ12" s="249"/>
      <c r="VFA12" s="249"/>
      <c r="VFB12" s="249"/>
      <c r="VFC12" s="249"/>
      <c r="VFD12" s="249"/>
      <c r="VFE12" s="249"/>
      <c r="VFF12" s="249"/>
      <c r="VFG12" s="249"/>
      <c r="VFH12" s="249"/>
      <c r="VFI12" s="249"/>
      <c r="VFJ12" s="249"/>
      <c r="VFK12" s="249"/>
      <c r="VFL12" s="249"/>
      <c r="VFM12" s="249"/>
      <c r="VFN12" s="249"/>
      <c r="VFO12" s="249"/>
      <c r="VFP12" s="249"/>
      <c r="VFQ12" s="249"/>
      <c r="VFR12" s="249"/>
      <c r="VFS12" s="249"/>
      <c r="VFT12" s="249"/>
      <c r="VFU12" s="249"/>
      <c r="VFV12" s="249"/>
      <c r="VFW12" s="249"/>
      <c r="VFX12" s="249"/>
      <c r="VFY12" s="249"/>
      <c r="VFZ12" s="249"/>
      <c r="VGA12" s="249"/>
      <c r="VGB12" s="249"/>
      <c r="VGC12" s="249"/>
      <c r="VGD12" s="249"/>
      <c r="VGE12" s="249"/>
      <c r="VGF12" s="249"/>
      <c r="VGG12" s="249"/>
      <c r="VGH12" s="249"/>
      <c r="VGI12" s="249"/>
      <c r="VGJ12" s="249"/>
      <c r="VGK12" s="249"/>
      <c r="VGL12" s="249"/>
      <c r="VGM12" s="249"/>
      <c r="VGN12" s="249"/>
      <c r="VGO12" s="249"/>
      <c r="VGP12" s="249"/>
      <c r="VGQ12" s="249"/>
      <c r="VGR12" s="249"/>
      <c r="VGS12" s="249"/>
      <c r="VGT12" s="249"/>
      <c r="VGU12" s="249"/>
      <c r="VGV12" s="249"/>
      <c r="VGW12" s="249"/>
      <c r="VGX12" s="249"/>
      <c r="VGY12" s="249"/>
      <c r="VGZ12" s="249"/>
      <c r="VHA12" s="249"/>
      <c r="VHB12" s="249"/>
      <c r="VHC12" s="249"/>
      <c r="VHD12" s="249"/>
      <c r="VHE12" s="249"/>
      <c r="VHF12" s="249"/>
      <c r="VHG12" s="249"/>
      <c r="VHH12" s="249"/>
      <c r="VHI12" s="249"/>
      <c r="VHJ12" s="249"/>
      <c r="VHK12" s="249"/>
      <c r="VHL12" s="249"/>
      <c r="VHM12" s="249"/>
      <c r="VHN12" s="249"/>
      <c r="VHO12" s="249"/>
      <c r="VHP12" s="249"/>
      <c r="VHQ12" s="249"/>
      <c r="VHR12" s="249"/>
      <c r="VHS12" s="249"/>
      <c r="VHT12" s="249"/>
      <c r="VHU12" s="249"/>
      <c r="VHV12" s="249"/>
      <c r="VHW12" s="249"/>
      <c r="VHX12" s="249"/>
      <c r="VHY12" s="249"/>
      <c r="VHZ12" s="249"/>
      <c r="VIA12" s="249"/>
      <c r="VIB12" s="249"/>
      <c r="VIC12" s="249"/>
      <c r="VID12" s="249"/>
      <c r="VIE12" s="249"/>
      <c r="VIF12" s="249"/>
      <c r="VIG12" s="249"/>
      <c r="VIH12" s="249"/>
      <c r="VII12" s="249"/>
      <c r="VIJ12" s="249"/>
      <c r="VIK12" s="249"/>
      <c r="VIL12" s="249"/>
      <c r="VIM12" s="249"/>
      <c r="VIN12" s="249"/>
      <c r="VIO12" s="249"/>
      <c r="VIP12" s="249"/>
      <c r="VIQ12" s="249"/>
      <c r="VIR12" s="249"/>
      <c r="VIS12" s="249"/>
      <c r="VIT12" s="249"/>
      <c r="VIU12" s="249"/>
      <c r="VIV12" s="249"/>
      <c r="VIW12" s="249"/>
      <c r="VIX12" s="249"/>
      <c r="VIY12" s="249"/>
      <c r="VIZ12" s="249"/>
      <c r="VJA12" s="249"/>
      <c r="VJB12" s="249"/>
      <c r="VJC12" s="249"/>
      <c r="VJD12" s="249"/>
      <c r="VJE12" s="249"/>
      <c r="VJF12" s="249"/>
      <c r="VJG12" s="249"/>
      <c r="VJH12" s="249"/>
      <c r="VJI12" s="249"/>
      <c r="VJJ12" s="249"/>
      <c r="VJK12" s="249"/>
      <c r="VJL12" s="249"/>
      <c r="VJM12" s="249"/>
      <c r="VJN12" s="249"/>
      <c r="VJO12" s="249"/>
      <c r="VJP12" s="249"/>
      <c r="VJQ12" s="249"/>
      <c r="VJR12" s="249"/>
      <c r="VJS12" s="249"/>
      <c r="VJT12" s="249"/>
      <c r="VJU12" s="249"/>
      <c r="VJV12" s="249"/>
      <c r="VJW12" s="249"/>
      <c r="VJX12" s="249"/>
      <c r="VJY12" s="249"/>
      <c r="VJZ12" s="249"/>
      <c r="VKA12" s="249"/>
      <c r="VKB12" s="249"/>
      <c r="VKC12" s="249"/>
      <c r="VKD12" s="249"/>
      <c r="VKE12" s="249"/>
      <c r="VKF12" s="249"/>
      <c r="VKG12" s="249"/>
      <c r="VKH12" s="249"/>
      <c r="VKI12" s="249"/>
      <c r="VKJ12" s="249"/>
      <c r="VKK12" s="249"/>
      <c r="VKL12" s="249"/>
      <c r="VKM12" s="249"/>
      <c r="VKN12" s="249"/>
      <c r="VKO12" s="249"/>
      <c r="VKP12" s="249"/>
      <c r="VKQ12" s="249"/>
      <c r="VKR12" s="249"/>
      <c r="VKS12" s="249"/>
      <c r="VKT12" s="249"/>
      <c r="VKU12" s="249"/>
      <c r="VKV12" s="249"/>
      <c r="VKW12" s="249"/>
      <c r="VKX12" s="249"/>
      <c r="VKY12" s="249"/>
      <c r="VKZ12" s="249"/>
      <c r="VLA12" s="249"/>
      <c r="VLB12" s="249"/>
      <c r="VLC12" s="249"/>
      <c r="VLD12" s="249"/>
      <c r="VLE12" s="249"/>
      <c r="VLF12" s="249"/>
      <c r="VLG12" s="249"/>
      <c r="VLH12" s="249"/>
      <c r="VLI12" s="249"/>
      <c r="VLJ12" s="249"/>
      <c r="VLK12" s="249"/>
      <c r="VLL12" s="249"/>
      <c r="VLM12" s="249"/>
      <c r="VLN12" s="249"/>
      <c r="VLO12" s="249"/>
      <c r="VLP12" s="249"/>
      <c r="VLQ12" s="249"/>
      <c r="VLR12" s="249"/>
      <c r="VLS12" s="249"/>
      <c r="VLT12" s="249"/>
      <c r="VLU12" s="249"/>
      <c r="VLV12" s="249"/>
      <c r="VLW12" s="249"/>
      <c r="VLX12" s="249"/>
      <c r="VLY12" s="249"/>
      <c r="VLZ12" s="249"/>
      <c r="VMA12" s="249"/>
      <c r="VMB12" s="249"/>
      <c r="VMC12" s="249"/>
      <c r="VMD12" s="249"/>
      <c r="VME12" s="249"/>
      <c r="VMF12" s="249"/>
      <c r="VMG12" s="249"/>
      <c r="VMH12" s="249"/>
      <c r="VMI12" s="249"/>
      <c r="VMJ12" s="249"/>
      <c r="VMK12" s="249"/>
      <c r="VML12" s="249"/>
      <c r="VMM12" s="249"/>
      <c r="VMN12" s="249"/>
      <c r="VMO12" s="249"/>
      <c r="VMP12" s="249"/>
      <c r="VMQ12" s="249"/>
      <c r="VMR12" s="249"/>
      <c r="VMS12" s="249"/>
      <c r="VMT12" s="249"/>
      <c r="VMU12" s="249"/>
      <c r="VMV12" s="249"/>
      <c r="VMW12" s="249"/>
      <c r="VMX12" s="249"/>
      <c r="VMY12" s="249"/>
      <c r="VMZ12" s="249"/>
      <c r="VNA12" s="249"/>
      <c r="VNB12" s="249"/>
      <c r="VNC12" s="249"/>
      <c r="VND12" s="249"/>
      <c r="VNE12" s="249"/>
      <c r="VNF12" s="249"/>
      <c r="VNG12" s="249"/>
      <c r="VNH12" s="249"/>
      <c r="VNI12" s="249"/>
      <c r="VNJ12" s="249"/>
      <c r="VNK12" s="249"/>
      <c r="VNL12" s="249"/>
      <c r="VNM12" s="249"/>
      <c r="VNN12" s="249"/>
      <c r="VNO12" s="249"/>
      <c r="VNP12" s="249"/>
      <c r="VNQ12" s="249"/>
      <c r="VNR12" s="249"/>
      <c r="VNS12" s="249"/>
      <c r="VNT12" s="249"/>
      <c r="VNU12" s="249"/>
      <c r="VNV12" s="249"/>
      <c r="VNW12" s="249"/>
      <c r="VNX12" s="249"/>
      <c r="VNY12" s="249"/>
      <c r="VNZ12" s="249"/>
      <c r="VOA12" s="249"/>
      <c r="VOB12" s="249"/>
      <c r="VOC12" s="249"/>
      <c r="VOD12" s="249"/>
      <c r="VOE12" s="249"/>
      <c r="VOF12" s="249"/>
      <c r="VOG12" s="249"/>
      <c r="VOH12" s="249"/>
      <c r="VOI12" s="249"/>
      <c r="VOJ12" s="249"/>
      <c r="VOK12" s="249"/>
      <c r="VOL12" s="249"/>
      <c r="VOM12" s="249"/>
      <c r="VON12" s="249"/>
      <c r="VOO12" s="249"/>
      <c r="VOP12" s="249"/>
      <c r="VOQ12" s="249"/>
      <c r="VOR12" s="249"/>
      <c r="VOS12" s="249"/>
      <c r="VOT12" s="249"/>
      <c r="VOU12" s="249"/>
      <c r="VOV12" s="249"/>
      <c r="VOW12" s="249"/>
      <c r="VOX12" s="249"/>
      <c r="VOY12" s="249"/>
      <c r="VOZ12" s="249"/>
      <c r="VPA12" s="249"/>
      <c r="VPB12" s="249"/>
      <c r="VPC12" s="249"/>
      <c r="VPD12" s="249"/>
      <c r="VPE12" s="249"/>
      <c r="VPF12" s="249"/>
      <c r="VPG12" s="249"/>
      <c r="VPH12" s="249"/>
      <c r="VPI12" s="249"/>
      <c r="VPJ12" s="249"/>
      <c r="VPK12" s="249"/>
      <c r="VPL12" s="249"/>
      <c r="VPM12" s="249"/>
      <c r="VPN12" s="249"/>
      <c r="VPO12" s="249"/>
      <c r="VPP12" s="249"/>
      <c r="VPQ12" s="249"/>
      <c r="VPR12" s="249"/>
      <c r="VPS12" s="249"/>
      <c r="VPT12" s="249"/>
      <c r="VPU12" s="249"/>
      <c r="VPV12" s="249"/>
      <c r="VPW12" s="249"/>
      <c r="VPX12" s="249"/>
      <c r="VPY12" s="249"/>
      <c r="VPZ12" s="249"/>
      <c r="VQA12" s="249"/>
      <c r="VQB12" s="249"/>
      <c r="VQC12" s="249"/>
      <c r="VQD12" s="249"/>
      <c r="VQE12" s="249"/>
      <c r="VQF12" s="249"/>
      <c r="VQG12" s="249"/>
      <c r="VQH12" s="249"/>
      <c r="VQI12" s="249"/>
      <c r="VQJ12" s="249"/>
      <c r="VQK12" s="249"/>
      <c r="VQL12" s="249"/>
      <c r="VQM12" s="249"/>
      <c r="VQN12" s="249"/>
      <c r="VQO12" s="249"/>
      <c r="VQP12" s="249"/>
      <c r="VQQ12" s="249"/>
      <c r="VQR12" s="249"/>
      <c r="VQS12" s="249"/>
      <c r="VQT12" s="249"/>
      <c r="VQU12" s="249"/>
      <c r="VQV12" s="249"/>
      <c r="VQW12" s="249"/>
      <c r="VQX12" s="249"/>
      <c r="VQY12" s="249"/>
      <c r="VQZ12" s="249"/>
      <c r="VRA12" s="249"/>
      <c r="VRB12" s="249"/>
      <c r="VRC12" s="249"/>
      <c r="VRD12" s="249"/>
      <c r="VRE12" s="249"/>
      <c r="VRF12" s="249"/>
      <c r="VRG12" s="249"/>
      <c r="VRH12" s="249"/>
      <c r="VRI12" s="249"/>
      <c r="VRJ12" s="249"/>
      <c r="VRK12" s="249"/>
      <c r="VRL12" s="249"/>
      <c r="VRM12" s="249"/>
      <c r="VRN12" s="249"/>
      <c r="VRO12" s="249"/>
      <c r="VRP12" s="249"/>
      <c r="VRQ12" s="249"/>
      <c r="VRR12" s="249"/>
      <c r="VRS12" s="249"/>
      <c r="VRT12" s="249"/>
      <c r="VRU12" s="249"/>
      <c r="VRV12" s="249"/>
      <c r="VRW12" s="249"/>
      <c r="VRX12" s="249"/>
      <c r="VRY12" s="249"/>
      <c r="VRZ12" s="249"/>
      <c r="VSA12" s="249"/>
      <c r="VSB12" s="249"/>
      <c r="VSC12" s="249"/>
      <c r="VSD12" s="249"/>
      <c r="VSE12" s="249"/>
      <c r="VSF12" s="249"/>
      <c r="VSG12" s="249"/>
      <c r="VSH12" s="249"/>
      <c r="VSI12" s="249"/>
      <c r="VSJ12" s="249"/>
      <c r="VSK12" s="249"/>
      <c r="VSL12" s="249"/>
      <c r="VSM12" s="249"/>
      <c r="VSN12" s="249"/>
      <c r="VSO12" s="249"/>
      <c r="VSP12" s="249"/>
      <c r="VSQ12" s="249"/>
      <c r="VSR12" s="249"/>
      <c r="VSS12" s="249"/>
      <c r="VST12" s="249"/>
      <c r="VSU12" s="249"/>
      <c r="VSV12" s="249"/>
      <c r="VSW12" s="249"/>
      <c r="VSX12" s="249"/>
      <c r="VSY12" s="249"/>
      <c r="VSZ12" s="249"/>
      <c r="VTA12" s="249"/>
      <c r="VTB12" s="249"/>
      <c r="VTC12" s="249"/>
      <c r="VTD12" s="249"/>
      <c r="VTE12" s="249"/>
      <c r="VTF12" s="249"/>
      <c r="VTG12" s="249"/>
      <c r="VTH12" s="249"/>
      <c r="VTI12" s="249"/>
      <c r="VTJ12" s="249"/>
      <c r="VTK12" s="249"/>
      <c r="VTL12" s="249"/>
      <c r="VTM12" s="249"/>
      <c r="VTN12" s="249"/>
      <c r="VTO12" s="249"/>
      <c r="VTP12" s="249"/>
      <c r="VTQ12" s="249"/>
      <c r="VTR12" s="249"/>
      <c r="VTS12" s="249"/>
      <c r="VTT12" s="249"/>
      <c r="VTU12" s="249"/>
      <c r="VTV12" s="249"/>
      <c r="VTW12" s="249"/>
      <c r="VTX12" s="249"/>
      <c r="VTY12" s="249"/>
      <c r="VTZ12" s="249"/>
      <c r="VUA12" s="249"/>
      <c r="VUB12" s="249"/>
      <c r="VUC12" s="249"/>
      <c r="VUD12" s="249"/>
      <c r="VUE12" s="249"/>
      <c r="VUF12" s="249"/>
      <c r="VUG12" s="249"/>
      <c r="VUH12" s="249"/>
      <c r="VUI12" s="249"/>
      <c r="VUJ12" s="249"/>
      <c r="VUK12" s="249"/>
      <c r="VUL12" s="249"/>
      <c r="VUM12" s="249"/>
      <c r="VUN12" s="249"/>
      <c r="VUO12" s="249"/>
      <c r="VUP12" s="249"/>
      <c r="VUQ12" s="249"/>
      <c r="VUR12" s="249"/>
      <c r="VUS12" s="249"/>
      <c r="VUT12" s="249"/>
      <c r="VUU12" s="249"/>
      <c r="VUV12" s="249"/>
      <c r="VUW12" s="249"/>
      <c r="VUX12" s="249"/>
      <c r="VUY12" s="249"/>
      <c r="VUZ12" s="249"/>
      <c r="VVA12" s="249"/>
      <c r="VVB12" s="249"/>
      <c r="VVC12" s="249"/>
      <c r="VVD12" s="249"/>
      <c r="VVE12" s="249"/>
      <c r="VVF12" s="249"/>
      <c r="VVG12" s="249"/>
      <c r="VVH12" s="249"/>
      <c r="VVI12" s="249"/>
      <c r="VVJ12" s="249"/>
      <c r="VVK12" s="249"/>
      <c r="VVL12" s="249"/>
      <c r="VVM12" s="249"/>
      <c r="VVN12" s="249"/>
      <c r="VVO12" s="249"/>
      <c r="VVP12" s="249"/>
      <c r="VVQ12" s="249"/>
      <c r="VVR12" s="249"/>
      <c r="VVS12" s="249"/>
      <c r="VVT12" s="249"/>
      <c r="VVU12" s="249"/>
      <c r="VVV12" s="249"/>
      <c r="VVW12" s="249"/>
      <c r="VVX12" s="249"/>
      <c r="VVY12" s="249"/>
      <c r="VVZ12" s="249"/>
      <c r="VWA12" s="249"/>
      <c r="VWB12" s="249"/>
      <c r="VWC12" s="249"/>
      <c r="VWD12" s="249"/>
      <c r="VWE12" s="249"/>
      <c r="VWF12" s="249"/>
      <c r="VWG12" s="249"/>
      <c r="VWH12" s="249"/>
      <c r="VWI12" s="249"/>
      <c r="VWJ12" s="249"/>
      <c r="VWK12" s="249"/>
      <c r="VWL12" s="249"/>
      <c r="VWM12" s="249"/>
      <c r="VWN12" s="249"/>
      <c r="VWO12" s="249"/>
      <c r="VWP12" s="249"/>
      <c r="VWQ12" s="249"/>
      <c r="VWR12" s="249"/>
      <c r="VWS12" s="249"/>
      <c r="VWT12" s="249"/>
      <c r="VWU12" s="249"/>
      <c r="VWV12" s="249"/>
      <c r="VWW12" s="249"/>
      <c r="VWX12" s="249"/>
      <c r="VWY12" s="249"/>
      <c r="VWZ12" s="249"/>
      <c r="VXA12" s="249"/>
      <c r="VXB12" s="249"/>
      <c r="VXC12" s="249"/>
      <c r="VXD12" s="249"/>
      <c r="VXE12" s="249"/>
      <c r="VXF12" s="249"/>
      <c r="VXG12" s="249"/>
      <c r="VXH12" s="249"/>
      <c r="VXI12" s="249"/>
      <c r="VXJ12" s="249"/>
      <c r="VXK12" s="249"/>
      <c r="VXL12" s="249"/>
      <c r="VXM12" s="249"/>
      <c r="VXN12" s="249"/>
      <c r="VXO12" s="249"/>
      <c r="VXP12" s="249"/>
      <c r="VXQ12" s="249"/>
      <c r="VXR12" s="249"/>
      <c r="VXS12" s="249"/>
      <c r="VXT12" s="249"/>
      <c r="VXU12" s="249"/>
      <c r="VXV12" s="249"/>
      <c r="VXW12" s="249"/>
      <c r="VXX12" s="249"/>
      <c r="VXY12" s="249"/>
      <c r="VXZ12" s="249"/>
      <c r="VYA12" s="249"/>
      <c r="VYB12" s="249"/>
      <c r="VYC12" s="249"/>
      <c r="VYD12" s="249"/>
      <c r="VYE12" s="249"/>
      <c r="VYF12" s="249"/>
      <c r="VYG12" s="249"/>
      <c r="VYH12" s="249"/>
      <c r="VYI12" s="249"/>
      <c r="VYJ12" s="249"/>
      <c r="VYK12" s="249"/>
      <c r="VYL12" s="249"/>
      <c r="VYM12" s="249"/>
      <c r="VYN12" s="249"/>
      <c r="VYO12" s="249"/>
      <c r="VYP12" s="249"/>
      <c r="VYQ12" s="249"/>
      <c r="VYR12" s="249"/>
      <c r="VYS12" s="249"/>
      <c r="VYT12" s="249"/>
      <c r="VYU12" s="249"/>
      <c r="VYV12" s="249"/>
      <c r="VYW12" s="249"/>
      <c r="VYX12" s="249"/>
      <c r="VYY12" s="249"/>
      <c r="VYZ12" s="249"/>
      <c r="VZA12" s="249"/>
      <c r="VZB12" s="249"/>
      <c r="VZC12" s="249"/>
      <c r="VZD12" s="249"/>
      <c r="VZE12" s="249"/>
      <c r="VZF12" s="249"/>
      <c r="VZG12" s="249"/>
      <c r="VZH12" s="249"/>
      <c r="VZI12" s="249"/>
      <c r="VZJ12" s="249"/>
      <c r="VZK12" s="249"/>
      <c r="VZL12" s="249"/>
      <c r="VZM12" s="249"/>
      <c r="VZN12" s="249"/>
      <c r="VZO12" s="249"/>
      <c r="VZP12" s="249"/>
      <c r="VZQ12" s="249"/>
      <c r="VZR12" s="249"/>
      <c r="VZS12" s="249"/>
      <c r="VZT12" s="249"/>
      <c r="VZU12" s="249"/>
      <c r="VZV12" s="249"/>
      <c r="VZW12" s="249"/>
      <c r="VZX12" s="249"/>
      <c r="VZY12" s="249"/>
      <c r="VZZ12" s="249"/>
      <c r="WAA12" s="249"/>
      <c r="WAB12" s="249"/>
      <c r="WAC12" s="249"/>
      <c r="WAD12" s="249"/>
      <c r="WAE12" s="249"/>
      <c r="WAF12" s="249"/>
      <c r="WAG12" s="249"/>
      <c r="WAH12" s="249"/>
      <c r="WAI12" s="249"/>
      <c r="WAJ12" s="249"/>
      <c r="WAK12" s="249"/>
      <c r="WAL12" s="249"/>
      <c r="WAM12" s="249"/>
      <c r="WAN12" s="249"/>
      <c r="WAO12" s="249"/>
      <c r="WAP12" s="249"/>
      <c r="WAQ12" s="249"/>
      <c r="WAR12" s="249"/>
      <c r="WAS12" s="249"/>
      <c r="WAT12" s="249"/>
      <c r="WAU12" s="249"/>
      <c r="WAV12" s="249"/>
      <c r="WAW12" s="249"/>
      <c r="WAX12" s="249"/>
      <c r="WAY12" s="249"/>
      <c r="WAZ12" s="249"/>
      <c r="WBA12" s="249"/>
      <c r="WBB12" s="249"/>
      <c r="WBC12" s="249"/>
      <c r="WBD12" s="249"/>
      <c r="WBE12" s="249"/>
      <c r="WBF12" s="249"/>
      <c r="WBG12" s="249"/>
      <c r="WBH12" s="249"/>
      <c r="WBI12" s="249"/>
      <c r="WBJ12" s="249"/>
      <c r="WBK12" s="249"/>
      <c r="WBL12" s="249"/>
      <c r="WBM12" s="249"/>
      <c r="WBN12" s="249"/>
      <c r="WBO12" s="249"/>
      <c r="WBP12" s="249"/>
      <c r="WBQ12" s="249"/>
      <c r="WBR12" s="249"/>
      <c r="WBS12" s="249"/>
      <c r="WBT12" s="249"/>
      <c r="WBU12" s="249"/>
      <c r="WBV12" s="249"/>
      <c r="WBW12" s="249"/>
      <c r="WBX12" s="249"/>
      <c r="WBY12" s="249"/>
      <c r="WBZ12" s="249"/>
      <c r="WCA12" s="249"/>
      <c r="WCB12" s="249"/>
      <c r="WCC12" s="249"/>
      <c r="WCD12" s="249"/>
      <c r="WCE12" s="249"/>
      <c r="WCF12" s="249"/>
      <c r="WCG12" s="249"/>
      <c r="WCH12" s="249"/>
      <c r="WCI12" s="249"/>
      <c r="WCJ12" s="249"/>
      <c r="WCK12" s="249"/>
      <c r="WCL12" s="249"/>
      <c r="WCM12" s="249"/>
      <c r="WCN12" s="249"/>
      <c r="WCO12" s="249"/>
      <c r="WCP12" s="249"/>
      <c r="WCQ12" s="249"/>
      <c r="WCR12" s="249"/>
      <c r="WCS12" s="249"/>
      <c r="WCT12" s="249"/>
      <c r="WCU12" s="249"/>
      <c r="WCV12" s="249"/>
      <c r="WCW12" s="249"/>
      <c r="WCX12" s="249"/>
      <c r="WCY12" s="249"/>
      <c r="WCZ12" s="249"/>
      <c r="WDA12" s="249"/>
      <c r="WDB12" s="249"/>
      <c r="WDC12" s="249"/>
      <c r="WDD12" s="249"/>
      <c r="WDE12" s="249"/>
      <c r="WDF12" s="249"/>
      <c r="WDG12" s="249"/>
      <c r="WDH12" s="249"/>
      <c r="WDI12" s="249"/>
      <c r="WDJ12" s="249"/>
      <c r="WDK12" s="249"/>
      <c r="WDL12" s="249"/>
      <c r="WDM12" s="249"/>
      <c r="WDN12" s="249"/>
      <c r="WDO12" s="249"/>
      <c r="WDP12" s="249"/>
      <c r="WDQ12" s="249"/>
      <c r="WDR12" s="249"/>
      <c r="WDS12" s="249"/>
      <c r="WDT12" s="249"/>
      <c r="WDU12" s="249"/>
      <c r="WDV12" s="249"/>
      <c r="WDW12" s="249"/>
      <c r="WDX12" s="249"/>
      <c r="WDY12" s="249"/>
      <c r="WDZ12" s="249"/>
      <c r="WEA12" s="249"/>
      <c r="WEB12" s="249"/>
      <c r="WEC12" s="249"/>
      <c r="WED12" s="249"/>
      <c r="WEE12" s="249"/>
      <c r="WEF12" s="249"/>
      <c r="WEG12" s="249"/>
      <c r="WEH12" s="249"/>
      <c r="WEI12" s="249"/>
      <c r="WEJ12" s="249"/>
      <c r="WEK12" s="249"/>
      <c r="WEL12" s="249"/>
      <c r="WEM12" s="249"/>
      <c r="WEN12" s="249"/>
      <c r="WEO12" s="249"/>
      <c r="WEP12" s="249"/>
      <c r="WEQ12" s="249"/>
      <c r="WER12" s="249"/>
      <c r="WES12" s="249"/>
      <c r="WET12" s="249"/>
      <c r="WEU12" s="249"/>
      <c r="WEV12" s="249"/>
      <c r="WEW12" s="249"/>
      <c r="WEX12" s="249"/>
      <c r="WEY12" s="249"/>
      <c r="WEZ12" s="249"/>
      <c r="WFA12" s="249"/>
      <c r="WFB12" s="249"/>
      <c r="WFC12" s="249"/>
      <c r="WFD12" s="249"/>
      <c r="WFE12" s="249"/>
      <c r="WFF12" s="249"/>
      <c r="WFG12" s="249"/>
      <c r="WFH12" s="249"/>
      <c r="WFI12" s="249"/>
      <c r="WFJ12" s="249"/>
      <c r="WFK12" s="249"/>
      <c r="WFL12" s="249"/>
      <c r="WFM12" s="249"/>
      <c r="WFN12" s="249"/>
      <c r="WFO12" s="249"/>
      <c r="WFP12" s="249"/>
      <c r="WFQ12" s="249"/>
      <c r="WFR12" s="249"/>
      <c r="WFS12" s="249"/>
      <c r="WFT12" s="249"/>
      <c r="WFU12" s="249"/>
      <c r="WFV12" s="249"/>
      <c r="WFW12" s="249"/>
      <c r="WFX12" s="249"/>
      <c r="WFY12" s="249"/>
      <c r="WFZ12" s="249"/>
      <c r="WGA12" s="249"/>
      <c r="WGB12" s="249"/>
      <c r="WGC12" s="249"/>
      <c r="WGD12" s="249"/>
      <c r="WGE12" s="249"/>
      <c r="WGF12" s="249"/>
      <c r="WGG12" s="249"/>
      <c r="WGH12" s="249"/>
      <c r="WGI12" s="249"/>
      <c r="WGJ12" s="249"/>
      <c r="WGK12" s="249"/>
      <c r="WGL12" s="249"/>
      <c r="WGM12" s="249"/>
      <c r="WGN12" s="249"/>
      <c r="WGO12" s="249"/>
      <c r="WGP12" s="249"/>
      <c r="WGQ12" s="249"/>
      <c r="WGR12" s="249"/>
      <c r="WGS12" s="249"/>
      <c r="WGT12" s="249"/>
      <c r="WGU12" s="249"/>
      <c r="WGV12" s="249"/>
      <c r="WGW12" s="249"/>
      <c r="WGX12" s="249"/>
      <c r="WGY12" s="249"/>
      <c r="WGZ12" s="249"/>
      <c r="WHA12" s="249"/>
      <c r="WHB12" s="249"/>
      <c r="WHC12" s="249"/>
      <c r="WHD12" s="249"/>
      <c r="WHE12" s="249"/>
      <c r="WHF12" s="249"/>
      <c r="WHG12" s="249"/>
      <c r="WHH12" s="249"/>
      <c r="WHI12" s="249"/>
      <c r="WHJ12" s="249"/>
      <c r="WHK12" s="249"/>
      <c r="WHL12" s="249"/>
      <c r="WHM12" s="249"/>
      <c r="WHN12" s="249"/>
      <c r="WHO12" s="249"/>
      <c r="WHP12" s="249"/>
      <c r="WHQ12" s="249"/>
      <c r="WHR12" s="249"/>
      <c r="WHS12" s="249"/>
      <c r="WHT12" s="249"/>
      <c r="WHU12" s="249"/>
      <c r="WHV12" s="249"/>
      <c r="WHW12" s="249"/>
      <c r="WHX12" s="249"/>
      <c r="WHY12" s="249"/>
      <c r="WHZ12" s="249"/>
      <c r="WIA12" s="249"/>
      <c r="WIB12" s="249"/>
      <c r="WIC12" s="249"/>
      <c r="WID12" s="249"/>
      <c r="WIE12" s="249"/>
      <c r="WIF12" s="249"/>
      <c r="WIG12" s="249"/>
      <c r="WIH12" s="249"/>
      <c r="WII12" s="249"/>
      <c r="WIJ12" s="249"/>
      <c r="WIK12" s="249"/>
      <c r="WIL12" s="249"/>
      <c r="WIM12" s="249"/>
      <c r="WIN12" s="249"/>
      <c r="WIO12" s="249"/>
      <c r="WIP12" s="249"/>
      <c r="WIQ12" s="249"/>
      <c r="WIR12" s="249"/>
      <c r="WIS12" s="249"/>
      <c r="WIT12" s="249"/>
      <c r="WIU12" s="249"/>
      <c r="WIV12" s="249"/>
      <c r="WIW12" s="249"/>
      <c r="WIX12" s="249"/>
      <c r="WIY12" s="249"/>
      <c r="WIZ12" s="249"/>
      <c r="WJA12" s="249"/>
      <c r="WJB12" s="249"/>
      <c r="WJC12" s="249"/>
      <c r="WJD12" s="249"/>
      <c r="WJE12" s="249"/>
      <c r="WJF12" s="249"/>
      <c r="WJG12" s="249"/>
      <c r="WJH12" s="249"/>
      <c r="WJI12" s="249"/>
      <c r="WJJ12" s="249"/>
      <c r="WJK12" s="249"/>
      <c r="WJL12" s="249"/>
      <c r="WJM12" s="249"/>
      <c r="WJN12" s="249"/>
      <c r="WJO12" s="249"/>
      <c r="WJP12" s="249"/>
      <c r="WJQ12" s="249"/>
      <c r="WJR12" s="249"/>
      <c r="WJS12" s="249"/>
      <c r="WJT12" s="249"/>
      <c r="WJU12" s="249"/>
      <c r="WJV12" s="249"/>
      <c r="WJW12" s="249"/>
      <c r="WJX12" s="249"/>
      <c r="WJY12" s="249"/>
      <c r="WJZ12" s="249"/>
      <c r="WKA12" s="249"/>
      <c r="WKB12" s="249"/>
      <c r="WKC12" s="249"/>
      <c r="WKD12" s="249"/>
      <c r="WKE12" s="249"/>
      <c r="WKF12" s="249"/>
      <c r="WKG12" s="249"/>
      <c r="WKH12" s="249"/>
      <c r="WKI12" s="249"/>
      <c r="WKJ12" s="249"/>
      <c r="WKK12" s="249"/>
      <c r="WKL12" s="249"/>
      <c r="WKM12" s="249"/>
      <c r="WKN12" s="249"/>
      <c r="WKO12" s="249"/>
      <c r="WKP12" s="249"/>
      <c r="WKQ12" s="249"/>
      <c r="WKR12" s="249"/>
      <c r="WKS12" s="249"/>
      <c r="WKT12" s="249"/>
      <c r="WKU12" s="249"/>
      <c r="WKV12" s="249"/>
      <c r="WKW12" s="249"/>
      <c r="WKX12" s="249"/>
      <c r="WKY12" s="249"/>
      <c r="WKZ12" s="249"/>
      <c r="WLA12" s="249"/>
      <c r="WLB12" s="249"/>
      <c r="WLC12" s="249"/>
      <c r="WLD12" s="249"/>
      <c r="WLE12" s="249"/>
      <c r="WLF12" s="249"/>
      <c r="WLG12" s="249"/>
      <c r="WLH12" s="249"/>
      <c r="WLI12" s="249"/>
      <c r="WLJ12" s="249"/>
      <c r="WLK12" s="249"/>
      <c r="WLL12" s="249"/>
      <c r="WLM12" s="249"/>
      <c r="WLN12" s="249"/>
      <c r="WLO12" s="249"/>
      <c r="WLP12" s="249"/>
      <c r="WLQ12" s="249"/>
      <c r="WLR12" s="249"/>
      <c r="WLS12" s="249"/>
      <c r="WLT12" s="249"/>
      <c r="WLU12" s="249"/>
      <c r="WLV12" s="249"/>
      <c r="WLW12" s="249"/>
      <c r="WLX12" s="249"/>
      <c r="WLY12" s="249"/>
      <c r="WLZ12" s="249"/>
      <c r="WMA12" s="249"/>
      <c r="WMB12" s="249"/>
      <c r="WMC12" s="249"/>
      <c r="WMD12" s="249"/>
      <c r="WME12" s="249"/>
      <c r="WMF12" s="249"/>
      <c r="WMG12" s="249"/>
      <c r="WMH12" s="249"/>
      <c r="WMI12" s="249"/>
      <c r="WMJ12" s="249"/>
      <c r="WMK12" s="249"/>
      <c r="WML12" s="249"/>
      <c r="WMM12" s="249"/>
      <c r="WMN12" s="249"/>
      <c r="WMO12" s="249"/>
      <c r="WMP12" s="249"/>
      <c r="WMQ12" s="249"/>
      <c r="WMR12" s="249"/>
      <c r="WMS12" s="249"/>
      <c r="WMT12" s="249"/>
      <c r="WMU12" s="249"/>
      <c r="WMV12" s="249"/>
      <c r="WMW12" s="249"/>
      <c r="WMX12" s="249"/>
      <c r="WMY12" s="249"/>
      <c r="WMZ12" s="249"/>
      <c r="WNA12" s="249"/>
      <c r="WNB12" s="249"/>
      <c r="WNC12" s="249"/>
      <c r="WND12" s="249"/>
      <c r="WNE12" s="249"/>
      <c r="WNF12" s="249"/>
      <c r="WNG12" s="249"/>
      <c r="WNH12" s="249"/>
      <c r="WNI12" s="249"/>
      <c r="WNJ12" s="249"/>
      <c r="WNK12" s="249"/>
      <c r="WNL12" s="249"/>
      <c r="WNM12" s="249"/>
      <c r="WNN12" s="249"/>
      <c r="WNO12" s="249"/>
      <c r="WNP12" s="249"/>
      <c r="WNQ12" s="249"/>
      <c r="WNR12" s="249"/>
      <c r="WNS12" s="249"/>
      <c r="WNT12" s="249"/>
      <c r="WNU12" s="249"/>
      <c r="WNV12" s="249"/>
      <c r="WNW12" s="249"/>
      <c r="WNX12" s="249"/>
      <c r="WNY12" s="249"/>
      <c r="WNZ12" s="249"/>
      <c r="WOA12" s="249"/>
      <c r="WOB12" s="249"/>
      <c r="WOC12" s="249"/>
      <c r="WOD12" s="249"/>
      <c r="WOE12" s="249"/>
      <c r="WOF12" s="249"/>
      <c r="WOG12" s="249"/>
      <c r="WOH12" s="249"/>
      <c r="WOI12" s="249"/>
      <c r="WOJ12" s="249"/>
      <c r="WOK12" s="249"/>
      <c r="WOL12" s="249"/>
      <c r="WOM12" s="249"/>
      <c r="WON12" s="249"/>
      <c r="WOO12" s="249"/>
      <c r="WOP12" s="249"/>
      <c r="WOQ12" s="249"/>
      <c r="WOR12" s="249"/>
      <c r="WOS12" s="249"/>
      <c r="WOT12" s="249"/>
      <c r="WOU12" s="249"/>
      <c r="WOV12" s="249"/>
      <c r="WOW12" s="249"/>
      <c r="WOX12" s="249"/>
      <c r="WOY12" s="249"/>
      <c r="WOZ12" s="249"/>
      <c r="WPA12" s="249"/>
      <c r="WPB12" s="249"/>
      <c r="WPC12" s="249"/>
      <c r="WPD12" s="249"/>
      <c r="WPE12" s="249"/>
      <c r="WPF12" s="249"/>
      <c r="WPG12" s="249"/>
      <c r="WPH12" s="249"/>
      <c r="WPI12" s="249"/>
      <c r="WPJ12" s="249"/>
      <c r="WPK12" s="249"/>
      <c r="WPL12" s="249"/>
      <c r="WPM12" s="249"/>
      <c r="WPN12" s="249"/>
      <c r="WPO12" s="249"/>
      <c r="WPP12" s="249"/>
      <c r="WPQ12" s="249"/>
      <c r="WPR12" s="249"/>
      <c r="WPS12" s="249"/>
      <c r="WPT12" s="249"/>
      <c r="WPU12" s="249"/>
      <c r="WPV12" s="249"/>
      <c r="WPW12" s="249"/>
      <c r="WPX12" s="249"/>
      <c r="WPY12" s="249"/>
      <c r="WPZ12" s="249"/>
      <c r="WQA12" s="249"/>
      <c r="WQB12" s="249"/>
      <c r="WQC12" s="249"/>
      <c r="WQD12" s="249"/>
      <c r="WQE12" s="249"/>
      <c r="WQF12" s="249"/>
      <c r="WQG12" s="249"/>
      <c r="WQH12" s="249"/>
      <c r="WQI12" s="249"/>
      <c r="WQJ12" s="249"/>
      <c r="WQK12" s="249"/>
      <c r="WQL12" s="249"/>
      <c r="WQM12" s="249"/>
      <c r="WQN12" s="249"/>
      <c r="WQO12" s="249"/>
      <c r="WQP12" s="249"/>
      <c r="WQQ12" s="249"/>
      <c r="WQR12" s="249"/>
      <c r="WQS12" s="249"/>
      <c r="WQT12" s="249"/>
      <c r="WQU12" s="249"/>
      <c r="WQV12" s="249"/>
      <c r="WQW12" s="249"/>
      <c r="WQX12" s="249"/>
      <c r="WQY12" s="249"/>
      <c r="WQZ12" s="249"/>
      <c r="WRA12" s="249"/>
      <c r="WRB12" s="249"/>
      <c r="WRC12" s="249"/>
      <c r="WRD12" s="249"/>
      <c r="WRE12" s="249"/>
      <c r="WRF12" s="249"/>
      <c r="WRG12" s="249"/>
      <c r="WRH12" s="249"/>
      <c r="WRI12" s="249"/>
      <c r="WRJ12" s="249"/>
      <c r="WRK12" s="249"/>
      <c r="WRL12" s="249"/>
      <c r="WRM12" s="249"/>
      <c r="WRN12" s="249"/>
      <c r="WRO12" s="249"/>
      <c r="WRP12" s="249"/>
      <c r="WRQ12" s="249"/>
      <c r="WRR12" s="249"/>
      <c r="WRS12" s="249"/>
      <c r="WRT12" s="249"/>
      <c r="WRU12" s="249"/>
      <c r="WRV12" s="249"/>
      <c r="WRW12" s="249"/>
      <c r="WRX12" s="249"/>
      <c r="WRY12" s="249"/>
      <c r="WRZ12" s="249"/>
      <c r="WSA12" s="249"/>
      <c r="WSB12" s="249"/>
      <c r="WSC12" s="249"/>
      <c r="WSD12" s="249"/>
      <c r="WSE12" s="249"/>
      <c r="WSF12" s="249"/>
      <c r="WSG12" s="249"/>
      <c r="WSH12" s="249"/>
      <c r="WSI12" s="249"/>
      <c r="WSJ12" s="249"/>
      <c r="WSK12" s="249"/>
      <c r="WSL12" s="249"/>
      <c r="WSM12" s="249"/>
      <c r="WSN12" s="249"/>
      <c r="WSO12" s="249"/>
      <c r="WSP12" s="249"/>
      <c r="WSQ12" s="249"/>
      <c r="WSR12" s="249"/>
      <c r="WSS12" s="249"/>
      <c r="WST12" s="249"/>
      <c r="WSU12" s="249"/>
      <c r="WSV12" s="249"/>
      <c r="WSW12" s="249"/>
      <c r="WSX12" s="249"/>
      <c r="WSY12" s="249"/>
      <c r="WSZ12" s="249"/>
      <c r="WTA12" s="249"/>
      <c r="WTB12" s="249"/>
      <c r="WTC12" s="249"/>
      <c r="WTD12" s="249"/>
      <c r="WTE12" s="249"/>
      <c r="WTF12" s="249"/>
      <c r="WTG12" s="249"/>
      <c r="WTH12" s="249"/>
      <c r="WTI12" s="249"/>
      <c r="WTJ12" s="249"/>
      <c r="WTK12" s="249"/>
      <c r="WTL12" s="249"/>
      <c r="WTM12" s="249"/>
      <c r="WTN12" s="249"/>
      <c r="WTO12" s="249"/>
      <c r="WTP12" s="249"/>
      <c r="WTQ12" s="249"/>
      <c r="WTR12" s="249"/>
      <c r="WTS12" s="249"/>
      <c r="WTT12" s="249"/>
      <c r="WTU12" s="249"/>
      <c r="WTV12" s="249"/>
      <c r="WTW12" s="249"/>
      <c r="WTX12" s="249"/>
      <c r="WTY12" s="249"/>
      <c r="WTZ12" s="249"/>
      <c r="WUA12" s="249"/>
      <c r="WUB12" s="249"/>
      <c r="WUC12" s="249"/>
      <c r="WUD12" s="249"/>
      <c r="WUE12" s="249"/>
      <c r="WUF12" s="249"/>
      <c r="WUG12" s="249"/>
      <c r="WUH12" s="249"/>
      <c r="WUI12" s="249"/>
      <c r="WUJ12" s="249"/>
      <c r="WUK12" s="249"/>
      <c r="WUL12" s="249"/>
      <c r="WUM12" s="249"/>
      <c r="WUN12" s="249"/>
      <c r="WUO12" s="249"/>
      <c r="WUP12" s="249"/>
      <c r="WUQ12" s="249"/>
      <c r="WUR12" s="249"/>
      <c r="WUS12" s="249"/>
      <c r="WUT12" s="249"/>
      <c r="WUU12" s="249"/>
      <c r="WUV12" s="249"/>
      <c r="WUW12" s="249"/>
      <c r="WUX12" s="249"/>
      <c r="WUY12" s="249"/>
      <c r="WUZ12" s="249"/>
      <c r="WVA12" s="249"/>
      <c r="WVB12" s="249"/>
      <c r="WVC12" s="249"/>
      <c r="WVD12" s="249"/>
      <c r="WVE12" s="249"/>
      <c r="WVF12" s="249"/>
      <c r="WVG12" s="249"/>
      <c r="WVH12" s="249"/>
      <c r="WVI12" s="249"/>
      <c r="WVJ12" s="249"/>
      <c r="WVK12" s="249"/>
      <c r="WVL12" s="249"/>
      <c r="WVM12" s="249"/>
      <c r="WVN12" s="249"/>
      <c r="WVO12" s="249"/>
      <c r="WVP12" s="249"/>
      <c r="WVQ12" s="249"/>
      <c r="WVR12" s="249"/>
      <c r="WVS12" s="249"/>
      <c r="WVT12" s="249"/>
      <c r="WVU12" s="249"/>
      <c r="WVV12" s="249"/>
      <c r="WVW12" s="249"/>
      <c r="WVX12" s="249"/>
      <c r="WVY12" s="249"/>
      <c r="WVZ12" s="249"/>
      <c r="WWA12" s="249"/>
      <c r="WWB12" s="249"/>
      <c r="WWC12" s="249"/>
      <c r="WWD12" s="249"/>
      <c r="WWE12" s="249"/>
      <c r="WWF12" s="249"/>
      <c r="WWG12" s="249"/>
      <c r="WWH12" s="249"/>
      <c r="WWI12" s="249"/>
      <c r="WWJ12" s="249"/>
      <c r="WWK12" s="249"/>
      <c r="WWL12" s="249"/>
      <c r="WWM12" s="249"/>
      <c r="WWN12" s="249"/>
      <c r="WWO12" s="249"/>
      <c r="WWP12" s="249"/>
      <c r="WWQ12" s="249"/>
      <c r="WWR12" s="249"/>
      <c r="WWS12" s="249"/>
      <c r="WWT12" s="249"/>
      <c r="WWU12" s="249"/>
      <c r="WWV12" s="249"/>
      <c r="WWW12" s="249"/>
      <c r="WWX12" s="249"/>
      <c r="WWY12" s="249"/>
      <c r="WWZ12" s="249"/>
      <c r="WXA12" s="249"/>
      <c r="WXB12" s="249"/>
      <c r="WXC12" s="249"/>
      <c r="WXD12" s="249"/>
      <c r="WXE12" s="249"/>
      <c r="WXF12" s="249"/>
      <c r="WXG12" s="249"/>
      <c r="WXH12" s="249"/>
      <c r="WXI12" s="249"/>
      <c r="WXJ12" s="249"/>
      <c r="WXK12" s="249"/>
      <c r="WXL12" s="249"/>
      <c r="WXM12" s="249"/>
      <c r="WXN12" s="249"/>
      <c r="WXO12" s="249"/>
      <c r="WXP12" s="249"/>
      <c r="WXQ12" s="249"/>
      <c r="WXR12" s="249"/>
      <c r="WXS12" s="249"/>
      <c r="WXT12" s="249"/>
      <c r="WXU12" s="249"/>
      <c r="WXV12" s="249"/>
      <c r="WXW12" s="249"/>
      <c r="WXX12" s="249"/>
      <c r="WXY12" s="249"/>
      <c r="WXZ12" s="249"/>
      <c r="WYA12" s="249"/>
      <c r="WYB12" s="249"/>
      <c r="WYC12" s="249"/>
      <c r="WYD12" s="249"/>
      <c r="WYE12" s="249"/>
      <c r="WYF12" s="249"/>
      <c r="WYG12" s="249"/>
      <c r="WYH12" s="249"/>
      <c r="WYI12" s="249"/>
      <c r="WYJ12" s="249"/>
      <c r="WYK12" s="249"/>
      <c r="WYL12" s="249"/>
      <c r="WYM12" s="249"/>
      <c r="WYN12" s="249"/>
      <c r="WYO12" s="249"/>
      <c r="WYP12" s="249"/>
      <c r="WYQ12" s="249"/>
      <c r="WYR12" s="249"/>
      <c r="WYS12" s="249"/>
      <c r="WYT12" s="249"/>
      <c r="WYU12" s="249"/>
      <c r="WYV12" s="249"/>
      <c r="WYW12" s="249"/>
      <c r="WYX12" s="249"/>
      <c r="WYY12" s="249"/>
      <c r="WYZ12" s="249"/>
      <c r="WZA12" s="249"/>
      <c r="WZB12" s="249"/>
      <c r="WZC12" s="249"/>
      <c r="WZD12" s="249"/>
      <c r="WZE12" s="249"/>
      <c r="WZF12" s="249"/>
      <c r="WZG12" s="249"/>
      <c r="WZH12" s="249"/>
      <c r="WZI12" s="249"/>
      <c r="WZJ12" s="249"/>
      <c r="WZK12" s="249"/>
      <c r="WZL12" s="249"/>
      <c r="WZM12" s="249"/>
      <c r="WZN12" s="249"/>
      <c r="WZO12" s="249"/>
      <c r="WZP12" s="249"/>
      <c r="WZQ12" s="249"/>
      <c r="WZR12" s="249"/>
      <c r="WZS12" s="249"/>
      <c r="WZT12" s="249"/>
      <c r="WZU12" s="249"/>
      <c r="WZV12" s="249"/>
      <c r="WZW12" s="249"/>
      <c r="WZX12" s="249"/>
      <c r="WZY12" s="249"/>
      <c r="WZZ12" s="249"/>
      <c r="XAA12" s="249"/>
      <c r="XAB12" s="249"/>
      <c r="XAC12" s="249"/>
      <c r="XAD12" s="249"/>
      <c r="XAE12" s="249"/>
      <c r="XAF12" s="249"/>
      <c r="XAG12" s="249"/>
      <c r="XAH12" s="249"/>
      <c r="XAI12" s="249"/>
      <c r="XAJ12" s="249"/>
      <c r="XAK12" s="249"/>
      <c r="XAL12" s="249"/>
      <c r="XAM12" s="249"/>
      <c r="XAN12" s="249"/>
      <c r="XAO12" s="249"/>
      <c r="XAP12" s="249"/>
      <c r="XAQ12" s="249"/>
      <c r="XAR12" s="249"/>
      <c r="XAS12" s="249"/>
      <c r="XAT12" s="249"/>
      <c r="XAU12" s="249"/>
      <c r="XAV12" s="249"/>
      <c r="XAW12" s="249"/>
      <c r="XAX12" s="249"/>
      <c r="XAY12" s="249"/>
      <c r="XAZ12" s="249"/>
      <c r="XBA12" s="249"/>
      <c r="XBB12" s="249"/>
      <c r="XBC12" s="249"/>
      <c r="XBD12" s="249"/>
      <c r="XBE12" s="249"/>
      <c r="XBF12" s="249"/>
      <c r="XBG12" s="249"/>
      <c r="XBH12" s="249"/>
      <c r="XBI12" s="249"/>
      <c r="XBJ12" s="249"/>
      <c r="XBK12" s="249"/>
      <c r="XBL12" s="249"/>
      <c r="XBM12" s="249"/>
      <c r="XBN12" s="249"/>
      <c r="XBO12" s="249"/>
      <c r="XBP12" s="249"/>
      <c r="XBQ12" s="249"/>
      <c r="XBR12" s="249"/>
      <c r="XBS12" s="249"/>
      <c r="XBT12" s="249"/>
      <c r="XBU12" s="249"/>
      <c r="XBV12" s="249"/>
      <c r="XBW12" s="249"/>
      <c r="XBX12" s="249"/>
      <c r="XBY12" s="249"/>
      <c r="XBZ12" s="249"/>
      <c r="XCA12" s="249"/>
      <c r="XCB12" s="249"/>
      <c r="XCC12" s="249"/>
      <c r="XCD12" s="249"/>
      <c r="XCE12" s="249"/>
      <c r="XCF12" s="249"/>
      <c r="XCG12" s="249"/>
      <c r="XCH12" s="249"/>
      <c r="XCI12" s="249"/>
      <c r="XCJ12" s="249"/>
      <c r="XCK12" s="249"/>
      <c r="XCL12" s="249"/>
      <c r="XCM12" s="249"/>
      <c r="XCN12" s="249"/>
      <c r="XCO12" s="249"/>
      <c r="XCP12" s="249"/>
      <c r="XCQ12" s="249"/>
      <c r="XCR12" s="249"/>
      <c r="XCS12" s="249"/>
      <c r="XCT12" s="249"/>
      <c r="XCU12" s="249"/>
      <c r="XCV12" s="249"/>
      <c r="XCW12" s="249"/>
      <c r="XCX12" s="249"/>
      <c r="XCY12" s="249"/>
      <c r="XCZ12" s="249"/>
      <c r="XDA12" s="249"/>
      <c r="XDB12" s="249"/>
      <c r="XDC12" s="249"/>
      <c r="XDD12" s="249"/>
      <c r="XDE12" s="249"/>
      <c r="XDF12" s="249"/>
      <c r="XDG12" s="249"/>
      <c r="XDH12" s="249"/>
      <c r="XDI12" s="249"/>
      <c r="XDJ12" s="249"/>
      <c r="XDK12" s="249"/>
      <c r="XDL12" s="249"/>
      <c r="XDM12" s="249"/>
      <c r="XDN12" s="249"/>
      <c r="XDO12" s="249"/>
      <c r="XDP12" s="249"/>
      <c r="XDQ12" s="249"/>
      <c r="XDR12" s="249"/>
      <c r="XDS12" s="249"/>
      <c r="XDT12" s="249"/>
      <c r="XDU12" s="249"/>
      <c r="XDV12" s="249"/>
      <c r="XDW12" s="249"/>
      <c r="XDX12" s="249"/>
      <c r="XDY12" s="249"/>
      <c r="XDZ12" s="249"/>
      <c r="XEA12" s="249"/>
      <c r="XEB12" s="249"/>
      <c r="XEC12" s="249"/>
      <c r="XED12" s="249"/>
      <c r="XEE12" s="249"/>
      <c r="XEF12" s="249"/>
      <c r="XEG12" s="249"/>
      <c r="XEH12" s="249"/>
      <c r="XEI12" s="249"/>
      <c r="XEJ12" s="249"/>
      <c r="XEK12" s="249"/>
      <c r="XEL12" s="249"/>
      <c r="XEM12" s="249"/>
      <c r="XEN12" s="249"/>
      <c r="XEO12" s="249"/>
      <c r="XEP12" s="249"/>
      <c r="XEQ12" s="249"/>
      <c r="XER12" s="249"/>
      <c r="XES12" s="249"/>
      <c r="XET12" s="249"/>
      <c r="XEU12" s="249"/>
      <c r="XEV12" s="249"/>
      <c r="XEW12" s="249"/>
      <c r="XEX12" s="249"/>
      <c r="XEY12" s="249"/>
      <c r="XEZ12" s="249"/>
      <c r="XFA12" s="249"/>
      <c r="XFB12" s="249"/>
    </row>
    <row r="13" spans="1:16382" s="224" customFormat="1" ht="13.5" customHeight="1">
      <c r="A13" s="225">
        <v>5</v>
      </c>
      <c r="B13" s="727"/>
      <c r="C13" s="241" t="s">
        <v>2245</v>
      </c>
      <c r="D13" s="241"/>
      <c r="E13" s="241"/>
      <c r="F13" s="241"/>
      <c r="G13" s="241"/>
      <c r="H13" s="728"/>
      <c r="I13" s="729"/>
      <c r="J13" s="729"/>
      <c r="K13" s="729" t="s">
        <v>2192</v>
      </c>
      <c r="L13" s="728" t="s">
        <v>817</v>
      </c>
      <c r="M13" s="730"/>
      <c r="N13" s="728" t="s">
        <v>879</v>
      </c>
      <c r="O13" s="731"/>
      <c r="P13" s="728" t="s">
        <v>932</v>
      </c>
      <c r="Q13" s="732" t="s">
        <v>864</v>
      </c>
      <c r="R13" s="732" t="s">
        <v>864</v>
      </c>
      <c r="S13" s="733"/>
      <c r="T13" s="734"/>
      <c r="U13" s="728"/>
      <c r="V13" s="731"/>
    </row>
    <row r="14" spans="1:16382" s="224" customFormat="1" ht="13.5" customHeight="1">
      <c r="A14" s="225">
        <v>6</v>
      </c>
      <c r="B14" s="727"/>
      <c r="C14" s="241" t="s">
        <v>2246</v>
      </c>
      <c r="D14" s="241"/>
      <c r="E14" s="241"/>
      <c r="F14" s="241"/>
      <c r="G14" s="241"/>
      <c r="H14" s="728" t="s">
        <v>2247</v>
      </c>
      <c r="I14" s="729"/>
      <c r="J14" s="729"/>
      <c r="K14" s="729" t="s">
        <v>888</v>
      </c>
      <c r="L14" s="728" t="s">
        <v>817</v>
      </c>
      <c r="M14" s="730"/>
      <c r="N14" s="728" t="s">
        <v>863</v>
      </c>
      <c r="O14" s="731" t="s">
        <v>864</v>
      </c>
      <c r="P14" s="728" t="s">
        <v>2248</v>
      </c>
      <c r="Q14" s="732" t="s">
        <v>864</v>
      </c>
      <c r="R14" s="732" t="s">
        <v>864</v>
      </c>
      <c r="S14" s="733" t="s">
        <v>2249</v>
      </c>
      <c r="T14" s="734"/>
      <c r="U14" s="728"/>
      <c r="V14" s="731"/>
    </row>
    <row r="15" spans="1:16382" s="224" customFormat="1" ht="13.5" customHeight="1">
      <c r="A15" s="225">
        <v>7</v>
      </c>
      <c r="B15" s="727"/>
      <c r="C15" s="241" t="s">
        <v>2250</v>
      </c>
      <c r="D15" s="241"/>
      <c r="E15" s="241"/>
      <c r="F15" s="241"/>
      <c r="G15" s="241"/>
      <c r="H15" s="728" t="s">
        <v>2251</v>
      </c>
      <c r="I15" s="729"/>
      <c r="J15" s="729"/>
      <c r="K15" s="729" t="s">
        <v>2252</v>
      </c>
      <c r="L15" s="728" t="s">
        <v>817</v>
      </c>
      <c r="M15" s="730"/>
      <c r="N15" s="728" t="s">
        <v>863</v>
      </c>
      <c r="O15" s="731" t="s">
        <v>864</v>
      </c>
      <c r="P15" s="728" t="s">
        <v>2253</v>
      </c>
      <c r="Q15" s="770" t="s">
        <v>864</v>
      </c>
      <c r="R15" s="732" t="s">
        <v>864</v>
      </c>
      <c r="S15" s="733"/>
      <c r="T15" s="734"/>
      <c r="U15" s="728"/>
      <c r="V15" s="731"/>
    </row>
    <row r="16" spans="1:16382" s="224" customFormat="1" ht="12" customHeight="1">
      <c r="A16" s="225">
        <f>SUBTOTAL(103,createCase291217[ID])</f>
        <v>7</v>
      </c>
      <c r="C16" s="225">
        <f>SUBTOTAL(103,createCase291217[Donnée (Niveau 2)])</f>
        <v>3</v>
      </c>
      <c r="D16" s="225">
        <f>SUBTOTAL(103,createCase291217[Donnée (Niveau 3)])</f>
        <v>0</v>
      </c>
      <c r="E16" s="225">
        <f>SUBTOTAL(103,createCase291217[Donnée (Niveau 4)])</f>
        <v>0</v>
      </c>
      <c r="F16" s="225">
        <f>SUBTOTAL(103,createCase291217[Donnée (Niveau 5)])</f>
        <v>0</v>
      </c>
      <c r="G16" s="225">
        <f>SUBTOTAL(103,createCase291217[Donnée (Niveau 6)])</f>
        <v>0</v>
      </c>
      <c r="H16" s="225">
        <f>SUBTOTAL(103,createCase291217[Description])</f>
        <v>5</v>
      </c>
      <c r="I16" s="225">
        <f>SUBTOTAL(103,createCase291217[Exemples])</f>
        <v>3</v>
      </c>
      <c r="J16" s="225"/>
      <c r="K16" s="239">
        <f>SUBTOTAL(103,createCase291217[Nouvelle balise])</f>
        <v>7</v>
      </c>
      <c r="L16" s="225"/>
      <c r="M16" s="274">
        <f>SUBTOTAL(103,createCase291217[Objet])</f>
        <v>1</v>
      </c>
      <c r="N16" s="225">
        <f>SUBTOTAL(103,createCase291217[Format (ou type)])</f>
        <v>7</v>
      </c>
      <c r="O16" s="274"/>
      <c r="P16" s="225"/>
      <c r="Q16" s="225"/>
      <c r="R16" s="225"/>
      <c r="T16" s="271">
        <f>SUBTOTAL(103,createCase291217[Commentaire Hub Santé])</f>
        <v>0</v>
      </c>
      <c r="U16" s="225">
        <f>SUBTOTAL(103,createCase291217[Commentaire Philippe Dreyfus])</f>
        <v>0</v>
      </c>
      <c r="V16" s="239"/>
      <c r="W16" s="225">
        <f>SUBTOTAL(103,createCase291217[Commentaire Yann Penverne])</f>
        <v>0</v>
      </c>
      <c r="X16" s="225">
        <f>SUBTOTAL(103,createCase291217[NexSIS])-COUNTIFS(createCase291217[NexSIS],"=X")</f>
        <v>0</v>
      </c>
      <c r="Y16" s="225">
        <f>SUBTOTAL(103,createCase291217[Métier])-COUNTIFS(createCase291217[Métier],"=X")</f>
        <v>0</v>
      </c>
    </row>
    <row r="17" spans="1:1012" s="128" customFormat="1" ht="12" customHeight="1">
      <c r="A17" s="3"/>
      <c r="B17" s="3"/>
      <c r="C17" s="131"/>
      <c r="D17" s="131"/>
      <c r="E17" s="131"/>
      <c r="F17" s="131"/>
      <c r="G17" s="5"/>
      <c r="H17" s="155"/>
      <c r="I17" s="225"/>
      <c r="J17" s="225"/>
      <c r="K17" s="155"/>
      <c r="L17" s="5"/>
      <c r="M17" s="56"/>
      <c r="N17" s="5"/>
      <c r="O17" s="56"/>
      <c r="P17" s="56"/>
      <c r="Q17" s="56"/>
      <c r="R17" s="56"/>
      <c r="S17"/>
      <c r="T17" s="178"/>
      <c r="U17" s="5"/>
      <c r="V17" s="159"/>
      <c r="W17" s="56"/>
      <c r="Y17" s="56"/>
      <c r="ALV17"/>
      <c r="ALW17"/>
      <c r="ALX17"/>
    </row>
    <row r="18" spans="1:1012" s="128" customFormat="1" ht="12" customHeight="1">
      <c r="A18" s="129"/>
      <c r="B18" s="129"/>
      <c r="C18" s="129"/>
      <c r="D18" s="129"/>
      <c r="E18" s="129"/>
      <c r="F18" s="129"/>
      <c r="G18" s="96"/>
      <c r="H18" s="96"/>
      <c r="I18" s="225"/>
      <c r="J18" s="225"/>
      <c r="K18" s="159"/>
      <c r="L18" s="96"/>
      <c r="M18" s="277"/>
      <c r="N18" s="96"/>
      <c r="O18" s="277"/>
      <c r="P18" s="96"/>
      <c r="Q18" s="96"/>
      <c r="R18" s="96"/>
      <c r="S18"/>
      <c r="T18" s="179"/>
      <c r="U18" s="96"/>
      <c r="V18" s="159"/>
      <c r="W18" s="96"/>
      <c r="Y18" s="96"/>
      <c r="ALV18"/>
      <c r="ALW18"/>
      <c r="ALX18"/>
    </row>
    <row r="19" spans="1:1012" s="128" customFormat="1" ht="12" customHeight="1">
      <c r="I19" s="224"/>
      <c r="J19" s="224"/>
      <c r="M19" s="277"/>
      <c r="N19" s="96"/>
      <c r="O19" s="277"/>
      <c r="P19" s="96"/>
      <c r="Q19" s="96"/>
      <c r="R19" s="96"/>
      <c r="S19"/>
      <c r="T19" s="179"/>
      <c r="U19" s="96"/>
      <c r="V19" s="159"/>
      <c r="W19" s="96"/>
      <c r="Y19" s="96"/>
      <c r="ALV19"/>
      <c r="ALW19"/>
      <c r="ALX19"/>
    </row>
    <row r="20" spans="1:1012" s="128" customFormat="1" ht="12" customHeight="1">
      <c r="I20" s="224"/>
      <c r="J20" s="224"/>
      <c r="M20" s="277"/>
      <c r="N20" s="96"/>
      <c r="O20" s="277"/>
      <c r="P20" s="96"/>
      <c r="Q20" s="96"/>
      <c r="R20" s="96"/>
      <c r="S20"/>
      <c r="T20" s="179"/>
      <c r="U20" s="96"/>
      <c r="V20" s="159"/>
      <c r="W20" s="96"/>
      <c r="Y20" s="96"/>
      <c r="ALV20"/>
      <c r="ALW20"/>
      <c r="ALX20"/>
    </row>
    <row r="21" spans="1:1012" s="128" customFormat="1" ht="12" customHeight="1">
      <c r="I21" s="224"/>
      <c r="J21" s="224"/>
      <c r="M21" s="277"/>
      <c r="N21" s="96"/>
      <c r="O21" s="277"/>
      <c r="P21" s="96"/>
      <c r="Q21" s="96"/>
      <c r="R21" s="96"/>
      <c r="S21"/>
      <c r="T21" s="179"/>
      <c r="U21" s="96"/>
      <c r="V21" s="159"/>
      <c r="W21" s="96"/>
      <c r="Y21" s="96"/>
      <c r="ALV21"/>
      <c r="ALW21"/>
      <c r="ALX21"/>
    </row>
    <row r="22" spans="1:1012" s="128" customFormat="1" ht="12" customHeight="1">
      <c r="I22" s="224"/>
      <c r="J22" s="224"/>
      <c r="M22" s="277"/>
      <c r="N22" s="96"/>
      <c r="O22" s="277"/>
      <c r="P22" s="96"/>
      <c r="Q22" s="96"/>
      <c r="R22" s="96"/>
      <c r="S22"/>
      <c r="T22" s="179"/>
      <c r="U22" s="96"/>
      <c r="V22" s="159"/>
      <c r="W22" s="96"/>
      <c r="Y22" s="96"/>
      <c r="ALV22"/>
      <c r="ALW22"/>
      <c r="ALX22"/>
    </row>
    <row r="23" spans="1:1012" ht="12" customHeight="1">
      <c r="G23" s="128"/>
      <c r="H23" s="128"/>
      <c r="I23" s="224"/>
      <c r="J23" s="224"/>
      <c r="K23" s="128"/>
      <c r="L23" s="128"/>
    </row>
    <row r="24" spans="1:1012" s="117" customFormat="1" ht="12" customHeight="1">
      <c r="A24" s="128"/>
      <c r="B24" s="128"/>
      <c r="C24" s="128"/>
      <c r="D24" s="128"/>
      <c r="E24" s="128"/>
      <c r="F24" s="128"/>
      <c r="G24" s="96"/>
      <c r="H24" s="96"/>
      <c r="I24" s="225"/>
      <c r="J24" s="225"/>
      <c r="K24" s="159"/>
      <c r="L24" s="96"/>
      <c r="M24" s="277"/>
      <c r="N24" s="96"/>
      <c r="O24" s="277"/>
      <c r="P24" s="96"/>
      <c r="Q24" s="96"/>
      <c r="R24" s="96"/>
      <c r="S24"/>
      <c r="T24" s="179"/>
      <c r="U24" s="96"/>
      <c r="V24" s="161"/>
      <c r="W24" s="96"/>
      <c r="Y24" s="96"/>
      <c r="ALW24"/>
    </row>
    <row r="25" spans="1:1012" ht="12" customHeight="1">
      <c r="A25" s="117"/>
      <c r="B25" s="117"/>
      <c r="C25" s="117"/>
      <c r="D25" s="117"/>
      <c r="E25" s="117"/>
      <c r="F25" s="117"/>
      <c r="G25" s="117"/>
      <c r="H25" s="117"/>
      <c r="I25" s="251"/>
      <c r="J25" s="251"/>
      <c r="K25" s="117"/>
      <c r="L25" s="117"/>
    </row>
    <row r="26" spans="1:1012" ht="12" customHeight="1">
      <c r="M26" s="125"/>
      <c r="N26" s="112"/>
      <c r="O26" s="125"/>
      <c r="P26" s="112"/>
      <c r="Q26" s="112"/>
      <c r="R26" s="112"/>
      <c r="T26" s="180"/>
      <c r="U26" s="112"/>
      <c r="W26" s="112"/>
      <c r="Y26" s="112"/>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1" ht="12" customHeight="1">
      <c r="A49" s="129"/>
      <c r="B49" s="129"/>
      <c r="C49" s="129"/>
      <c r="D49" s="129"/>
      <c r="E49" s="129"/>
      <c r="F49" s="129"/>
    </row>
    <row r="50" spans="1:1011" ht="12" customHeight="1">
      <c r="A50" s="129"/>
      <c r="B50" s="129"/>
      <c r="C50" s="129"/>
      <c r="D50" s="129"/>
      <c r="E50" s="129"/>
      <c r="F50" s="129"/>
    </row>
    <row r="51" spans="1:1011" ht="12" customHeight="1">
      <c r="A51" s="129"/>
      <c r="B51" s="129"/>
      <c r="C51" s="129"/>
      <c r="D51" s="129"/>
      <c r="E51" s="129"/>
      <c r="F51" s="129"/>
    </row>
    <row r="52" spans="1:1011" ht="12" customHeight="1">
      <c r="A52" s="129"/>
      <c r="B52" s="129"/>
      <c r="C52" s="129"/>
      <c r="D52" s="129"/>
      <c r="E52" s="129"/>
      <c r="F52" s="129"/>
    </row>
    <row r="53" spans="1:1011" s="117" customFormat="1" ht="12" customHeight="1">
      <c r="A53" s="129"/>
      <c r="B53" s="129"/>
      <c r="C53" s="129"/>
      <c r="D53" s="129"/>
      <c r="E53" s="129"/>
      <c r="F53" s="129"/>
      <c r="G53" s="96"/>
      <c r="H53" s="96"/>
      <c r="I53" s="225"/>
      <c r="J53" s="225"/>
      <c r="K53" s="159"/>
      <c r="L53" s="96"/>
      <c r="M53" s="277"/>
      <c r="N53" s="96"/>
      <c r="O53" s="277"/>
      <c r="P53" s="96"/>
      <c r="Q53" s="96"/>
      <c r="R53" s="96"/>
      <c r="S53"/>
      <c r="T53" s="179"/>
      <c r="U53" s="96"/>
      <c r="V53" s="161"/>
      <c r="W53" s="96"/>
      <c r="Y53" s="96"/>
      <c r="ALW53"/>
    </row>
    <row r="54" spans="1:1011" s="117" customFormat="1" ht="12" customHeight="1">
      <c r="A54" s="130"/>
      <c r="B54" s="130"/>
      <c r="C54" s="130"/>
      <c r="D54" s="130"/>
      <c r="E54" s="130"/>
      <c r="F54" s="130"/>
      <c r="G54" s="96"/>
      <c r="H54" s="96"/>
      <c r="I54" s="225"/>
      <c r="J54" s="225"/>
      <c r="K54" s="159"/>
      <c r="L54" s="96"/>
      <c r="M54" s="277"/>
      <c r="N54" s="96"/>
      <c r="O54" s="277"/>
      <c r="P54" s="96"/>
      <c r="Q54" s="96"/>
      <c r="R54" s="96"/>
      <c r="S54"/>
      <c r="T54" s="179"/>
      <c r="U54" s="96"/>
      <c r="V54" s="161"/>
      <c r="W54" s="96"/>
      <c r="Y54" s="96"/>
      <c r="ALW54"/>
    </row>
    <row r="55" spans="1:1011" s="117" customFormat="1" ht="12" customHeight="1">
      <c r="A55" s="123"/>
      <c r="B55" s="123"/>
      <c r="C55" s="123"/>
      <c r="D55" s="123"/>
      <c r="E55" s="123"/>
      <c r="F55" s="123"/>
      <c r="G55" s="112"/>
      <c r="H55" s="112"/>
      <c r="I55" s="276"/>
      <c r="J55" s="276"/>
      <c r="K55" s="161"/>
      <c r="L55" s="112"/>
      <c r="M55" s="125"/>
      <c r="N55" s="112"/>
      <c r="O55" s="125"/>
      <c r="P55" s="112"/>
      <c r="Q55" s="112"/>
      <c r="R55" s="112"/>
      <c r="S55"/>
      <c r="T55" s="180"/>
      <c r="U55" s="112"/>
      <c r="V55" s="161"/>
      <c r="W55" s="112"/>
      <c r="Y55" s="112"/>
      <c r="ALW55"/>
    </row>
    <row r="56" spans="1:1011" s="117" customFormat="1" ht="12" customHeight="1">
      <c r="A56" s="123"/>
      <c r="B56" s="123"/>
      <c r="C56" s="123"/>
      <c r="D56" s="123"/>
      <c r="E56" s="123"/>
      <c r="F56" s="123"/>
      <c r="G56" s="112"/>
      <c r="H56" s="112"/>
      <c r="I56" s="276"/>
      <c r="J56" s="276"/>
      <c r="K56" s="161"/>
      <c r="L56" s="112"/>
      <c r="M56" s="125"/>
      <c r="N56" s="112"/>
      <c r="O56" s="125"/>
      <c r="P56" s="112"/>
      <c r="Q56" s="112"/>
      <c r="R56" s="112"/>
      <c r="S56"/>
      <c r="T56" s="180"/>
      <c r="U56" s="112"/>
      <c r="V56" s="161"/>
      <c r="W56" s="112"/>
      <c r="Y56" s="112"/>
      <c r="ALW56"/>
    </row>
    <row r="57" spans="1:1011" s="117" customFormat="1" ht="12" customHeight="1">
      <c r="A57" s="123"/>
      <c r="B57" s="123"/>
      <c r="C57" s="123"/>
      <c r="D57" s="123"/>
      <c r="E57" s="123"/>
      <c r="F57" s="123"/>
      <c r="G57" s="112"/>
      <c r="H57" s="112"/>
      <c r="I57" s="276"/>
      <c r="J57" s="276"/>
      <c r="K57" s="161"/>
      <c r="L57" s="112"/>
      <c r="M57" s="125"/>
      <c r="N57" s="112"/>
      <c r="O57" s="125"/>
      <c r="P57" s="112"/>
      <c r="Q57" s="112"/>
      <c r="R57" s="112"/>
      <c r="S57"/>
      <c r="T57" s="180"/>
      <c r="U57" s="112"/>
      <c r="V57" s="161"/>
      <c r="W57" s="112"/>
      <c r="Y57" s="112"/>
      <c r="ALW57"/>
    </row>
    <row r="58" spans="1:1011" s="117" customFormat="1" ht="12" customHeight="1">
      <c r="A58" s="123"/>
      <c r="B58" s="123"/>
      <c r="C58" s="123"/>
      <c r="D58" s="123"/>
      <c r="E58" s="123"/>
      <c r="F58" s="123"/>
      <c r="G58" s="112"/>
      <c r="H58" s="112"/>
      <c r="I58" s="276"/>
      <c r="J58" s="276"/>
      <c r="K58" s="161"/>
      <c r="L58" s="112"/>
      <c r="M58" s="125"/>
      <c r="N58" s="112"/>
      <c r="O58" s="125"/>
      <c r="P58" s="112"/>
      <c r="Q58" s="112"/>
      <c r="R58" s="112"/>
      <c r="S58"/>
      <c r="T58" s="180"/>
      <c r="U58" s="112"/>
      <c r="V58" s="161"/>
      <c r="W58" s="112"/>
      <c r="Y58" s="112"/>
      <c r="ALW58"/>
    </row>
    <row r="59" spans="1:1011" s="117" customFormat="1" ht="12" customHeight="1">
      <c r="A59" s="123"/>
      <c r="B59" s="123"/>
      <c r="C59" s="123"/>
      <c r="D59" s="123"/>
      <c r="E59" s="123"/>
      <c r="F59" s="123"/>
      <c r="G59" s="112"/>
      <c r="H59" s="112"/>
      <c r="I59" s="276"/>
      <c r="J59" s="276"/>
      <c r="K59" s="161"/>
      <c r="L59" s="112"/>
      <c r="M59" s="125"/>
      <c r="N59" s="112"/>
      <c r="O59" s="125"/>
      <c r="P59" s="112"/>
      <c r="Q59" s="112"/>
      <c r="R59" s="112"/>
      <c r="S59"/>
      <c r="T59" s="180"/>
      <c r="U59" s="112"/>
      <c r="V59" s="161"/>
      <c r="W59" s="112"/>
      <c r="Y59" s="112"/>
      <c r="ALW59"/>
    </row>
    <row r="60" spans="1:1011" ht="12" customHeight="1">
      <c r="A60" s="123"/>
      <c r="B60" s="123"/>
      <c r="C60" s="123"/>
      <c r="D60" s="123"/>
      <c r="E60" s="123"/>
      <c r="F60" s="123"/>
      <c r="G60" s="112"/>
      <c r="H60" s="112"/>
      <c r="I60" s="276"/>
      <c r="J60" s="276"/>
      <c r="K60" s="161"/>
      <c r="L60" s="112"/>
      <c r="M60" s="125"/>
      <c r="N60" s="112"/>
      <c r="O60" s="125"/>
      <c r="P60" s="112"/>
      <c r="Q60" s="112"/>
      <c r="R60" s="112"/>
      <c r="T60" s="180"/>
      <c r="U60" s="112"/>
      <c r="W60" s="112"/>
      <c r="Y60" s="112"/>
    </row>
    <row r="61" spans="1:1011" ht="12" customHeight="1">
      <c r="A61" s="123"/>
      <c r="B61" s="123"/>
      <c r="C61" s="123"/>
      <c r="D61" s="123"/>
      <c r="E61" s="123"/>
      <c r="F61" s="123"/>
      <c r="G61" s="112"/>
      <c r="H61" s="112"/>
      <c r="I61" s="276"/>
      <c r="J61" s="276"/>
      <c r="K61" s="161"/>
      <c r="L61" s="112"/>
      <c r="M61" s="125"/>
      <c r="N61" s="112"/>
      <c r="O61" s="125"/>
      <c r="P61" s="112"/>
      <c r="Q61" s="112"/>
      <c r="R61" s="112"/>
      <c r="T61" s="180"/>
      <c r="U61" s="112"/>
      <c r="W61" s="112"/>
      <c r="Y61" s="112"/>
    </row>
    <row r="62" spans="1:1011" ht="12" customHeight="1">
      <c r="A62" s="130"/>
      <c r="B62" s="130"/>
      <c r="C62" s="130"/>
      <c r="D62" s="130"/>
      <c r="E62" s="130"/>
      <c r="F62" s="130"/>
    </row>
    <row r="63" spans="1:1011" ht="12" customHeight="1">
      <c r="A63" s="130"/>
      <c r="B63" s="130"/>
      <c r="C63" s="130"/>
      <c r="D63" s="130"/>
      <c r="E63" s="130"/>
      <c r="F63" s="130"/>
    </row>
    <row r="64" spans="1:1011" ht="12" customHeight="1">
      <c r="A64" s="130"/>
      <c r="B64" s="130"/>
      <c r="C64" s="130"/>
      <c r="D64" s="130"/>
      <c r="E64" s="130"/>
      <c r="F64" s="130"/>
    </row>
    <row r="65" spans="1:6" ht="12" customHeight="1">
      <c r="A65" s="136"/>
      <c r="B65" s="136"/>
      <c r="C65" s="136"/>
      <c r="D65" s="136"/>
      <c r="E65" s="136"/>
      <c r="F65" s="136"/>
    </row>
    <row r="66" spans="1:6" ht="12" customHeight="1">
      <c r="A66" s="136"/>
      <c r="B66" s="136"/>
      <c r="C66" s="136"/>
      <c r="D66" s="136"/>
      <c r="E66" s="136"/>
      <c r="F66" s="136"/>
    </row>
  </sheetData>
  <mergeCells count="2">
    <mergeCell ref="Q7:R7"/>
    <mergeCell ref="X7:Y7"/>
  </mergeCells>
  <conditionalFormatting sqref="A12:A15">
    <cfRule type="expression" dxfId="134" priority="4735">
      <formula>AND($X12=1,#REF!=1)</formula>
    </cfRule>
    <cfRule type="expression" dxfId="133" priority="4736">
      <formula>AND(NOT(ISBLANK($S12)),ISBLANK(#REF!),ISBLANK($X12))</formula>
    </cfRule>
    <cfRule type="expression" dxfId="132" priority="4737">
      <formula>OR($X12="X",#REF!="X")</formula>
    </cfRule>
  </conditionalFormatting>
  <conditionalFormatting sqref="A17:F18 A38:F878">
    <cfRule type="expression" dxfId="131" priority="148">
      <formula>OR($Y17="X",$W17="X")</formula>
    </cfRule>
    <cfRule type="expression" dxfId="130" priority="149">
      <formula>AND($Y17=1,$W17=1)</formula>
    </cfRule>
    <cfRule type="expression" dxfId="129" priority="150">
      <formula>$Y17=1</formula>
    </cfRule>
    <cfRule type="expression" dxfId="128" priority="151">
      <formula>$W17=1</formula>
    </cfRule>
  </conditionalFormatting>
  <conditionalFormatting sqref="A9:G9 A10:A11 C11:G11">
    <cfRule type="expression" dxfId="127" priority="69">
      <formula>AND($X9=1,#REF!=1)</formula>
    </cfRule>
    <cfRule type="expression" dxfId="126" priority="70">
      <formula>AND(NOT(ISBLANK($R9)),ISBLANK(#REF!),ISBLANK($X9))</formula>
    </cfRule>
    <cfRule type="expression" dxfId="125" priority="71">
      <formula>OR($X9="X",#REF!="X")</formula>
    </cfRule>
  </conditionalFormatting>
  <conditionalFormatting sqref="A9:G9 A10:A15 C11:G11">
    <cfRule type="expression" dxfId="124" priority="68">
      <formula>#REF!=1</formula>
    </cfRule>
  </conditionalFormatting>
  <conditionalFormatting sqref="A9:G9 A10:A15">
    <cfRule type="expression" dxfId="123" priority="67">
      <formula>$X9=1</formula>
    </cfRule>
  </conditionalFormatting>
  <conditionalFormatting sqref="B10 D10:G10 C12:C15 E12:G15">
    <cfRule type="expression" dxfId="122" priority="48">
      <formula>AND($X10=1,#REF!=1)</formula>
    </cfRule>
    <cfRule type="expression" dxfId="121" priority="51">
      <formula>OR($X10="X",#REF!="X")</formula>
    </cfRule>
    <cfRule type="expression" dxfId="120" priority="52">
      <formula>#REF!=1</formula>
    </cfRule>
  </conditionalFormatting>
  <conditionalFormatting sqref="B10 D10:G10">
    <cfRule type="expression" dxfId="119" priority="49">
      <formula>AND(NOT(ISBLANK($R10)),ISBLANK(#REF!),ISBLANK($X10))</formula>
    </cfRule>
  </conditionalFormatting>
  <conditionalFormatting sqref="B10">
    <cfRule type="expression" dxfId="118" priority="4703">
      <formula>AND($N10="X",#REF!&lt;&gt;"")</formula>
    </cfRule>
  </conditionalFormatting>
  <conditionalFormatting sqref="B10:B11">
    <cfRule type="expression" dxfId="117" priority="58">
      <formula>$X10=1</formula>
    </cfRule>
  </conditionalFormatting>
  <conditionalFormatting sqref="B11">
    <cfRule type="expression" dxfId="116" priority="59">
      <formula>#REF!=1</formula>
    </cfRule>
    <cfRule type="expression" dxfId="115" priority="61">
      <formula>AND(NOT(ISBLANK($R11)),ISBLANK(#REF!),ISBLANK($X11))</formula>
    </cfRule>
    <cfRule type="expression" dxfId="114" priority="62">
      <formula>OR($X11="X",#REF!="X")</formula>
    </cfRule>
  </conditionalFormatting>
  <conditionalFormatting sqref="B11:B15">
    <cfRule type="expression" dxfId="113" priority="60">
      <formula>AND($X11=1,#REF!=1)</formula>
    </cfRule>
  </conditionalFormatting>
  <conditionalFormatting sqref="B12:B15">
    <cfRule type="expression" dxfId="112" priority="4742">
      <formula>$X12=1</formula>
    </cfRule>
    <cfRule type="expression" dxfId="111" priority="4743">
      <formula>AND(NOT(ISBLANK($S12)),ISBLANK(#REF!),ISBLANK($X12))</formula>
    </cfRule>
    <cfRule type="expression" dxfId="110" priority="4744">
      <formula>OR($X12="X",#REF!="X")</formula>
    </cfRule>
    <cfRule type="expression" dxfId="109" priority="4745">
      <formula>#REF!=1</formula>
    </cfRule>
    <cfRule type="expression" dxfId="108" priority="4746">
      <formula>AND($N12="X",#REF!&lt;&gt;"")</formula>
    </cfRule>
  </conditionalFormatting>
  <conditionalFormatting sqref="C9 C11">
    <cfRule type="expression" dxfId="107" priority="72">
      <formula>AND($M9="X",$B9&lt;&gt;"")</formula>
    </cfRule>
  </conditionalFormatting>
  <conditionalFormatting sqref="C12:C15 E12:G15">
    <cfRule type="expression" dxfId="106" priority="4738">
      <formula>AND(NOT(ISBLANK($S12)),ISBLANK(#REF!),ISBLANK($X12))</formula>
    </cfRule>
  </conditionalFormatting>
  <conditionalFormatting sqref="D9 D11">
    <cfRule type="expression" dxfId="105" priority="73">
      <formula>AND($M9="X",OR($B9&lt;&gt;"",$C9&lt;&gt;""))</formula>
    </cfRule>
  </conditionalFormatting>
  <conditionalFormatting sqref="D10 C12:C15">
    <cfRule type="expression" dxfId="104" priority="4704">
      <formula>AND($N10="X",OR(#REF!&lt;&gt;"",$B10&lt;&gt;""))</formula>
    </cfRule>
  </conditionalFormatting>
  <conditionalFormatting sqref="D10:G10 C12:C15 E12:G15 C11:G11">
    <cfRule type="expression" dxfId="103" priority="66">
      <formula>$X10=1</formula>
    </cfRule>
  </conditionalFormatting>
  <conditionalFormatting sqref="E9 E11">
    <cfRule type="expression" dxfId="102" priority="74">
      <formula>AND($M9="X",OR($B9&lt;&gt;"",$C9&lt;&gt;"",$D9&lt;&gt;""))</formula>
    </cfRule>
  </conditionalFormatting>
  <conditionalFormatting sqref="E10">
    <cfRule type="expression" dxfId="101" priority="4705">
      <formula>AND($N10="X",OR(#REF!&lt;&gt;"",$B10&lt;&gt;"",$D10&lt;&gt;""))</formula>
    </cfRule>
  </conditionalFormatting>
  <conditionalFormatting sqref="E12:E15">
    <cfRule type="expression" dxfId="100" priority="4748">
      <formula>AND($N12="X",OR(#REF!&lt;&gt;"",$B12&lt;&gt;"",$C12&lt;&gt;""))</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F11">
    <cfRule type="expression" dxfId="99" priority="75">
      <formula>AND($M9="X",OR($B9&lt;&gt;"",$C9&lt;&gt;"",$D9&lt;&gt;"",$E9&lt;&gt;""))</formula>
    </cfRule>
  </conditionalFormatting>
  <conditionalFormatting sqref="F10">
    <cfRule type="expression" dxfId="98" priority="4706">
      <formula>AND($N10="X",OR(#REF!&lt;&gt;"",$B10&lt;&gt;"",$D10&lt;&gt;"",$E10&lt;&gt;""))</formula>
    </cfRule>
  </conditionalFormatting>
  <conditionalFormatting sqref="F12:F15">
    <cfRule type="expression" dxfId="97" priority="4749">
      <formula>AND($N12="X",OR(#REF!&lt;&gt;"",$B12&lt;&gt;"",$C12&lt;&gt;"",$E12&lt;&gt;""))</formula>
    </cfRule>
  </conditionalFormatting>
  <conditionalFormatting sqref="G9 G11">
    <cfRule type="expression" dxfId="96" priority="76">
      <formula>AND($M9="X",OR($B9&lt;&gt;"",$C9&lt;&gt;"",$D9&lt;&gt;"",$E9&lt;&gt;"",$F9&lt;&gt;""))</formula>
    </cfRule>
  </conditionalFormatting>
  <conditionalFormatting sqref="G10">
    <cfRule type="expression" dxfId="95" priority="4707">
      <formula>AND($N10="X",OR(#REF!&lt;&gt;"",$B10&lt;&gt;"",$D10&lt;&gt;"",$E10&lt;&gt;"",$F10&lt;&gt;""))</formula>
    </cfRule>
  </conditionalFormatting>
  <conditionalFormatting sqref="G12:G15">
    <cfRule type="expression" dxfId="94" priority="4750">
      <formula>AND($N12="X",OR(#REF!&lt;&gt;"",$B12&lt;&gt;"",$C12&lt;&gt;"",$E12&lt;&gt;"",$F12&lt;&gt;""))</formula>
    </cfRule>
  </conditionalFormatting>
  <conditionalFormatting sqref="H17:H18 H38:H878">
    <cfRule type="expression" dxfId="93" priority="147">
      <formula>$L17="X"</formula>
    </cfRule>
  </conditionalFormatting>
  <conditionalFormatting sqref="I10 I12:I15">
    <cfRule type="expression" dxfId="92" priority="4692">
      <formula>$N10="X"</formula>
    </cfRule>
  </conditionalFormatting>
  <conditionalFormatting sqref="L9:L15">
    <cfRule type="cellIs" dxfId="91" priority="1" operator="equal">
      <formula>"1..1"</formula>
    </cfRule>
    <cfRule type="cellIs" dxfId="90" priority="2" operator="equal">
      <formula>"0..n"</formula>
    </cfRule>
    <cfRule type="cellIs" dxfId="89" priority="3" operator="equal">
      <formula>"0..1"</formula>
    </cfRule>
  </conditionalFormatting>
  <conditionalFormatting sqref="O11">
    <cfRule type="cellIs" dxfId="88" priority="140" operator="equal">
      <formula>"1..1"</formula>
    </cfRule>
    <cfRule type="cellIs" dxfId="87" priority="141" operator="equal">
      <formula>"0..n"</formula>
    </cfRule>
    <cfRule type="cellIs" dxfId="86" priority="14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2599</v>
      </c>
      <c r="C1" s="129" t="s">
        <v>813</v>
      </c>
      <c r="E1" s="150" t="s">
        <v>814</v>
      </c>
      <c r="F1" s="157">
        <f>createCase29[[#Totals],[Métier]] / createCase29[[#Totals],[ID]]</f>
        <v>0</v>
      </c>
      <c r="G1" s="128"/>
      <c r="AC1" s="96"/>
      <c r="AE1"/>
      <c r="AF1" s="128"/>
      <c r="ALZ1"/>
    </row>
    <row r="2" spans="1:1014" ht="13.5" customHeight="1">
      <c r="C2" s="141" t="s">
        <v>818</v>
      </c>
      <c r="D2" s="284"/>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93" t="s">
        <v>828</v>
      </c>
      <c r="M7" s="793"/>
      <c r="N7" s="793"/>
      <c r="O7" s="793"/>
      <c r="V7" s="794" t="s">
        <v>829</v>
      </c>
      <c r="W7" s="794"/>
      <c r="AC7" s="793" t="s">
        <v>830</v>
      </c>
      <c r="AD7" s="793"/>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727"/>
      <c r="E9" s="727"/>
      <c r="F9" s="727"/>
      <c r="G9" s="727"/>
      <c r="H9" s="728"/>
      <c r="I9" s="316"/>
      <c r="J9" s="728"/>
      <c r="K9" s="729"/>
      <c r="L9" s="728"/>
      <c r="M9" s="728"/>
      <c r="N9" s="728"/>
      <c r="O9" s="728"/>
      <c r="P9" s="730"/>
      <c r="Q9" s="728"/>
      <c r="R9" s="728"/>
      <c r="S9" s="728"/>
      <c r="T9" s="731"/>
      <c r="U9" s="728"/>
      <c r="V9" s="732"/>
      <c r="W9" s="732"/>
      <c r="X9" s="232"/>
      <c r="Y9" s="733"/>
      <c r="Z9" s="728"/>
      <c r="AA9" s="734"/>
      <c r="AB9" s="728"/>
      <c r="AC9" s="731"/>
      <c r="AD9" s="731"/>
    </row>
    <row r="10" spans="1:1014" s="224" customFormat="1" ht="13.5" customHeight="1">
      <c r="A10" s="225">
        <v>2</v>
      </c>
      <c r="B10" s="253"/>
      <c r="C10" s="221"/>
      <c r="D10" s="221"/>
      <c r="E10" s="221"/>
      <c r="F10" s="221"/>
      <c r="G10" s="221"/>
      <c r="H10" s="728"/>
      <c r="I10" s="131"/>
      <c r="J10" s="728"/>
      <c r="K10" s="729"/>
      <c r="L10" s="728"/>
      <c r="M10" s="728"/>
      <c r="N10" s="728"/>
      <c r="O10" s="728"/>
      <c r="P10" s="730"/>
      <c r="Q10" s="728"/>
      <c r="R10" s="728"/>
      <c r="S10" s="728"/>
      <c r="T10" s="731"/>
      <c r="U10" s="728"/>
      <c r="V10" s="732"/>
      <c r="W10" s="732"/>
      <c r="X10" s="232"/>
      <c r="Y10" s="733"/>
      <c r="Z10" s="728"/>
      <c r="AA10" s="734"/>
      <c r="AB10" s="728"/>
      <c r="AC10" s="731"/>
      <c r="AD10" s="731"/>
    </row>
    <row r="11" spans="1:1014" s="224" customFormat="1" ht="13.5" customHeight="1">
      <c r="A11" s="225">
        <v>3</v>
      </c>
      <c r="B11" s="217"/>
      <c r="C11" s="240"/>
      <c r="D11" s="241"/>
      <c r="E11" s="241"/>
      <c r="F11" s="241"/>
      <c r="G11" s="241"/>
      <c r="H11" s="728"/>
      <c r="I11" s="729"/>
      <c r="J11" s="728"/>
      <c r="K11" s="729"/>
      <c r="L11" s="728"/>
      <c r="M11" s="728"/>
      <c r="N11" s="728"/>
      <c r="O11" s="728"/>
      <c r="P11" s="730"/>
      <c r="Q11" s="728"/>
      <c r="R11" s="728"/>
      <c r="S11" s="728"/>
      <c r="T11" s="731"/>
      <c r="U11" s="728"/>
      <c r="V11" s="732"/>
      <c r="W11" s="732"/>
      <c r="X11" s="232"/>
      <c r="Y11" s="733"/>
      <c r="Z11" s="728"/>
      <c r="AA11" s="734"/>
      <c r="AB11" s="728"/>
      <c r="AC11" s="731"/>
      <c r="AD11" s="731"/>
    </row>
    <row r="12" spans="1:1014" s="224" customFormat="1" ht="13.5" customHeight="1">
      <c r="A12" s="225">
        <v>4</v>
      </c>
      <c r="B12" s="217"/>
      <c r="C12" s="240"/>
      <c r="D12" s="241"/>
      <c r="E12" s="241"/>
      <c r="F12" s="241"/>
      <c r="G12" s="241"/>
      <c r="H12" s="728"/>
      <c r="I12" s="729"/>
      <c r="J12" s="728"/>
      <c r="K12" s="729"/>
      <c r="L12" s="728"/>
      <c r="M12" s="728"/>
      <c r="N12" s="728"/>
      <c r="O12" s="728"/>
      <c r="P12" s="730"/>
      <c r="Q12" s="728"/>
      <c r="R12" s="728"/>
      <c r="S12" s="728"/>
      <c r="T12" s="731"/>
      <c r="U12" s="728"/>
      <c r="V12" s="732"/>
      <c r="W12" s="732"/>
      <c r="X12" s="232"/>
      <c r="Y12" s="733"/>
      <c r="Z12" s="728"/>
      <c r="AA12" s="734"/>
      <c r="AB12" s="728"/>
      <c r="AC12" s="731"/>
      <c r="AD12" s="731"/>
    </row>
    <row r="13" spans="1:1014" s="224" customFormat="1" ht="13.5" customHeight="1">
      <c r="A13" s="225">
        <v>5</v>
      </c>
      <c r="B13" s="217"/>
      <c r="C13" s="727"/>
      <c r="D13" s="241"/>
      <c r="E13" s="241"/>
      <c r="F13" s="241"/>
      <c r="G13" s="241"/>
      <c r="H13" s="728"/>
      <c r="I13" s="729"/>
      <c r="J13" s="728"/>
      <c r="K13" s="729"/>
      <c r="L13" s="728"/>
      <c r="M13" s="728"/>
      <c r="N13" s="728"/>
      <c r="O13" s="728"/>
      <c r="P13" s="730"/>
      <c r="Q13" s="728"/>
      <c r="R13" s="728"/>
      <c r="S13" s="243"/>
      <c r="T13" s="731"/>
      <c r="U13" s="728"/>
      <c r="V13" s="732"/>
      <c r="W13" s="732"/>
      <c r="X13" s="232"/>
      <c r="Y13" s="733"/>
      <c r="Z13" s="728"/>
      <c r="AA13" s="734"/>
      <c r="AB13" s="728"/>
      <c r="AC13" s="731"/>
      <c r="AD13" s="731"/>
    </row>
    <row r="14" spans="1:1014" s="224" customFormat="1" ht="13.5" customHeight="1">
      <c r="A14" s="225">
        <v>6</v>
      </c>
      <c r="B14" s="217"/>
      <c r="C14" s="727"/>
      <c r="D14" s="241"/>
      <c r="E14" s="241"/>
      <c r="F14" s="241"/>
      <c r="G14" s="241"/>
      <c r="H14" s="728"/>
      <c r="I14" s="729"/>
      <c r="J14" s="728"/>
      <c r="K14" s="729"/>
      <c r="L14" s="728"/>
      <c r="M14" s="728"/>
      <c r="N14" s="728"/>
      <c r="O14" s="728"/>
      <c r="P14" s="730"/>
      <c r="Q14" s="728"/>
      <c r="R14" s="728"/>
      <c r="S14" s="728"/>
      <c r="T14" s="731"/>
      <c r="U14" s="728"/>
      <c r="V14" s="732"/>
      <c r="W14" s="732"/>
      <c r="X14" s="232"/>
      <c r="Y14" s="733"/>
      <c r="Z14" s="728"/>
      <c r="AA14" s="734"/>
      <c r="AB14" s="728"/>
      <c r="AC14" s="731"/>
      <c r="AD14" s="731"/>
    </row>
    <row r="15" spans="1:1014" s="224" customFormat="1" ht="13.5" customHeight="1">
      <c r="A15" s="225">
        <v>7</v>
      </c>
      <c r="B15" s="217"/>
      <c r="C15" s="727"/>
      <c r="D15" s="241"/>
      <c r="E15" s="241"/>
      <c r="F15" s="241"/>
      <c r="G15" s="241"/>
      <c r="H15" s="728"/>
      <c r="I15" s="729"/>
      <c r="J15" s="728"/>
      <c r="K15" s="729"/>
      <c r="L15" s="728"/>
      <c r="M15" s="728"/>
      <c r="N15" s="728"/>
      <c r="O15" s="728"/>
      <c r="P15" s="730"/>
      <c r="Q15" s="728"/>
      <c r="R15" s="728"/>
      <c r="S15" s="728"/>
      <c r="T15" s="731"/>
      <c r="U15" s="728"/>
      <c r="V15" s="732"/>
      <c r="W15" s="732"/>
      <c r="X15" s="232"/>
      <c r="Y15" s="733"/>
      <c r="Z15" s="728"/>
      <c r="AA15" s="734"/>
      <c r="AB15" s="728"/>
      <c r="AC15" s="731"/>
      <c r="AD15" s="731"/>
    </row>
    <row r="16" spans="1:1014" s="224" customFormat="1" ht="13.5" customHeight="1">
      <c r="A16" s="225">
        <v>8</v>
      </c>
      <c r="B16" s="217"/>
      <c r="C16" s="727"/>
      <c r="D16" s="241"/>
      <c r="E16" s="241"/>
      <c r="F16" s="241"/>
      <c r="G16" s="241"/>
      <c r="H16" s="728"/>
      <c r="I16" s="729"/>
      <c r="J16" s="728"/>
      <c r="K16" s="729"/>
      <c r="L16" s="728"/>
      <c r="M16" s="728"/>
      <c r="N16" s="728"/>
      <c r="O16" s="728"/>
      <c r="P16" s="730"/>
      <c r="Q16" s="728"/>
      <c r="R16" s="728"/>
      <c r="S16" s="728"/>
      <c r="T16" s="731"/>
      <c r="U16" s="728"/>
      <c r="V16" s="732"/>
      <c r="W16" s="732"/>
      <c r="X16" s="232"/>
      <c r="Y16" s="733"/>
      <c r="Z16" s="728"/>
      <c r="AA16" s="734"/>
      <c r="AB16" s="728"/>
      <c r="AC16" s="731"/>
      <c r="AD16" s="731"/>
    </row>
    <row r="17" spans="1:1017" s="224" customFormat="1" ht="13.5" customHeight="1">
      <c r="A17" s="225">
        <v>9</v>
      </c>
      <c r="B17" s="217"/>
      <c r="C17" s="727"/>
      <c r="D17" s="241"/>
      <c r="E17" s="241"/>
      <c r="F17" s="241"/>
      <c r="G17" s="241"/>
      <c r="H17" s="728"/>
      <c r="I17" s="729"/>
      <c r="J17" s="728"/>
      <c r="K17" s="729"/>
      <c r="L17" s="728"/>
      <c r="M17" s="728"/>
      <c r="N17" s="728"/>
      <c r="O17" s="728"/>
      <c r="P17" s="730"/>
      <c r="Q17" s="728"/>
      <c r="R17" s="728"/>
      <c r="S17" s="728"/>
      <c r="T17" s="731"/>
      <c r="U17" s="728"/>
      <c r="V17" s="732"/>
      <c r="W17" s="732"/>
      <c r="X17" s="232"/>
      <c r="Y17" s="733"/>
      <c r="Z17" s="728"/>
      <c r="AA17" s="734"/>
      <c r="AB17" s="728"/>
      <c r="AC17" s="731"/>
      <c r="AD17" s="731"/>
    </row>
    <row r="18" spans="1:1017" s="224" customFormat="1" ht="13.5" customHeight="1">
      <c r="A18" s="225">
        <v>10</v>
      </c>
      <c r="B18" s="217"/>
      <c r="C18" s="727"/>
      <c r="D18" s="241"/>
      <c r="E18" s="241"/>
      <c r="F18" s="241"/>
      <c r="G18" s="241"/>
      <c r="H18" s="728"/>
      <c r="I18" s="729"/>
      <c r="J18" s="728"/>
      <c r="K18" s="729"/>
      <c r="L18" s="728"/>
      <c r="M18" s="728"/>
      <c r="N18" s="728"/>
      <c r="O18" s="728"/>
      <c r="P18" s="730"/>
      <c r="Q18" s="728"/>
      <c r="R18" s="728"/>
      <c r="S18" s="728"/>
      <c r="T18" s="731"/>
      <c r="U18" s="728"/>
      <c r="V18" s="732"/>
      <c r="W18" s="732"/>
      <c r="X18" s="232"/>
      <c r="Y18" s="733"/>
      <c r="Z18" s="728"/>
      <c r="AA18" s="734"/>
      <c r="AB18" s="728"/>
      <c r="AC18" s="731"/>
      <c r="AD18" s="731"/>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85" priority="8">
      <formula>OR($AD10="X",$AC10="X")</formula>
    </cfRule>
  </conditionalFormatting>
  <conditionalFormatting sqref="A20:F21 A41:F881">
    <cfRule type="expression" dxfId="84" priority="20">
      <formula>OR($AD20="X",$AB20="X")</formula>
    </cfRule>
    <cfRule type="expression" dxfId="83" priority="21">
      <formula>AND($AD20=1,$AB20=1)</formula>
    </cfRule>
    <cfRule type="expression" dxfId="82" priority="22">
      <formula>$AD20=1</formula>
    </cfRule>
    <cfRule type="expression" dxfId="81" priority="23">
      <formula>$AB20=1</formula>
    </cfRule>
  </conditionalFormatting>
  <conditionalFormatting sqref="A9:G9 A10:A18">
    <cfRule type="expression" dxfId="80" priority="25">
      <formula>AND($AD9=1,$AC9=1)</formula>
    </cfRule>
    <cfRule type="expression" dxfId="79" priority="26">
      <formula>$AD9=1</formula>
    </cfRule>
    <cfRule type="expression" dxfId="78" priority="27">
      <formula>$AC9=1</formula>
    </cfRule>
  </conditionalFormatting>
  <conditionalFormatting sqref="A9:G9">
    <cfRule type="expression" dxfId="77" priority="24">
      <formula>OR($AD9="X",$AC9="X")</formula>
    </cfRule>
  </conditionalFormatting>
  <conditionalFormatting sqref="A9:G18">
    <cfRule type="expression" dxfId="76" priority="28">
      <formula>AND(NOT(ISBLANK($W9)),ISBLANK($AC9),ISBLANK($AD9))</formula>
    </cfRule>
  </conditionalFormatting>
  <conditionalFormatting sqref="B10:G18">
    <cfRule type="expression" dxfId="75" priority="12">
      <formula>OR($AD10="X",$AC10="X")</formula>
    </cfRule>
    <cfRule type="expression" dxfId="74" priority="13">
      <formula>AND($AD10=1,$AC10=1)</formula>
    </cfRule>
    <cfRule type="expression" dxfId="73" priority="14">
      <formula>$AD10=1</formula>
    </cfRule>
    <cfRule type="expression" dxfId="72" priority="15">
      <formula>$AC10=1</formula>
    </cfRule>
  </conditionalFormatting>
  <conditionalFormatting sqref="C9:C18">
    <cfRule type="expression" dxfId="71" priority="11">
      <formula>AND($R9="X",$B9&lt;&gt;"")</formula>
    </cfRule>
  </conditionalFormatting>
  <conditionalFormatting sqref="D9:D18">
    <cfRule type="expression" dxfId="70" priority="2">
      <formula>AND($R9="X",OR($B9&lt;&gt;"",$C9&lt;&gt;""))</formula>
    </cfRule>
  </conditionalFormatting>
  <conditionalFormatting sqref="E9:E18">
    <cfRule type="expression" dxfId="69"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68" priority="4">
      <formula>AND($R9="X",OR($B9&lt;&gt;"",$C9&lt;&gt;"",$D9&lt;&gt;"",$E9&lt;&gt;""))</formula>
    </cfRule>
  </conditionalFormatting>
  <conditionalFormatting sqref="G9:G18">
    <cfRule type="expression" dxfId="67" priority="1">
      <formula>AND($R9="X",OR($B9&lt;&gt;"",$C9&lt;&gt;"",$D9&lt;&gt;"",$E9&lt;&gt;"",$F9&lt;&gt;""))</formula>
    </cfRule>
  </conditionalFormatting>
  <conditionalFormatting sqref="H20:H21 H41:H881">
    <cfRule type="expression" dxfId="66" priority="19">
      <formula>$Q20="X"</formula>
    </cfRule>
  </conditionalFormatting>
  <conditionalFormatting sqref="I11:I18">
    <cfRule type="expression" dxfId="65" priority="10">
      <formula>$R11="X"</formula>
    </cfRule>
  </conditionalFormatting>
  <conditionalFormatting sqref="Q9:Q18">
    <cfRule type="cellIs" dxfId="64" priority="5" operator="equal">
      <formula>"1..1"</formula>
    </cfRule>
    <cfRule type="cellIs" dxfId="63" priority="6" operator="equal">
      <formula>"0..n"</formula>
    </cfRule>
    <cfRule type="cellIs" dxfId="62"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I9" activePane="bottomRight" state="frozen"/>
      <selection pane="topRight"/>
      <selection pane="bottomLeft"/>
      <selection pane="bottomRight" activeCell="K29" sqref="K29"/>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2600</v>
      </c>
      <c r="B1" s="128"/>
      <c r="C1" s="129" t="s">
        <v>813</v>
      </c>
      <c r="D1" s="128"/>
      <c r="E1" s="150" t="s">
        <v>814</v>
      </c>
      <c r="F1" s="157"/>
      <c r="G1" s="128"/>
      <c r="H1" s="148"/>
      <c r="I1" s="275"/>
      <c r="J1" s="148"/>
      <c r="K1" s="159"/>
      <c r="L1" s="96"/>
      <c r="M1" s="96"/>
      <c r="N1" s="96"/>
      <c r="O1" s="792" t="s">
        <v>816</v>
      </c>
      <c r="P1" s="792"/>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93" t="s">
        <v>828</v>
      </c>
      <c r="M7" s="793"/>
      <c r="N7" s="793"/>
      <c r="O7" s="793"/>
      <c r="P7" s="173"/>
      <c r="Q7" s="96"/>
      <c r="R7" s="96"/>
      <c r="S7" s="96"/>
      <c r="T7" s="277"/>
      <c r="U7" s="96"/>
      <c r="V7" s="702" t="s">
        <v>829</v>
      </c>
      <c r="W7" s="702" t="s">
        <v>829</v>
      </c>
      <c r="Y7" s="179"/>
      <c r="Z7" s="96"/>
      <c r="AA7" s="159"/>
      <c r="AB7" s="96"/>
      <c r="AC7" s="793" t="s">
        <v>830</v>
      </c>
      <c r="AD7" s="79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2601</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2602</v>
      </c>
      <c r="C9" s="414"/>
      <c r="D9" s="414"/>
      <c r="E9" s="414"/>
      <c r="F9" s="414"/>
      <c r="G9" s="414"/>
      <c r="H9" s="316" t="s">
        <v>2603</v>
      </c>
      <c r="I9" s="416" t="s">
        <v>1728</v>
      </c>
      <c r="J9" s="316" t="s">
        <v>2604</v>
      </c>
      <c r="K9" s="316" t="s">
        <v>1985</v>
      </c>
      <c r="L9" s="341" t="s">
        <v>864</v>
      </c>
      <c r="M9" s="341" t="s">
        <v>1985</v>
      </c>
      <c r="N9" s="417"/>
      <c r="O9" s="417"/>
      <c r="P9" s="417" t="s">
        <v>864</v>
      </c>
      <c r="Q9" s="416" t="s">
        <v>823</v>
      </c>
      <c r="R9" s="341" t="s">
        <v>864</v>
      </c>
      <c r="S9" s="341" t="s">
        <v>1985</v>
      </c>
      <c r="T9" s="417"/>
      <c r="U9" s="417"/>
      <c r="V9" s="502" t="s">
        <v>864</v>
      </c>
      <c r="W9" s="503" t="s">
        <v>864</v>
      </c>
      <c r="ALN9" s="238"/>
      <c r="ALO9" s="238"/>
      <c r="ALP9" s="238"/>
      <c r="ALQ9" s="238"/>
      <c r="ALR9" s="238"/>
      <c r="ALS9" s="238"/>
      <c r="ALT9" s="238"/>
      <c r="ALU9" s="238"/>
      <c r="ALV9" s="238"/>
      <c r="ALW9" s="238"/>
      <c r="ALX9" s="238"/>
      <c r="ALY9" s="238"/>
      <c r="ALZ9" s="238"/>
    </row>
    <row r="10" spans="1:1014" ht="14.25" customHeight="1">
      <c r="A10" s="395">
        <v>2</v>
      </c>
      <c r="B10" s="396"/>
      <c r="C10" s="396" t="s">
        <v>2605</v>
      </c>
      <c r="D10" s="465"/>
      <c r="E10" s="465"/>
      <c r="F10" s="465"/>
      <c r="G10" s="465"/>
      <c r="H10" s="322" t="s">
        <v>2606</v>
      </c>
      <c r="I10" s="322" t="s">
        <v>2607</v>
      </c>
      <c r="K10" s="322" t="s">
        <v>1218</v>
      </c>
      <c r="Q10" s="324" t="s">
        <v>820</v>
      </c>
      <c r="R10" s="224"/>
      <c r="S10" s="224" t="s">
        <v>863</v>
      </c>
      <c r="V10" s="95" t="s">
        <v>864</v>
      </c>
      <c r="W10" s="95" t="s">
        <v>864</v>
      </c>
    </row>
    <row r="11" spans="1:1014" ht="14.25" customHeight="1">
      <c r="A11" s="395">
        <v>3</v>
      </c>
      <c r="B11" s="396"/>
      <c r="C11" s="396" t="s">
        <v>2608</v>
      </c>
      <c r="D11" s="396"/>
      <c r="E11" s="396"/>
      <c r="F11" s="396"/>
      <c r="G11" s="396"/>
      <c r="H11" s="316" t="s">
        <v>2609</v>
      </c>
      <c r="I11" s="316" t="s">
        <v>2610</v>
      </c>
      <c r="K11" s="316" t="s">
        <v>879</v>
      </c>
      <c r="Q11" s="319" t="s">
        <v>820</v>
      </c>
      <c r="R11" s="224"/>
      <c r="S11" s="224" t="s">
        <v>879</v>
      </c>
      <c r="V11" s="95" t="s">
        <v>864</v>
      </c>
      <c r="W11" s="95" t="s">
        <v>864</v>
      </c>
    </row>
    <row r="12" spans="1:1014" ht="14.25" customHeight="1">
      <c r="A12" s="469">
        <v>4</v>
      </c>
      <c r="B12" s="396"/>
      <c r="C12" s="396" t="s">
        <v>2611</v>
      </c>
      <c r="D12" s="396"/>
      <c r="E12" s="396"/>
      <c r="F12" s="396"/>
      <c r="G12" s="396"/>
      <c r="H12" s="399" t="s">
        <v>2612</v>
      </c>
      <c r="I12" s="399" t="s">
        <v>2613</v>
      </c>
      <c r="K12" s="399" t="s">
        <v>2614</v>
      </c>
      <c r="Q12" s="332" t="s">
        <v>817</v>
      </c>
      <c r="R12" s="224"/>
      <c r="S12" s="224" t="s">
        <v>879</v>
      </c>
      <c r="V12" s="95" t="s">
        <v>864</v>
      </c>
      <c r="W12" s="95" t="s">
        <v>864</v>
      </c>
    </row>
    <row r="13" spans="1:1014" ht="14.25" customHeight="1">
      <c r="A13" s="395">
        <v>5</v>
      </c>
      <c r="B13" s="396"/>
      <c r="C13" s="396" t="s">
        <v>1167</v>
      </c>
      <c r="D13" s="396"/>
      <c r="E13" s="396"/>
      <c r="F13" s="396"/>
      <c r="G13" s="396"/>
      <c r="H13" s="398" t="s">
        <v>2615</v>
      </c>
      <c r="I13" s="393"/>
      <c r="K13" s="398" t="s">
        <v>1169</v>
      </c>
      <c r="Q13" s="394" t="s">
        <v>823</v>
      </c>
      <c r="R13" s="224" t="s">
        <v>864</v>
      </c>
      <c r="S13" s="316" t="s">
        <v>1169</v>
      </c>
      <c r="V13" s="95" t="s">
        <v>864</v>
      </c>
      <c r="W13" s="95" t="s">
        <v>864</v>
      </c>
    </row>
    <row r="14" spans="1:1014" ht="14.25" customHeight="1">
      <c r="A14" s="395">
        <v>6</v>
      </c>
      <c r="B14" s="396"/>
      <c r="C14" s="396"/>
      <c r="D14" s="396" t="s">
        <v>2004</v>
      </c>
      <c r="E14" s="396"/>
      <c r="F14" s="396"/>
      <c r="G14" s="396"/>
      <c r="H14" s="399" t="s">
        <v>2616</v>
      </c>
      <c r="I14" s="399" t="s">
        <v>2007</v>
      </c>
      <c r="K14" s="399" t="s">
        <v>1173</v>
      </c>
      <c r="Q14" s="324" t="s">
        <v>820</v>
      </c>
      <c r="R14" s="224"/>
      <c r="S14" s="322" t="s">
        <v>1092</v>
      </c>
      <c r="V14" s="95" t="s">
        <v>864</v>
      </c>
      <c r="W14" s="95" t="s">
        <v>864</v>
      </c>
    </row>
    <row r="15" spans="1:1014" ht="14.25" customHeight="1">
      <c r="A15" s="469">
        <v>7</v>
      </c>
      <c r="B15" s="396"/>
      <c r="C15" s="396"/>
      <c r="D15" s="396" t="s">
        <v>1176</v>
      </c>
      <c r="E15" s="396"/>
      <c r="F15" s="396"/>
      <c r="G15" s="396"/>
      <c r="H15" s="398" t="s">
        <v>2617</v>
      </c>
      <c r="I15" s="400" t="s">
        <v>2011</v>
      </c>
      <c r="K15" s="398" t="s">
        <v>1179</v>
      </c>
      <c r="Q15" s="319" t="s">
        <v>820</v>
      </c>
      <c r="R15" s="224"/>
      <c r="S15" s="316" t="s">
        <v>1092</v>
      </c>
      <c r="V15" s="95" t="s">
        <v>864</v>
      </c>
      <c r="W15" s="95" t="s">
        <v>864</v>
      </c>
    </row>
    <row r="16" spans="1:1014" ht="14.25" customHeight="1">
      <c r="A16" s="395">
        <v>8</v>
      </c>
      <c r="B16" s="396"/>
      <c r="C16" s="396"/>
      <c r="D16" s="396" t="s">
        <v>2013</v>
      </c>
      <c r="E16" s="396"/>
      <c r="F16" s="396"/>
      <c r="G16" s="396"/>
      <c r="H16" s="399" t="s">
        <v>2618</v>
      </c>
      <c r="I16" s="401">
        <v>1</v>
      </c>
      <c r="K16" s="399" t="s">
        <v>1182</v>
      </c>
      <c r="Q16" s="332" t="s">
        <v>817</v>
      </c>
      <c r="R16" s="224"/>
      <c r="S16" s="322" t="s">
        <v>1092</v>
      </c>
      <c r="V16" s="95" t="s">
        <v>864</v>
      </c>
      <c r="W16" s="95" t="s">
        <v>864</v>
      </c>
    </row>
    <row r="17" spans="1:23" ht="14.25" customHeight="1">
      <c r="A17" s="395">
        <v>9</v>
      </c>
      <c r="B17" s="396"/>
      <c r="C17" s="396" t="s">
        <v>2619</v>
      </c>
      <c r="D17" s="396"/>
      <c r="E17" s="396"/>
      <c r="F17" s="396"/>
      <c r="G17" s="396"/>
      <c r="H17" s="398" t="s">
        <v>2620</v>
      </c>
      <c r="I17" s="463">
        <v>80</v>
      </c>
      <c r="K17" s="398" t="s">
        <v>1190</v>
      </c>
      <c r="Q17" s="332" t="s">
        <v>817</v>
      </c>
      <c r="R17" s="224"/>
      <c r="S17" s="322" t="s">
        <v>1092</v>
      </c>
      <c r="V17" s="95" t="s">
        <v>864</v>
      </c>
      <c r="W17" s="95" t="s">
        <v>864</v>
      </c>
    </row>
    <row r="18" spans="1:23" ht="14.25" customHeight="1">
      <c r="A18" s="469">
        <v>10</v>
      </c>
      <c r="B18" s="396"/>
      <c r="C18" s="396" t="s">
        <v>2621</v>
      </c>
      <c r="D18" s="396"/>
      <c r="E18" s="396"/>
      <c r="F18" s="396"/>
      <c r="G18" s="396"/>
      <c r="H18" s="399" t="s">
        <v>2622</v>
      </c>
      <c r="I18" s="401">
        <v>96</v>
      </c>
      <c r="K18" s="399" t="s">
        <v>2623</v>
      </c>
      <c r="Q18" s="332" t="s">
        <v>817</v>
      </c>
      <c r="R18" s="224"/>
      <c r="S18" s="224" t="s">
        <v>863</v>
      </c>
      <c r="V18" s="95" t="s">
        <v>864</v>
      </c>
      <c r="W18" s="95" t="s">
        <v>864</v>
      </c>
    </row>
    <row r="19" spans="1:23" ht="14.25" customHeight="1">
      <c r="A19" s="395">
        <v>11</v>
      </c>
      <c r="B19" s="396"/>
      <c r="C19" s="396" t="s">
        <v>2624</v>
      </c>
      <c r="D19" s="396"/>
      <c r="E19" s="396"/>
      <c r="F19" s="396"/>
      <c r="G19" s="396"/>
      <c r="H19" s="398" t="s">
        <v>2625</v>
      </c>
      <c r="I19" s="463" t="s">
        <v>2626</v>
      </c>
      <c r="K19" s="398" t="s">
        <v>2627</v>
      </c>
      <c r="Q19" s="332" t="s">
        <v>817</v>
      </c>
      <c r="R19" s="224"/>
      <c r="S19" s="224" t="s">
        <v>863</v>
      </c>
      <c r="T19" s="456" t="s">
        <v>864</v>
      </c>
      <c r="U19" t="s">
        <v>2628</v>
      </c>
      <c r="V19" s="95" t="s">
        <v>864</v>
      </c>
      <c r="W19" s="95" t="s">
        <v>864</v>
      </c>
    </row>
    <row r="20" spans="1:23" ht="14.25" customHeight="1">
      <c r="A20" s="395">
        <v>12</v>
      </c>
      <c r="B20" s="396"/>
      <c r="C20" s="396" t="s">
        <v>2629</v>
      </c>
      <c r="D20" s="396"/>
      <c r="E20" s="396"/>
      <c r="F20" s="396"/>
      <c r="G20" s="396"/>
      <c r="H20" s="322" t="s">
        <v>2630</v>
      </c>
      <c r="I20" s="375" t="b">
        <v>1</v>
      </c>
      <c r="K20" s="322" t="s">
        <v>2631</v>
      </c>
      <c r="Q20" s="332" t="s">
        <v>817</v>
      </c>
      <c r="R20" s="224"/>
      <c r="S20" s="322" t="s">
        <v>1658</v>
      </c>
      <c r="T20" s="456"/>
      <c r="U20" s="225"/>
      <c r="V20" s="95" t="s">
        <v>864</v>
      </c>
      <c r="W20" s="95" t="s">
        <v>864</v>
      </c>
    </row>
    <row r="21" spans="1:23" ht="14.25" customHeight="1">
      <c r="A21" s="469">
        <v>13</v>
      </c>
      <c r="B21" s="396"/>
      <c r="C21" s="396" t="s">
        <v>2632</v>
      </c>
      <c r="D21" s="396"/>
      <c r="E21" s="396"/>
      <c r="F21" s="396"/>
      <c r="G21" s="396"/>
      <c r="H21" s="398" t="s">
        <v>2633</v>
      </c>
      <c r="I21" s="375" t="b">
        <v>1</v>
      </c>
      <c r="K21" s="398" t="s">
        <v>2634</v>
      </c>
      <c r="Q21" s="332" t="s">
        <v>817</v>
      </c>
      <c r="R21" s="224"/>
      <c r="S21" s="322" t="s">
        <v>1658</v>
      </c>
      <c r="T21" s="456"/>
      <c r="U21" s="225"/>
      <c r="V21" s="95" t="s">
        <v>864</v>
      </c>
      <c r="W21" s="95" t="s">
        <v>864</v>
      </c>
    </row>
    <row r="22" spans="1:23" ht="14.25" customHeight="1">
      <c r="A22" s="395">
        <v>14</v>
      </c>
      <c r="B22" s="396"/>
      <c r="C22" s="396" t="s">
        <v>2159</v>
      </c>
      <c r="D22" s="396"/>
      <c r="E22" s="396"/>
      <c r="F22" s="396"/>
      <c r="G22" s="396"/>
      <c r="H22" s="322" t="s">
        <v>2635</v>
      </c>
      <c r="I22" s="375" t="s">
        <v>2636</v>
      </c>
      <c r="K22" s="322" t="s">
        <v>888</v>
      </c>
      <c r="Q22" s="332" t="s">
        <v>817</v>
      </c>
      <c r="R22" s="224"/>
      <c r="S22" s="224" t="s">
        <v>863</v>
      </c>
      <c r="T22" s="238" t="s">
        <v>864</v>
      </c>
      <c r="U22" s="225" t="s">
        <v>2637</v>
      </c>
      <c r="V22" s="95" t="s">
        <v>864</v>
      </c>
      <c r="W22" s="95" t="s">
        <v>864</v>
      </c>
    </row>
    <row r="23" spans="1:23" ht="14.25" customHeight="1" thickBot="1">
      <c r="A23" s="490">
        <v>15</v>
      </c>
      <c r="B23" s="475"/>
      <c r="C23" s="475" t="s">
        <v>2638</v>
      </c>
      <c r="D23" s="475"/>
      <c r="E23" s="475"/>
      <c r="F23" s="475"/>
      <c r="G23" s="475"/>
      <c r="H23" s="493" t="s">
        <v>2639</v>
      </c>
      <c r="I23" s="494" t="s">
        <v>2640</v>
      </c>
      <c r="J23" s="478"/>
      <c r="K23" s="493" t="s">
        <v>2641</v>
      </c>
      <c r="L23" s="478"/>
      <c r="M23" s="478"/>
      <c r="N23" s="478"/>
      <c r="O23" s="478"/>
      <c r="P23" s="478"/>
      <c r="Q23" s="479" t="s">
        <v>817</v>
      </c>
      <c r="R23" s="481"/>
      <c r="S23" s="481" t="s">
        <v>863</v>
      </c>
      <c r="T23" s="480" t="s">
        <v>864</v>
      </c>
      <c r="U23" s="495" t="s">
        <v>2642</v>
      </c>
      <c r="V23" s="496" t="s">
        <v>864</v>
      </c>
      <c r="W23" s="496" t="s">
        <v>864</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2643</v>
      </c>
      <c r="B1" s="128"/>
      <c r="C1" s="129" t="s">
        <v>813</v>
      </c>
      <c r="D1" s="128"/>
      <c r="E1" s="150" t="s">
        <v>814</v>
      </c>
      <c r="F1" s="157"/>
      <c r="G1" s="128"/>
      <c r="H1" s="96"/>
      <c r="I1" s="225"/>
      <c r="J1" s="96"/>
      <c r="K1" s="159"/>
      <c r="L1" s="96"/>
      <c r="M1" s="96"/>
      <c r="N1" s="96"/>
      <c r="O1" s="792" t="s">
        <v>816</v>
      </c>
      <c r="P1" s="792"/>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93" t="s">
        <v>828</v>
      </c>
      <c r="M7" s="793"/>
      <c r="N7" s="793"/>
      <c r="O7" s="793"/>
      <c r="P7" s="173"/>
      <c r="Q7" s="96"/>
      <c r="R7" s="96"/>
      <c r="S7" s="96"/>
      <c r="T7" s="277"/>
      <c r="U7" s="96"/>
      <c r="V7" s="704" t="s">
        <v>829</v>
      </c>
      <c r="W7" s="704" t="s">
        <v>829</v>
      </c>
      <c r="Y7" s="179"/>
      <c r="Z7" s="96"/>
      <c r="AA7" s="159"/>
      <c r="AB7" s="96"/>
      <c r="AC7" s="793" t="s">
        <v>830</v>
      </c>
      <c r="AD7" s="79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2601</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2644</v>
      </c>
      <c r="C9" s="491"/>
      <c r="D9" s="474"/>
      <c r="E9" s="475"/>
      <c r="F9" s="475"/>
      <c r="G9" s="475"/>
      <c r="H9" s="492" t="s">
        <v>2645</v>
      </c>
      <c r="I9" s="492" t="s">
        <v>2607</v>
      </c>
      <c r="J9" s="478"/>
      <c r="K9" s="492" t="s">
        <v>1713</v>
      </c>
      <c r="L9" s="478"/>
      <c r="M9" s="478"/>
      <c r="N9" s="478"/>
      <c r="O9" s="478"/>
      <c r="P9" s="478"/>
      <c r="Q9" s="479" t="s">
        <v>893</v>
      </c>
      <c r="R9" s="481"/>
      <c r="S9" s="481" t="s">
        <v>863</v>
      </c>
      <c r="T9" s="478"/>
      <c r="U9" s="478"/>
      <c r="V9" s="478" t="s">
        <v>864</v>
      </c>
      <c r="W9" s="478" t="s">
        <v>864</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H28" sqref="H2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2646</v>
      </c>
      <c r="B1" s="128"/>
      <c r="C1" s="129" t="s">
        <v>813</v>
      </c>
      <c r="D1" s="128"/>
      <c r="E1" s="150" t="s">
        <v>814</v>
      </c>
      <c r="F1" s="157"/>
      <c r="G1" s="128"/>
      <c r="H1" s="96"/>
      <c r="I1" s="225"/>
      <c r="J1" s="96"/>
      <c r="K1" s="159"/>
      <c r="L1" s="96"/>
      <c r="M1" s="96"/>
      <c r="N1" s="96"/>
      <c r="O1" s="792" t="s">
        <v>816</v>
      </c>
      <c r="P1" s="792"/>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93" t="s">
        <v>828</v>
      </c>
      <c r="M7" s="793"/>
      <c r="N7" s="793"/>
      <c r="O7" s="793"/>
      <c r="P7" s="173"/>
      <c r="Q7" s="96"/>
      <c r="R7" s="96"/>
      <c r="S7" s="96"/>
      <c r="T7" s="277"/>
      <c r="U7" s="96"/>
      <c r="V7" s="704" t="s">
        <v>829</v>
      </c>
      <c r="W7" s="704" t="s">
        <v>829</v>
      </c>
      <c r="Y7" s="179"/>
      <c r="Z7" s="96"/>
      <c r="AA7" s="159"/>
      <c r="AB7" s="96"/>
      <c r="AC7" s="793" t="s">
        <v>830</v>
      </c>
      <c r="AD7" s="79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2601</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2092</v>
      </c>
      <c r="C9" s="392"/>
      <c r="D9" s="392"/>
      <c r="E9" s="396"/>
      <c r="F9" s="396"/>
      <c r="G9" s="396"/>
      <c r="H9" s="316" t="s">
        <v>2647</v>
      </c>
      <c r="I9" s="394"/>
      <c r="K9" s="316" t="s">
        <v>1365</v>
      </c>
      <c r="Q9" s="394" t="s">
        <v>823</v>
      </c>
      <c r="R9" s="224" t="s">
        <v>864</v>
      </c>
      <c r="S9" s="224" t="s">
        <v>1365</v>
      </c>
      <c r="T9" s="456"/>
      <c r="U9" s="224"/>
      <c r="V9" t="s">
        <v>864</v>
      </c>
      <c r="W9" t="s">
        <v>864</v>
      </c>
    </row>
    <row r="10" spans="1:1014" ht="13.5" customHeight="1">
      <c r="A10" s="395">
        <v>2</v>
      </c>
      <c r="B10" s="467"/>
      <c r="C10" s="467" t="s">
        <v>2605</v>
      </c>
      <c r="D10" s="467"/>
      <c r="E10" s="465"/>
      <c r="F10" s="465"/>
      <c r="G10" s="396"/>
      <c r="H10" s="322" t="s">
        <v>2606</v>
      </c>
      <c r="I10" s="322" t="s">
        <v>2607</v>
      </c>
      <c r="K10" s="322" t="s">
        <v>1218</v>
      </c>
      <c r="Q10" s="319" t="s">
        <v>820</v>
      </c>
      <c r="R10" s="224"/>
      <c r="S10" s="224" t="s">
        <v>863</v>
      </c>
      <c r="T10" s="456"/>
      <c r="U10" s="224"/>
      <c r="V10" t="s">
        <v>864</v>
      </c>
      <c r="W10" t="s">
        <v>864</v>
      </c>
    </row>
    <row r="11" spans="1:1014" ht="13.5" customHeight="1">
      <c r="A11" s="397">
        <v>3</v>
      </c>
      <c r="B11" s="392"/>
      <c r="C11" s="392" t="s">
        <v>2043</v>
      </c>
      <c r="D11" s="392"/>
      <c r="E11" s="396"/>
      <c r="F11" s="396"/>
      <c r="G11" s="396"/>
      <c r="H11" s="316" t="s">
        <v>2648</v>
      </c>
      <c r="I11" s="316" t="s">
        <v>2649</v>
      </c>
      <c r="K11" s="316" t="s">
        <v>2650</v>
      </c>
      <c r="Q11" s="319" t="s">
        <v>820</v>
      </c>
      <c r="R11" s="224"/>
      <c r="S11" s="224" t="s">
        <v>863</v>
      </c>
      <c r="T11" s="456"/>
      <c r="U11" s="224"/>
      <c r="V11" t="s">
        <v>864</v>
      </c>
      <c r="W11" t="s">
        <v>864</v>
      </c>
    </row>
    <row r="12" spans="1:1014" ht="13.5" customHeight="1">
      <c r="A12" s="395">
        <v>4</v>
      </c>
      <c r="B12" s="392"/>
      <c r="C12" s="392" t="s">
        <v>2122</v>
      </c>
      <c r="D12" s="392"/>
      <c r="E12" s="396"/>
      <c r="F12" s="396"/>
      <c r="G12" s="396"/>
      <c r="H12" s="322" t="s">
        <v>2651</v>
      </c>
      <c r="I12" s="322" t="s">
        <v>2652</v>
      </c>
      <c r="K12" s="322" t="s">
        <v>871</v>
      </c>
      <c r="Q12" s="332" t="s">
        <v>817</v>
      </c>
      <c r="R12" s="224"/>
      <c r="S12" s="224" t="s">
        <v>863</v>
      </c>
      <c r="T12" s="456"/>
      <c r="U12" s="224"/>
      <c r="V12" t="s">
        <v>864</v>
      </c>
      <c r="W12" t="s">
        <v>864</v>
      </c>
    </row>
    <row r="13" spans="1:1014" ht="13.5" customHeight="1">
      <c r="A13" s="397">
        <v>5</v>
      </c>
      <c r="B13" s="392"/>
      <c r="C13" s="392" t="s">
        <v>1702</v>
      </c>
      <c r="D13" s="392"/>
      <c r="E13" s="396"/>
      <c r="F13" s="396"/>
      <c r="G13" s="396"/>
      <c r="H13" s="316" t="s">
        <v>2653</v>
      </c>
      <c r="I13" s="316" t="s">
        <v>2214</v>
      </c>
      <c r="K13" s="316" t="s">
        <v>970</v>
      </c>
      <c r="Q13" s="324" t="s">
        <v>820</v>
      </c>
      <c r="R13" s="224"/>
      <c r="S13" s="224" t="s">
        <v>863</v>
      </c>
      <c r="T13" s="456" t="s">
        <v>864</v>
      </c>
      <c r="U13" s="224" t="s">
        <v>2654</v>
      </c>
      <c r="V13" t="s">
        <v>864</v>
      </c>
      <c r="W13" t="s">
        <v>864</v>
      </c>
    </row>
    <row r="14" spans="1:1014" ht="13.5" customHeight="1">
      <c r="A14" s="395">
        <v>6</v>
      </c>
      <c r="B14" s="392"/>
      <c r="C14" s="392" t="s">
        <v>2655</v>
      </c>
      <c r="D14" s="392"/>
      <c r="E14" s="396"/>
      <c r="F14" s="396"/>
      <c r="G14" s="396"/>
      <c r="H14" s="322" t="s">
        <v>2656</v>
      </c>
      <c r="I14" s="322" t="s">
        <v>2657</v>
      </c>
      <c r="K14" s="322" t="s">
        <v>2658</v>
      </c>
      <c r="Q14" s="332" t="s">
        <v>817</v>
      </c>
      <c r="R14" s="224"/>
      <c r="S14" s="224" t="s">
        <v>863</v>
      </c>
      <c r="T14" s="456" t="s">
        <v>864</v>
      </c>
      <c r="U14" s="224" t="s">
        <v>2659</v>
      </c>
      <c r="V14" t="s">
        <v>864</v>
      </c>
      <c r="W14" t="s">
        <v>864</v>
      </c>
    </row>
    <row r="15" spans="1:1014" ht="13.5" customHeight="1">
      <c r="A15" s="397">
        <v>7</v>
      </c>
      <c r="B15" s="392"/>
      <c r="C15" s="392" t="s">
        <v>2660</v>
      </c>
      <c r="D15" s="392"/>
      <c r="E15" s="396"/>
      <c r="F15" s="396"/>
      <c r="G15" s="396"/>
      <c r="H15" s="316" t="s">
        <v>2661</v>
      </c>
      <c r="I15" s="316" t="s">
        <v>2662</v>
      </c>
      <c r="K15" s="316" t="s">
        <v>2663</v>
      </c>
      <c r="Q15" s="332" t="s">
        <v>817</v>
      </c>
      <c r="R15" s="224"/>
      <c r="S15" s="224" t="s">
        <v>863</v>
      </c>
      <c r="T15" s="456" t="s">
        <v>864</v>
      </c>
      <c r="U15" s="224" t="s">
        <v>2664</v>
      </c>
      <c r="V15" t="s">
        <v>864</v>
      </c>
      <c r="W15" t="s">
        <v>864</v>
      </c>
    </row>
    <row r="16" spans="1:1014" ht="13.5" customHeight="1">
      <c r="A16" s="395">
        <v>8</v>
      </c>
      <c r="B16" s="392"/>
      <c r="C16" s="392" t="s">
        <v>2107</v>
      </c>
      <c r="D16" s="392"/>
      <c r="E16" s="396"/>
      <c r="F16" s="396"/>
      <c r="G16" s="396"/>
      <c r="H16" s="322" t="s">
        <v>2665</v>
      </c>
      <c r="I16" s="322" t="s">
        <v>2666</v>
      </c>
      <c r="K16" s="322" t="s">
        <v>2667</v>
      </c>
      <c r="Q16" s="332" t="s">
        <v>817</v>
      </c>
      <c r="R16" s="224"/>
      <c r="S16" s="224" t="s">
        <v>863</v>
      </c>
      <c r="T16" s="456" t="s">
        <v>864</v>
      </c>
      <c r="U16" s="224" t="s">
        <v>2668</v>
      </c>
      <c r="V16" t="s">
        <v>864</v>
      </c>
      <c r="W16" t="s">
        <v>864</v>
      </c>
    </row>
    <row r="17" spans="1:23" ht="13.5" customHeight="1">
      <c r="A17" s="397">
        <v>9</v>
      </c>
      <c r="B17" s="392"/>
      <c r="C17" s="392" t="s">
        <v>2168</v>
      </c>
      <c r="D17" s="392"/>
      <c r="E17" s="396"/>
      <c r="F17" s="396"/>
      <c r="G17" s="396"/>
      <c r="H17" s="398" t="s">
        <v>2169</v>
      </c>
      <c r="I17" s="393"/>
      <c r="K17" s="316" t="s">
        <v>2669</v>
      </c>
      <c r="Q17" s="394" t="s">
        <v>823</v>
      </c>
      <c r="R17" s="224" t="s">
        <v>864</v>
      </c>
      <c r="S17" s="224" t="s">
        <v>1264</v>
      </c>
      <c r="T17" s="456"/>
      <c r="U17" s="224"/>
      <c r="V17" t="s">
        <v>864</v>
      </c>
      <c r="W17" t="s">
        <v>864</v>
      </c>
    </row>
    <row r="18" spans="1:23" ht="13.5" customHeight="1">
      <c r="A18" s="470">
        <v>10</v>
      </c>
      <c r="B18" s="468"/>
      <c r="C18" s="468"/>
      <c r="D18" s="468" t="s">
        <v>1669</v>
      </c>
      <c r="E18" s="466"/>
      <c r="F18" s="466"/>
      <c r="G18" s="466"/>
      <c r="H18" s="471" t="s">
        <v>2670</v>
      </c>
      <c r="I18" s="471" t="s">
        <v>1268</v>
      </c>
      <c r="K18" s="471" t="s">
        <v>970</v>
      </c>
      <c r="Q18" s="472" t="s">
        <v>817</v>
      </c>
      <c r="R18" s="224"/>
      <c r="S18" s="504" t="s">
        <v>863</v>
      </c>
      <c r="T18" s="456" t="s">
        <v>864</v>
      </c>
      <c r="U18" s="224" t="s">
        <v>2671</v>
      </c>
      <c r="V18" t="s">
        <v>864</v>
      </c>
      <c r="W18" t="s">
        <v>864</v>
      </c>
    </row>
    <row r="19" spans="1:23" ht="13.5" customHeight="1" thickBot="1">
      <c r="A19" s="473">
        <v>11</v>
      </c>
      <c r="B19" s="474"/>
      <c r="C19" s="474"/>
      <c r="D19" s="474" t="s">
        <v>2174</v>
      </c>
      <c r="E19" s="475"/>
      <c r="F19" s="475"/>
      <c r="G19" s="475"/>
      <c r="H19" s="476" t="s">
        <v>2672</v>
      </c>
      <c r="I19" s="477" t="s">
        <v>2673</v>
      </c>
      <c r="J19" s="478"/>
      <c r="K19" s="476" t="s">
        <v>1013</v>
      </c>
      <c r="L19" s="478"/>
      <c r="M19" s="478"/>
      <c r="N19" s="478"/>
      <c r="O19" s="478"/>
      <c r="P19" s="478"/>
      <c r="Q19" s="479" t="s">
        <v>817</v>
      </c>
      <c r="R19" s="481"/>
      <c r="S19" s="505" t="s">
        <v>863</v>
      </c>
      <c r="T19" s="480"/>
      <c r="U19" s="481"/>
      <c r="V19" s="478" t="s">
        <v>864</v>
      </c>
      <c r="W19" s="478" t="s">
        <v>864</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11" activePane="bottomRight" state="frozen"/>
      <selection pane="topRight"/>
      <selection pane="bottomLeft"/>
      <selection pane="bottomRight" activeCell="D11" sqref="D1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2674</v>
      </c>
      <c r="B1" s="272"/>
      <c r="C1" s="129" t="s">
        <v>813</v>
      </c>
      <c r="D1" s="128"/>
      <c r="E1" s="800" t="s">
        <v>814</v>
      </c>
      <c r="F1" s="800"/>
      <c r="G1" s="128"/>
      <c r="H1" s="796" t="s">
        <v>1728</v>
      </c>
      <c r="I1" s="796"/>
      <c r="J1" s="796"/>
      <c r="K1" s="96"/>
      <c r="L1" s="96"/>
      <c r="M1" s="96"/>
      <c r="N1" s="96"/>
      <c r="O1" s="801" t="s">
        <v>816</v>
      </c>
      <c r="P1" s="801"/>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818</v>
      </c>
      <c r="D2" s="128"/>
      <c r="E2" s="807" t="s">
        <v>819</v>
      </c>
      <c r="F2" s="807"/>
      <c r="G2" s="128"/>
      <c r="H2" s="796"/>
      <c r="I2" s="796"/>
      <c r="J2" s="796"/>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821</v>
      </c>
      <c r="D3" s="128"/>
      <c r="E3" s="806" t="s">
        <v>822</v>
      </c>
      <c r="F3" s="806"/>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824</v>
      </c>
      <c r="D4" s="128"/>
      <c r="E4" s="804" t="s">
        <v>825</v>
      </c>
      <c r="F4" s="805"/>
      <c r="G4" s="137" t="s">
        <v>1728</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1728</v>
      </c>
      <c r="E5" s="802" t="s">
        <v>912</v>
      </c>
      <c r="F5" s="803"/>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827</v>
      </c>
      <c r="D6" s="138" t="s">
        <v>1728</v>
      </c>
      <c r="E6" s="128"/>
      <c r="F6" s="138" t="s">
        <v>1728</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1728</v>
      </c>
      <c r="D7" s="409" t="s">
        <v>1728</v>
      </c>
      <c r="E7" s="303" t="s">
        <v>1728</v>
      </c>
      <c r="F7" s="303" t="s">
        <v>1728</v>
      </c>
      <c r="G7" s="96"/>
      <c r="H7" s="96"/>
      <c r="I7" s="5"/>
      <c r="J7" s="96"/>
      <c r="K7" s="96"/>
      <c r="L7" s="797" t="s">
        <v>828</v>
      </c>
      <c r="M7" s="797"/>
      <c r="N7" s="797"/>
      <c r="O7" s="797"/>
      <c r="P7" s="96"/>
      <c r="Q7" s="96"/>
      <c r="R7" s="96"/>
      <c r="S7" s="96"/>
      <c r="T7" s="96"/>
      <c r="U7" s="96"/>
      <c r="V7" s="410" t="s">
        <v>829</v>
      </c>
      <c r="W7" s="410" t="s">
        <v>829</v>
      </c>
      <c r="Y7" s="96"/>
      <c r="Z7" s="96"/>
      <c r="AA7" s="96"/>
      <c r="AB7" s="96"/>
      <c r="AC7" s="797" t="s">
        <v>830</v>
      </c>
      <c r="AD7" s="79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831</v>
      </c>
      <c r="B8" s="438" t="s">
        <v>832</v>
      </c>
      <c r="C8" s="438" t="s">
        <v>833</v>
      </c>
      <c r="D8" s="438" t="s">
        <v>834</v>
      </c>
      <c r="E8" s="438" t="s">
        <v>835</v>
      </c>
      <c r="F8" s="438" t="s">
        <v>836</v>
      </c>
      <c r="G8" s="438" t="s">
        <v>837</v>
      </c>
      <c r="H8" s="436" t="s">
        <v>9</v>
      </c>
      <c r="I8" s="436" t="s">
        <v>838</v>
      </c>
      <c r="J8" s="436" t="s">
        <v>841</v>
      </c>
      <c r="K8" s="436" t="s">
        <v>842</v>
      </c>
      <c r="L8" s="436" t="s">
        <v>843</v>
      </c>
      <c r="M8" s="436" t="s">
        <v>844</v>
      </c>
      <c r="N8" s="436" t="s">
        <v>845</v>
      </c>
      <c r="O8" s="436" t="s">
        <v>846</v>
      </c>
      <c r="P8" s="436" t="s">
        <v>847</v>
      </c>
      <c r="Q8" s="436" t="s">
        <v>677</v>
      </c>
      <c r="R8" s="436" t="s">
        <v>3</v>
      </c>
      <c r="S8" s="436" t="s">
        <v>2675</v>
      </c>
      <c r="T8" s="436" t="s">
        <v>914</v>
      </c>
      <c r="U8" s="436" t="s">
        <v>849</v>
      </c>
      <c r="V8" s="439" t="s">
        <v>850</v>
      </c>
      <c r="W8" s="439" t="s">
        <v>851</v>
      </c>
      <c r="X8" s="440" t="s">
        <v>852</v>
      </c>
      <c r="Y8" s="441" t="s">
        <v>853</v>
      </c>
      <c r="Z8" s="441" t="s">
        <v>854</v>
      </c>
      <c r="AA8" s="442" t="s">
        <v>855</v>
      </c>
      <c r="AB8" s="441" t="s">
        <v>856</v>
      </c>
      <c r="AC8" s="441" t="s">
        <v>857</v>
      </c>
      <c r="AD8" s="443" t="s">
        <v>915</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2676</v>
      </c>
      <c r="C9" s="321"/>
      <c r="D9" s="321"/>
      <c r="E9" s="414"/>
      <c r="F9" s="414"/>
      <c r="G9" s="414"/>
      <c r="H9" s="435" t="s">
        <v>2677</v>
      </c>
      <c r="I9" s="415"/>
      <c r="J9" s="417"/>
      <c r="K9" s="316" t="s">
        <v>2678</v>
      </c>
      <c r="L9" s="417"/>
      <c r="M9" s="417"/>
      <c r="N9" s="417"/>
      <c r="O9" s="417"/>
      <c r="P9" s="417"/>
      <c r="Q9" s="416" t="s">
        <v>820</v>
      </c>
      <c r="R9" s="341" t="s">
        <v>864</v>
      </c>
      <c r="S9" s="341" t="s">
        <v>2678</v>
      </c>
      <c r="T9" s="417"/>
      <c r="U9" s="417"/>
      <c r="V9" s="417" t="s">
        <v>864</v>
      </c>
      <c r="W9" s="417" t="s">
        <v>864</v>
      </c>
    </row>
    <row r="10" spans="1:1014" ht="15" customHeight="1">
      <c r="A10" s="424">
        <v>2</v>
      </c>
      <c r="B10" s="321"/>
      <c r="C10" s="321" t="s">
        <v>2679</v>
      </c>
      <c r="D10" s="321"/>
      <c r="E10" s="414"/>
      <c r="F10" s="414"/>
      <c r="G10" s="414"/>
      <c r="H10" s="447" t="s">
        <v>2680</v>
      </c>
      <c r="I10" s="419">
        <v>101</v>
      </c>
      <c r="J10" s="423"/>
      <c r="K10" s="420" t="s">
        <v>2681</v>
      </c>
      <c r="L10" s="421"/>
      <c r="M10" s="421"/>
      <c r="N10" s="421"/>
      <c r="O10" s="421"/>
      <c r="P10" s="421"/>
      <c r="Q10" s="416" t="s">
        <v>820</v>
      </c>
      <c r="R10" s="344"/>
      <c r="S10" s="344" t="s">
        <v>1092</v>
      </c>
      <c r="T10" s="421"/>
      <c r="U10" s="421"/>
      <c r="V10" s="421" t="s">
        <v>864</v>
      </c>
      <c r="W10" s="421" t="s">
        <v>864</v>
      </c>
    </row>
    <row r="11" spans="1:1014" ht="15" customHeight="1">
      <c r="A11" s="424">
        <v>3</v>
      </c>
      <c r="B11" s="321"/>
      <c r="C11" s="321" t="s">
        <v>2682</v>
      </c>
      <c r="D11" s="321"/>
      <c r="E11" s="414"/>
      <c r="F11" s="414"/>
      <c r="G11" s="414"/>
      <c r="H11" s="446" t="s">
        <v>2683</v>
      </c>
      <c r="I11" s="422" t="s">
        <v>2684</v>
      </c>
      <c r="J11" s="417"/>
      <c r="K11" s="316" t="s">
        <v>2685</v>
      </c>
      <c r="L11" s="417"/>
      <c r="M11" s="417"/>
      <c r="N11" s="417"/>
      <c r="O11" s="417"/>
      <c r="P11" s="417"/>
      <c r="Q11" s="416" t="s">
        <v>820</v>
      </c>
      <c r="R11" s="341"/>
      <c r="S11" s="341" t="s">
        <v>863</v>
      </c>
      <c r="T11" s="417"/>
      <c r="U11" s="417"/>
      <c r="V11" s="417" t="s">
        <v>864</v>
      </c>
      <c r="W11" s="417" t="s">
        <v>864</v>
      </c>
    </row>
    <row r="12" spans="1:1014" ht="15" customHeight="1">
      <c r="A12" s="424">
        <v>4</v>
      </c>
      <c r="B12" s="321" t="s">
        <v>2686</v>
      </c>
      <c r="C12" s="321"/>
      <c r="D12" s="321"/>
      <c r="E12" s="414"/>
      <c r="F12" s="414"/>
      <c r="G12" s="414"/>
      <c r="H12" s="448" t="s">
        <v>2687</v>
      </c>
      <c r="I12" s="419" t="s">
        <v>2688</v>
      </c>
      <c r="J12" s="423"/>
      <c r="K12" s="420" t="s">
        <v>2689</v>
      </c>
      <c r="L12" s="421"/>
      <c r="M12" s="421"/>
      <c r="N12" s="421"/>
      <c r="O12" s="421"/>
      <c r="P12" s="421"/>
      <c r="Q12" s="416" t="s">
        <v>820</v>
      </c>
      <c r="R12" s="344"/>
      <c r="S12" s="344" t="s">
        <v>863</v>
      </c>
      <c r="T12" s="421"/>
      <c r="U12" s="421"/>
      <c r="V12" s="421" t="s">
        <v>864</v>
      </c>
      <c r="W12" s="421" t="s">
        <v>864</v>
      </c>
    </row>
    <row r="13" spans="1:1014" ht="15" customHeight="1">
      <c r="A13" s="429">
        <v>5</v>
      </c>
      <c r="B13" s="430" t="s">
        <v>2690</v>
      </c>
      <c r="C13" s="430"/>
      <c r="D13" s="430"/>
      <c r="E13" s="431"/>
      <c r="F13" s="431"/>
      <c r="G13" s="431"/>
      <c r="H13" s="449" t="s">
        <v>2691</v>
      </c>
      <c r="I13" s="432"/>
      <c r="J13" s="433"/>
      <c r="K13" s="432" t="s">
        <v>2692</v>
      </c>
      <c r="L13" s="433"/>
      <c r="M13" s="433"/>
      <c r="N13" s="433"/>
      <c r="O13" s="433"/>
      <c r="P13" s="433"/>
      <c r="Q13" s="434" t="s">
        <v>817</v>
      </c>
      <c r="R13" s="506" t="s">
        <v>864</v>
      </c>
      <c r="S13" s="507" t="s">
        <v>2692</v>
      </c>
      <c r="T13" s="433"/>
      <c r="U13" s="433"/>
      <c r="V13" s="433" t="s">
        <v>864</v>
      </c>
      <c r="W13" s="433" t="s">
        <v>864</v>
      </c>
    </row>
    <row r="14" spans="1:1014" ht="15" customHeight="1" thickBot="1">
      <c r="A14" s="483">
        <v>6</v>
      </c>
      <c r="B14" s="484" t="s">
        <v>2693</v>
      </c>
      <c r="C14" s="484"/>
      <c r="D14" s="484"/>
      <c r="E14" s="485"/>
      <c r="F14" s="485"/>
      <c r="G14" s="485"/>
      <c r="H14" s="486" t="s">
        <v>2694</v>
      </c>
      <c r="I14" s="487"/>
      <c r="J14" s="488"/>
      <c r="K14" s="476" t="s">
        <v>2695</v>
      </c>
      <c r="L14" s="488"/>
      <c r="M14" s="488"/>
      <c r="N14" s="488"/>
      <c r="O14" s="488"/>
      <c r="P14" s="488"/>
      <c r="Q14" s="489" t="s">
        <v>820</v>
      </c>
      <c r="R14" s="508"/>
      <c r="S14" s="508" t="s">
        <v>863</v>
      </c>
      <c r="T14" s="488"/>
      <c r="U14" s="488"/>
      <c r="V14" s="488" t="s">
        <v>864</v>
      </c>
      <c r="W14" s="488" t="s">
        <v>864</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9.875" customWidth="1"/>
    <col min="24" max="30" width="9" customWidth="1"/>
  </cols>
  <sheetData>
    <row r="1" spans="1:1014" ht="14.25" customHeight="1">
      <c r="A1" s="272" t="s">
        <v>2696</v>
      </c>
      <c r="B1" s="128"/>
      <c r="C1" s="129" t="s">
        <v>813</v>
      </c>
      <c r="D1" s="128"/>
      <c r="E1" s="293" t="s">
        <v>814</v>
      </c>
      <c r="F1" s="128"/>
      <c r="G1" s="128"/>
      <c r="H1" s="796" t="s">
        <v>1728</v>
      </c>
      <c r="I1" s="796"/>
      <c r="J1" s="96"/>
      <c r="K1" s="96"/>
      <c r="L1" s="96"/>
      <c r="M1" s="96"/>
      <c r="N1" s="96"/>
      <c r="O1" s="801" t="s">
        <v>816</v>
      </c>
      <c r="P1" s="801"/>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96"/>
      <c r="I2" s="796"/>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1728</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1728</v>
      </c>
      <c r="E5" s="407" t="s">
        <v>912</v>
      </c>
      <c r="F5" s="146" t="s">
        <v>1728</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1728</v>
      </c>
      <c r="E6" s="128"/>
      <c r="F6" s="138" t="s">
        <v>1728</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1728</v>
      </c>
      <c r="D7" s="409" t="s">
        <v>1728</v>
      </c>
      <c r="E7" s="303" t="s">
        <v>1728</v>
      </c>
      <c r="F7" s="303" t="s">
        <v>1728</v>
      </c>
      <c r="G7" s="96"/>
      <c r="H7" s="96"/>
      <c r="I7" s="5"/>
      <c r="J7" s="96"/>
      <c r="K7" s="96"/>
      <c r="L7" s="797" t="s">
        <v>828</v>
      </c>
      <c r="M7" s="797"/>
      <c r="N7" s="797"/>
      <c r="O7" s="797"/>
      <c r="P7" s="96"/>
      <c r="Q7" s="96"/>
      <c r="R7" s="96"/>
      <c r="S7" s="96"/>
      <c r="T7" s="96"/>
      <c r="V7" s="410" t="s">
        <v>829</v>
      </c>
      <c r="W7" s="410" t="s">
        <v>829</v>
      </c>
      <c r="Y7" s="96"/>
      <c r="Z7" s="96"/>
      <c r="AA7" s="96"/>
      <c r="AB7" s="96"/>
      <c r="AC7" s="797" t="s">
        <v>830</v>
      </c>
      <c r="AD7" s="79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831</v>
      </c>
      <c r="B8" s="411" t="s">
        <v>832</v>
      </c>
      <c r="C8" s="411" t="s">
        <v>833</v>
      </c>
      <c r="D8" s="411" t="s">
        <v>834</v>
      </c>
      <c r="E8" s="411" t="s">
        <v>835</v>
      </c>
      <c r="F8" s="411" t="s">
        <v>836</v>
      </c>
      <c r="G8" s="411" t="s">
        <v>837</v>
      </c>
      <c r="H8" s="309" t="s">
        <v>9</v>
      </c>
      <c r="I8" s="309" t="s">
        <v>838</v>
      </c>
      <c r="J8" s="309" t="s">
        <v>841</v>
      </c>
      <c r="K8" s="309" t="s">
        <v>842</v>
      </c>
      <c r="L8" s="436" t="s">
        <v>843</v>
      </c>
      <c r="M8" s="436" t="s">
        <v>844</v>
      </c>
      <c r="N8" s="436" t="s">
        <v>845</v>
      </c>
      <c r="O8" s="436" t="s">
        <v>846</v>
      </c>
      <c r="P8" s="436" t="s">
        <v>847</v>
      </c>
      <c r="Q8" s="309" t="s">
        <v>677</v>
      </c>
      <c r="R8" s="309" t="s">
        <v>3</v>
      </c>
      <c r="S8" s="309" t="s">
        <v>2675</v>
      </c>
      <c r="T8" s="309" t="s">
        <v>914</v>
      </c>
      <c r="U8" s="309" t="s">
        <v>849</v>
      </c>
      <c r="V8" s="310" t="s">
        <v>850</v>
      </c>
      <c r="W8" s="412"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2697</v>
      </c>
      <c r="C9" s="321"/>
      <c r="D9" s="321"/>
      <c r="E9" s="414"/>
      <c r="F9" s="414"/>
      <c r="G9" s="414"/>
      <c r="H9" s="435" t="s">
        <v>2698</v>
      </c>
      <c r="I9" s="398"/>
      <c r="J9" s="417"/>
      <c r="K9" s="316" t="s">
        <v>2699</v>
      </c>
      <c r="L9" s="316"/>
      <c r="M9" s="316"/>
      <c r="N9" s="316"/>
      <c r="O9" s="316"/>
      <c r="P9" s="316"/>
      <c r="Q9" s="416" t="s">
        <v>820</v>
      </c>
      <c r="R9" s="341"/>
      <c r="S9" s="341" t="s">
        <v>863</v>
      </c>
      <c r="T9" s="417"/>
      <c r="U9" s="417"/>
      <c r="V9" s="417" t="s">
        <v>864</v>
      </c>
      <c r="W9" s="418"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9.375" customWidth="1"/>
    <col min="23" max="23" width="8.5" customWidth="1"/>
    <col min="26" max="26" width="7.375" customWidth="1"/>
    <col min="27" max="27" width="11" bestFit="1" customWidth="1"/>
    <col min="30" max="36" width="0" hidden="1" customWidth="1"/>
  </cols>
  <sheetData>
    <row r="1" spans="1:1020" ht="14.25" customHeight="1">
      <c r="A1" s="272" t="s">
        <v>2700</v>
      </c>
      <c r="B1" s="272"/>
      <c r="C1" s="129" t="s">
        <v>813</v>
      </c>
      <c r="D1" s="128"/>
      <c r="E1" s="293" t="s">
        <v>814</v>
      </c>
      <c r="F1" s="128"/>
      <c r="G1" s="128"/>
      <c r="H1" s="796" t="s">
        <v>1728</v>
      </c>
      <c r="I1" s="796"/>
      <c r="J1" s="294"/>
      <c r="K1" s="96"/>
      <c r="L1" s="96"/>
      <c r="M1" s="96"/>
      <c r="N1" s="96"/>
      <c r="O1" s="801" t="s">
        <v>816</v>
      </c>
      <c r="P1" s="801"/>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818</v>
      </c>
      <c r="D2" s="128"/>
      <c r="E2" s="296" t="s">
        <v>819</v>
      </c>
      <c r="F2" s="128"/>
      <c r="G2" s="128"/>
      <c r="H2" s="796"/>
      <c r="I2" s="796"/>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824</v>
      </c>
      <c r="D4" s="128"/>
      <c r="E4" s="300" t="s">
        <v>825</v>
      </c>
      <c r="F4" s="128"/>
      <c r="G4" s="137" t="s">
        <v>1728</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1728</v>
      </c>
      <c r="E5" s="407" t="s">
        <v>912</v>
      </c>
      <c r="F5" s="146" t="s">
        <v>1728</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827</v>
      </c>
      <c r="D6" s="138" t="s">
        <v>1728</v>
      </c>
      <c r="E6" s="128"/>
      <c r="F6" s="138" t="s">
        <v>1728</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1728</v>
      </c>
      <c r="D7" s="409" t="s">
        <v>1728</v>
      </c>
      <c r="E7" s="303" t="s">
        <v>1728</v>
      </c>
      <c r="F7" s="303" t="s">
        <v>1728</v>
      </c>
      <c r="G7" s="96"/>
      <c r="H7" s="96"/>
      <c r="I7" s="5"/>
      <c r="J7" s="5"/>
      <c r="K7" s="96"/>
      <c r="L7" s="797" t="s">
        <v>828</v>
      </c>
      <c r="M7" s="797"/>
      <c r="N7" s="797"/>
      <c r="O7" s="797"/>
      <c r="P7" s="96"/>
      <c r="Q7" s="96"/>
      <c r="R7" s="96"/>
      <c r="S7" s="96"/>
      <c r="T7" s="96"/>
      <c r="U7" s="96"/>
      <c r="V7" s="410" t="s">
        <v>829</v>
      </c>
      <c r="W7" s="410" t="s">
        <v>829</v>
      </c>
      <c r="Y7" s="96"/>
      <c r="Z7" s="96"/>
      <c r="AA7" s="96"/>
      <c r="AB7" s="96"/>
      <c r="AC7" s="797" t="s">
        <v>830</v>
      </c>
      <c r="AD7" s="79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831</v>
      </c>
      <c r="B8" s="426" t="s">
        <v>832</v>
      </c>
      <c r="C8" s="426" t="s">
        <v>833</v>
      </c>
      <c r="D8" s="426" t="s">
        <v>834</v>
      </c>
      <c r="E8" s="426" t="s">
        <v>835</v>
      </c>
      <c r="F8" s="426" t="s">
        <v>836</v>
      </c>
      <c r="G8" s="426" t="s">
        <v>837</v>
      </c>
      <c r="H8" s="427" t="s">
        <v>9</v>
      </c>
      <c r="I8" s="427" t="s">
        <v>838</v>
      </c>
      <c r="J8" s="427" t="s">
        <v>841</v>
      </c>
      <c r="K8" s="427" t="s">
        <v>842</v>
      </c>
      <c r="L8" s="436" t="s">
        <v>843</v>
      </c>
      <c r="M8" s="436" t="s">
        <v>844</v>
      </c>
      <c r="N8" s="436" t="s">
        <v>845</v>
      </c>
      <c r="O8" s="436" t="s">
        <v>846</v>
      </c>
      <c r="P8" s="436" t="s">
        <v>847</v>
      </c>
      <c r="Q8" s="427" t="s">
        <v>677</v>
      </c>
      <c r="R8" s="427" t="s">
        <v>3</v>
      </c>
      <c r="S8" s="427" t="s">
        <v>2675</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2701</v>
      </c>
      <c r="C9" s="450"/>
      <c r="D9" s="321"/>
      <c r="E9" s="414"/>
      <c r="F9" s="414"/>
      <c r="G9" s="414"/>
      <c r="H9" s="316" t="s">
        <v>2702</v>
      </c>
      <c r="I9" s="416"/>
      <c r="J9" s="398"/>
      <c r="K9" s="316" t="s">
        <v>2703</v>
      </c>
      <c r="L9" s="316"/>
      <c r="M9" s="316"/>
      <c r="N9" s="316"/>
      <c r="O9" s="316"/>
      <c r="P9" s="316"/>
      <c r="Q9" s="416" t="s">
        <v>820</v>
      </c>
      <c r="R9" s="341"/>
      <c r="S9" s="341" t="s">
        <v>863</v>
      </c>
      <c r="T9" s="417"/>
      <c r="U9" s="417"/>
      <c r="V9" s="417" t="s">
        <v>864</v>
      </c>
      <c r="W9" s="417" t="s">
        <v>864</v>
      </c>
    </row>
    <row r="10" spans="1:1020" ht="15" customHeight="1">
      <c r="A10" s="414">
        <v>2</v>
      </c>
      <c r="B10" s="321" t="s">
        <v>2704</v>
      </c>
      <c r="C10" s="450"/>
      <c r="D10" s="321"/>
      <c r="E10" s="414"/>
      <c r="F10" s="414"/>
      <c r="G10" s="414"/>
      <c r="H10" s="316" t="s">
        <v>2705</v>
      </c>
      <c r="I10" s="416"/>
      <c r="J10" s="398"/>
      <c r="K10" s="316" t="s">
        <v>2706</v>
      </c>
      <c r="L10" s="316"/>
      <c r="M10" s="316"/>
      <c r="N10" s="316"/>
      <c r="O10" s="316"/>
      <c r="P10" s="316"/>
      <c r="Q10" s="332" t="s">
        <v>817</v>
      </c>
      <c r="R10" s="344"/>
      <c r="S10" s="344" t="s">
        <v>1658</v>
      </c>
      <c r="T10" s="421"/>
      <c r="U10" s="421"/>
      <c r="V10" s="421" t="s">
        <v>864</v>
      </c>
      <c r="W10" s="421" t="s">
        <v>864</v>
      </c>
    </row>
    <row r="11" spans="1:1020" ht="15">
      <c r="A11" s="414">
        <v>3</v>
      </c>
      <c r="B11" s="321" t="s">
        <v>2707</v>
      </c>
      <c r="C11" s="338"/>
      <c r="D11" s="321"/>
      <c r="E11" s="414"/>
      <c r="F11" s="414"/>
      <c r="G11" s="414"/>
      <c r="H11" s="316" t="s">
        <v>2708</v>
      </c>
      <c r="I11" s="416"/>
      <c r="J11" s="398"/>
      <c r="K11" s="316" t="s">
        <v>2709</v>
      </c>
      <c r="L11" s="316"/>
      <c r="M11" s="316"/>
      <c r="N11" s="316"/>
      <c r="O11" s="316"/>
      <c r="P11" s="316"/>
      <c r="Q11" s="332" t="s">
        <v>817</v>
      </c>
      <c r="R11" s="341"/>
      <c r="S11" s="341" t="s">
        <v>863</v>
      </c>
      <c r="T11" s="417"/>
      <c r="U11" s="417"/>
      <c r="V11" s="417" t="s">
        <v>864</v>
      </c>
      <c r="W11" s="417"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2710</v>
      </c>
      <c r="B1" s="272"/>
      <c r="C1" s="129" t="s">
        <v>813</v>
      </c>
      <c r="D1" s="128"/>
      <c r="E1" s="293" t="s">
        <v>814</v>
      </c>
      <c r="F1" s="128"/>
      <c r="G1" s="128"/>
      <c r="H1" s="796" t="s">
        <v>1728</v>
      </c>
      <c r="I1" s="796"/>
      <c r="J1" s="294"/>
      <c r="K1" s="96"/>
      <c r="L1" s="96"/>
      <c r="M1" s="96"/>
      <c r="N1" s="96"/>
      <c r="O1" s="801" t="s">
        <v>816</v>
      </c>
      <c r="P1" s="801"/>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818</v>
      </c>
      <c r="D2" s="128"/>
      <c r="E2" s="296" t="s">
        <v>819</v>
      </c>
      <c r="F2" s="128"/>
      <c r="G2" s="128"/>
      <c r="H2" s="796"/>
      <c r="I2" s="796"/>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824</v>
      </c>
      <c r="D4" s="128"/>
      <c r="E4" s="300" t="s">
        <v>825</v>
      </c>
      <c r="F4" s="128"/>
      <c r="G4" s="137" t="s">
        <v>1728</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1728</v>
      </c>
      <c r="E5" s="407" t="s">
        <v>912</v>
      </c>
      <c r="F5" s="146" t="s">
        <v>1728</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827</v>
      </c>
      <c r="D6" s="138" t="s">
        <v>1728</v>
      </c>
      <c r="E6" s="128"/>
      <c r="F6" s="138" t="s">
        <v>1728</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1728</v>
      </c>
      <c r="D7" s="409" t="s">
        <v>1728</v>
      </c>
      <c r="E7" s="303" t="s">
        <v>1728</v>
      </c>
      <c r="F7" s="303" t="s">
        <v>1728</v>
      </c>
      <c r="G7" s="96"/>
      <c r="H7" s="96"/>
      <c r="I7" s="5"/>
      <c r="J7" s="5"/>
      <c r="K7" s="96"/>
      <c r="L7" s="797" t="s">
        <v>828</v>
      </c>
      <c r="M7" s="797"/>
      <c r="N7" s="797"/>
      <c r="O7" s="797"/>
      <c r="P7" s="96"/>
      <c r="Q7" s="96"/>
      <c r="R7" s="96"/>
      <c r="S7" s="96"/>
      <c r="T7" s="96"/>
      <c r="U7" s="96"/>
      <c r="V7" s="410" t="s">
        <v>829</v>
      </c>
      <c r="W7" s="410" t="s">
        <v>829</v>
      </c>
      <c r="Y7" s="96"/>
      <c r="Z7" s="96"/>
      <c r="AA7" s="96"/>
      <c r="AB7" s="96"/>
      <c r="AC7" s="797" t="s">
        <v>830</v>
      </c>
      <c r="AD7" s="79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831</v>
      </c>
      <c r="B8" s="458" t="s">
        <v>832</v>
      </c>
      <c r="C8" s="458" t="s">
        <v>833</v>
      </c>
      <c r="D8" s="458" t="s">
        <v>834</v>
      </c>
      <c r="E8" s="458" t="s">
        <v>835</v>
      </c>
      <c r="F8" s="458" t="s">
        <v>836</v>
      </c>
      <c r="G8" s="458" t="s">
        <v>837</v>
      </c>
      <c r="H8" s="459" t="s">
        <v>9</v>
      </c>
      <c r="I8" s="459" t="s">
        <v>838</v>
      </c>
      <c r="J8" s="459" t="s">
        <v>841</v>
      </c>
      <c r="K8" s="459" t="s">
        <v>842</v>
      </c>
      <c r="L8" s="460" t="s">
        <v>843</v>
      </c>
      <c r="M8" s="460" t="s">
        <v>844</v>
      </c>
      <c r="N8" s="460" t="s">
        <v>845</v>
      </c>
      <c r="O8" s="460" t="s">
        <v>846</v>
      </c>
      <c r="P8" s="460" t="s">
        <v>847</v>
      </c>
      <c r="Q8" s="459" t="s">
        <v>677</v>
      </c>
      <c r="R8" s="461" t="s">
        <v>3</v>
      </c>
      <c r="S8" s="427" t="s">
        <v>2675</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2711</v>
      </c>
    </row>
    <row r="2" spans="2:6" s="4" customFormat="1"/>
    <row r="3" spans="2:6" s="134" customFormat="1">
      <c r="B3" s="133" t="s">
        <v>2712</v>
      </c>
      <c r="C3" s="135"/>
      <c r="D3" s="135"/>
      <c r="E3" s="135"/>
      <c r="F3" s="135"/>
    </row>
    <row r="4" spans="2:6" ht="18" customHeight="1">
      <c r="B4" s="131" t="s">
        <v>2713</v>
      </c>
    </row>
    <row r="5" spans="2:6" ht="18" customHeight="1">
      <c r="B5" s="131" t="s">
        <v>2714</v>
      </c>
    </row>
    <row r="6" spans="2:6" ht="18" customHeight="1">
      <c r="B6" s="131" t="s">
        <v>2715</v>
      </c>
    </row>
    <row r="7" spans="2:6" ht="18" customHeight="1">
      <c r="B7" s="131" t="s">
        <v>2716</v>
      </c>
    </row>
    <row r="8" spans="2:6" ht="18" customHeight="1">
      <c r="B8" s="131" t="s">
        <v>2717</v>
      </c>
    </row>
    <row r="9" spans="2:6" ht="24" customHeight="1">
      <c r="B9" s="808" t="s">
        <v>2718</v>
      </c>
      <c r="C9" s="808"/>
      <c r="D9" s="808"/>
      <c r="E9" s="808"/>
      <c r="F9" s="808"/>
    </row>
    <row r="10" spans="2:6" ht="14.25" customHeight="1">
      <c r="B10" s="809" t="s">
        <v>2719</v>
      </c>
      <c r="C10" s="809"/>
      <c r="D10" s="809"/>
      <c r="E10" s="809"/>
      <c r="F10" s="809"/>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AF666AF8-AA85-4B60-BF31-EEDDFF389D3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AB0337C0-7C30-4DE4-B94C-0687DC3BE604}">
  <ds:schemaRefs>
    <ds:schemaRef ds:uri="http://schemas.microsoft.com/office/2006/documentManagement/types"/>
    <ds:schemaRef ds:uri="http://www.w3.org/XML/1998/namespace"/>
    <ds:schemaRef ds:uri="f6ca01e7-bd19-41f1-999c-e032ef5104c3"/>
    <ds:schemaRef ds:uri="http://schemas.microsoft.com/sharepoint/v3"/>
    <ds:schemaRef ds:uri="1720d4e8-2b1e-4bd1-aad5-1b4debf9b56d"/>
    <ds:schemaRef ds:uri="http://purl.org/dc/elements/1.1/"/>
    <ds:schemaRef ds:uri="http://purl.org/dc/dcmitype/"/>
    <ds:schemaRef ds:uri="http://schemas.microsoft.com/office/infopath/2007/PartnerControls"/>
    <ds:schemaRef ds:uri="http://schemas.openxmlformats.org/package/2006/metadata/core-properties"/>
    <ds:schemaRef ds:uri="http://schemas.microsoft.com/office/2006/metadata/properties"/>
    <ds:schemaRef ds:uri="http://purl.org/dc/te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RS-DR</vt:lpstr>
      <vt:lpstr>RS-RR</vt:lpstr>
      <vt:lpstr>RS-BPV</vt:lpstr>
      <vt:lpstr>RS-BPV-WIP</vt:lpstr>
      <vt:lpstr>RC-DEC</vt:lpstr>
      <vt:lpstr>RS-SR</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2024-06-26T13:02:58Z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